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hidePivotFieldList="1"/>
  <mc:AlternateContent xmlns:mc="http://schemas.openxmlformats.org/markup-compatibility/2006">
    <mc:Choice Requires="x15">
      <x15ac:absPath xmlns:x15ac="http://schemas.microsoft.com/office/spreadsheetml/2010/11/ac" url="W:\Policy\Policy Dept\NEW Policy Unit Files\Partnerships\TYFA UK\"/>
    </mc:Choice>
  </mc:AlternateContent>
  <xr:revisionPtr revIDLastSave="0" documentId="8_{2B00A2C0-3C4E-45A1-BEA2-3ED29AF6B8C6}" xr6:coauthVersionLast="47" xr6:coauthVersionMax="47" xr10:uidLastSave="{00000000-0000-0000-0000-000000000000}"/>
  <bookViews>
    <workbookView xWindow="-110" yWindow="-110" windowWidth="19420" windowHeight="10420" firstSheet="3" activeTab="3" xr2:uid="{00000000-000D-0000-FFFF-FFFF00000000}"/>
  </bookViews>
  <sheets>
    <sheet name="1 Data" sheetId="1" state="hidden" r:id="rId1"/>
    <sheet name="2 Pivot table for data download" sheetId="5" state="hidden" r:id="rId2"/>
    <sheet name="3 Analysis" sheetId="6" state="hidden" r:id="rId3"/>
    <sheet name="4 Analysis MASTER" sheetId="7" r:id="rId4"/>
    <sheet name="5 Natural Capital inputs" sheetId="8" state="hidden" r:id="rId5"/>
    <sheet name="6  Nitrogen balance calcs" sheetId="9" state="hidden" r:id="rId6"/>
    <sheet name="7 HIDE Comparis with FBS IDDRI" sheetId="2" state="hidden" r:id="rId7"/>
    <sheet name="8 HIDE Comparis AginUK (crops)" sheetId="3" state="hidden" r:id="rId8"/>
    <sheet name="9 HIDE Comparis AginUK (stock)" sheetId="4" state="hidden" r:id="rId9"/>
    <sheet name="10 HIDE Comparis with IDDRI" sheetId="10" state="hidden" r:id="rId10"/>
  </sheets>
  <definedNames>
    <definedName name="_xlnm._FilterDatabase" localSheetId="0" hidden="1">'1 Data'!$A$3:$K$5223</definedName>
  </definedNames>
  <calcPr calcId="191029"/>
  <pivotCaches>
    <pivotCache cacheId="0" r:id="rId11"/>
    <pivotCache cacheId="1"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X14" i="7" l="1"/>
  <c r="HA14" i="7" s="1"/>
  <c r="GX8" i="7"/>
  <c r="HA8" i="7" s="1"/>
  <c r="AN12" i="10" l="1"/>
  <c r="AN8" i="10"/>
  <c r="AM12" i="10"/>
  <c r="AM8" i="10"/>
  <c r="AM7" i="10"/>
  <c r="AM5" i="10"/>
  <c r="AI16" i="10" l="1"/>
  <c r="AH20" i="10" l="1"/>
  <c r="AI20" i="10" s="1"/>
  <c r="AH18" i="10"/>
  <c r="AI18" i="10" s="1"/>
  <c r="AH13" i="10"/>
  <c r="AI13" i="10" s="1"/>
  <c r="AH14" i="10"/>
  <c r="AI14" i="10" s="1"/>
  <c r="AH12" i="10"/>
  <c r="AI12" i="10" s="1"/>
  <c r="AH10" i="10"/>
  <c r="AI10" i="10" s="1"/>
  <c r="AB12" i="10"/>
  <c r="AB8" i="10"/>
  <c r="AB7" i="10"/>
  <c r="AB5" i="10"/>
  <c r="AV54" i="3"/>
  <c r="AV55" i="3" s="1"/>
  <c r="H12" i="10" s="1"/>
  <c r="J9" i="10" l="1"/>
  <c r="T24" i="10"/>
  <c r="D24" i="10"/>
  <c r="T23" i="10"/>
  <c r="D23" i="10"/>
  <c r="T22" i="10"/>
  <c r="D22" i="10"/>
  <c r="T20" i="10"/>
  <c r="D20" i="10"/>
  <c r="T19" i="10"/>
  <c r="D19" i="10"/>
  <c r="T18" i="10"/>
  <c r="D18" i="10"/>
  <c r="T16" i="10"/>
  <c r="D16" i="10"/>
  <c r="T15" i="10"/>
  <c r="D15" i="10"/>
  <c r="T14" i="10"/>
  <c r="D14" i="10"/>
  <c r="T13" i="10"/>
  <c r="D13" i="10"/>
  <c r="T11" i="10"/>
  <c r="D11" i="10"/>
  <c r="T10" i="10"/>
  <c r="D10" i="10"/>
  <c r="J23" i="10" l="1"/>
  <c r="X12" i="10"/>
  <c r="X20" i="10"/>
  <c r="X15" i="10"/>
  <c r="X10" i="10"/>
  <c r="X13" i="10"/>
  <c r="X24" i="10"/>
  <c r="X19" i="10"/>
  <c r="X14" i="10"/>
  <c r="X27" i="10"/>
  <c r="X23" i="10"/>
  <c r="X18" i="10"/>
  <c r="X22" i="10"/>
  <c r="X16" i="10"/>
  <c r="X11" i="10"/>
  <c r="J14" i="10"/>
  <c r="J19" i="10"/>
  <c r="J24" i="10"/>
  <c r="J10" i="10"/>
  <c r="J15" i="10"/>
  <c r="J20" i="10"/>
  <c r="J11" i="10"/>
  <c r="J16" i="10"/>
  <c r="J22" i="10"/>
  <c r="J13" i="10"/>
  <c r="J18" i="10"/>
  <c r="FA19" i="7" l="1"/>
  <c r="FT45" i="7"/>
  <c r="FS45" i="7"/>
  <c r="FT44" i="7"/>
  <c r="FS44" i="7"/>
  <c r="AB117" i="4" l="1"/>
  <c r="AA125" i="4"/>
  <c r="AA119" i="4"/>
  <c r="AA120" i="4" s="1"/>
  <c r="AA127" i="4" s="1"/>
  <c r="AG23" i="10" s="1"/>
  <c r="AA117" i="4"/>
  <c r="AA98" i="4"/>
  <c r="Z98" i="4"/>
  <c r="Y98" i="4"/>
  <c r="Z79" i="4"/>
  <c r="AA79" i="4"/>
  <c r="AO122" i="4"/>
  <c r="AA122" i="4"/>
  <c r="AB119" i="4" l="1"/>
  <c r="AO88" i="4"/>
  <c r="D45" i="7"/>
  <c r="AO125" i="4"/>
  <c r="AB98" i="4"/>
  <c r="AA134" i="4"/>
  <c r="FT43" i="7"/>
  <c r="M117" i="4"/>
  <c r="M127" i="4" s="1"/>
  <c r="L122" i="4"/>
  <c r="L123" i="4" s="1"/>
  <c r="L128" i="4" s="1"/>
  <c r="L117" i="4"/>
  <c r="L120" i="4" s="1"/>
  <c r="L127" i="4" s="1"/>
  <c r="AG22" i="10" s="1"/>
  <c r="CP43" i="7"/>
  <c r="M125" i="4" s="1"/>
  <c r="J10" i="4"/>
  <c r="J9" i="4"/>
  <c r="CN43" i="7"/>
  <c r="M119" i="4" s="1"/>
  <c r="CN44" i="7" l="1"/>
  <c r="AB120" i="4"/>
  <c r="AB125" i="4"/>
  <c r="M120" i="4"/>
  <c r="FU43" i="7" s="1"/>
  <c r="AB127" i="4" l="1"/>
  <c r="FU44" i="7" s="1"/>
  <c r="AH23" i="10" s="1"/>
  <c r="AI23" i="10" s="1"/>
  <c r="AB123" i="4"/>
  <c r="AB128" i="4" s="1"/>
  <c r="CQ43" i="7"/>
  <c r="AH22" i="10"/>
  <c r="AI22" i="10" s="1"/>
  <c r="M123" i="4"/>
  <c r="M128" i="4" s="1"/>
  <c r="AD331" i="2"/>
  <c r="AD330" i="2"/>
  <c r="AD329" i="2"/>
  <c r="AD328" i="2"/>
  <c r="AD327" i="2"/>
  <c r="AC331" i="2"/>
  <c r="AC330" i="2"/>
  <c r="AC329" i="2"/>
  <c r="AC327" i="2"/>
  <c r="AC328" i="2"/>
  <c r="CR43" i="7" l="1"/>
  <c r="M22" i="10"/>
  <c r="R15" i="9"/>
  <c r="R8" i="9"/>
  <c r="R11" i="9"/>
  <c r="R10" i="9"/>
  <c r="R9" i="9"/>
  <c r="AB22" i="10" l="1"/>
  <c r="AC22" i="10" s="1"/>
  <c r="N22" i="10"/>
  <c r="P38" i="9" l="1"/>
  <c r="P57" i="9" s="1"/>
  <c r="Q20" i="9"/>
  <c r="Q17" i="9"/>
  <c r="Q16" i="9"/>
  <c r="Q15" i="9"/>
  <c r="Q14" i="9"/>
  <c r="Q13" i="9"/>
  <c r="Q12" i="9"/>
  <c r="Q11" i="9"/>
  <c r="Q10" i="9"/>
  <c r="Q9" i="9"/>
  <c r="C20" i="9"/>
  <c r="C17" i="9"/>
  <c r="C16" i="9"/>
  <c r="C13" i="9"/>
  <c r="C12" i="9"/>
  <c r="C11" i="9"/>
  <c r="C10" i="9"/>
  <c r="C9" i="9"/>
  <c r="C8" i="9"/>
  <c r="B45" i="9"/>
  <c r="B19" i="9"/>
  <c r="E19" i="9" s="1"/>
  <c r="Y58" i="9"/>
  <c r="U58" i="9"/>
  <c r="Q58" i="9"/>
  <c r="AG57" i="9"/>
  <c r="R38" i="9" s="1"/>
  <c r="Y54" i="9"/>
  <c r="U54" i="9"/>
  <c r="Q54" i="9"/>
  <c r="X331" i="2" l="1"/>
  <c r="Z331" i="2" s="1"/>
  <c r="GF44" i="7" s="1"/>
  <c r="X330" i="2"/>
  <c r="Z330" i="2" s="1"/>
  <c r="GF43" i="7" s="1"/>
  <c r="X329" i="2"/>
  <c r="Z329" i="2" s="1"/>
  <c r="GF42" i="7" s="1"/>
  <c r="X328" i="2"/>
  <c r="Z328" i="2" s="1"/>
  <c r="X327" i="2"/>
  <c r="Z327" i="2" s="1"/>
  <c r="AO70" i="4"/>
  <c r="GF34" i="7" l="1"/>
  <c r="AA329" i="2"/>
  <c r="GM42" i="7" s="1"/>
  <c r="P43" i="9"/>
  <c r="P62" i="9" s="1"/>
  <c r="R62" i="9" s="1"/>
  <c r="T62" i="9" s="1"/>
  <c r="AG62" i="9" s="1"/>
  <c r="R43" i="9" s="1"/>
  <c r="AA330" i="2"/>
  <c r="GM43" i="7" s="1"/>
  <c r="AA331" i="2"/>
  <c r="GM44" i="7" s="1"/>
  <c r="AA327" i="2"/>
  <c r="GM34" i="7" s="1"/>
  <c r="AA328" i="2"/>
  <c r="GM46" i="7"/>
  <c r="GF46" i="7"/>
  <c r="T318" i="2"/>
  <c r="T317" i="2"/>
  <c r="T316" i="2"/>
  <c r="T315" i="2"/>
  <c r="T314" i="2"/>
  <c r="T313" i="2"/>
  <c r="T312" i="2"/>
  <c r="T311" i="2"/>
  <c r="X321" i="2"/>
  <c r="X320" i="2"/>
  <c r="X318" i="2"/>
  <c r="W317" i="2"/>
  <c r="X317" i="2" s="1"/>
  <c r="Z317" i="2" s="1"/>
  <c r="X43" i="9" l="1"/>
  <c r="W43" i="9"/>
  <c r="AA317" i="2"/>
  <c r="W315" i="2"/>
  <c r="X315" i="2" s="1"/>
  <c r="Z315" i="2" s="1"/>
  <c r="W316" i="2"/>
  <c r="X316" i="2" s="1"/>
  <c r="Z316" i="2" s="1"/>
  <c r="C135" i="4"/>
  <c r="B137" i="4"/>
  <c r="C144" i="4"/>
  <c r="C149" i="4"/>
  <c r="C151" i="4" s="1"/>
  <c r="C156" i="4"/>
  <c r="W310" i="2"/>
  <c r="W311" i="2"/>
  <c r="W312" i="2"/>
  <c r="W313" i="2"/>
  <c r="W314" i="2"/>
  <c r="X314" i="2" s="1"/>
  <c r="Z314" i="2" s="1"/>
  <c r="GB19" i="7" s="1"/>
  <c r="AA314" i="2" l="1"/>
  <c r="GI19" i="7" s="1"/>
  <c r="AA316" i="2"/>
  <c r="GI30" i="7" s="1"/>
  <c r="GB30" i="7"/>
  <c r="GB24" i="7"/>
  <c r="AA315" i="2"/>
  <c r="GI24" i="7" s="1"/>
  <c r="GB31" i="7" l="1"/>
  <c r="GI31" i="7"/>
  <c r="M61" i="4"/>
  <c r="M67" i="4" s="1"/>
  <c r="H337" i="2" l="1"/>
  <c r="BV331" i="2"/>
  <c r="BU331" i="2"/>
  <c r="BV330" i="2"/>
  <c r="BU330" i="2"/>
  <c r="BV329" i="2"/>
  <c r="BU329" i="2"/>
  <c r="BV328" i="2"/>
  <c r="BU328" i="2"/>
  <c r="CA327" i="2"/>
  <c r="BV327" i="2"/>
  <c r="BU327" i="2"/>
  <c r="Q321" i="2"/>
  <c r="J321" i="2"/>
  <c r="BM310" i="2" s="1"/>
  <c r="I321" i="2"/>
  <c r="BL310" i="2" s="1"/>
  <c r="H321" i="2"/>
  <c r="AZ310" i="2" s="1"/>
  <c r="G321" i="2"/>
  <c r="AY310" i="2" s="1"/>
  <c r="F321" i="2"/>
  <c r="AM316" i="2" s="1"/>
  <c r="E321" i="2"/>
  <c r="AL316" i="2" s="1"/>
  <c r="C321" i="2"/>
  <c r="B321" i="2"/>
  <c r="BY318" i="2" s="1"/>
  <c r="Q320" i="2"/>
  <c r="J320" i="2"/>
  <c r="I320" i="2"/>
  <c r="H320" i="2"/>
  <c r="G320" i="2"/>
  <c r="F320" i="2"/>
  <c r="E320" i="2"/>
  <c r="C320" i="2"/>
  <c r="B320" i="2"/>
  <c r="CD318" i="2"/>
  <c r="CE318" i="2" s="1"/>
  <c r="CC318" i="2"/>
  <c r="BZ318" i="2"/>
  <c r="CD317" i="2"/>
  <c r="CC317" i="2"/>
  <c r="CD316" i="2"/>
  <c r="CC316" i="2"/>
  <c r="BQ316" i="2"/>
  <c r="BP316" i="2"/>
  <c r="BD316" i="2"/>
  <c r="BC316" i="2"/>
  <c r="AQ316" i="2"/>
  <c r="AP316" i="2"/>
  <c r="Q316" i="2"/>
  <c r="M316" i="2"/>
  <c r="CD315" i="2"/>
  <c r="CC315" i="2"/>
  <c r="CE315" i="2" s="1"/>
  <c r="BQ315" i="2"/>
  <c r="BP315" i="2"/>
  <c r="BD315" i="2"/>
  <c r="BC315" i="2"/>
  <c r="CD314" i="2"/>
  <c r="CC314" i="2"/>
  <c r="M314" i="2"/>
  <c r="CD313" i="2"/>
  <c r="CC313" i="2"/>
  <c r="X313" i="2"/>
  <c r="Z313" i="2" s="1"/>
  <c r="M313" i="2"/>
  <c r="CD312" i="2"/>
  <c r="CC312" i="2"/>
  <c r="X312" i="2"/>
  <c r="Z312" i="2" s="1"/>
  <c r="M312" i="2"/>
  <c r="CD311" i="2"/>
  <c r="CC311" i="2"/>
  <c r="X311" i="2"/>
  <c r="Z311" i="2" s="1"/>
  <c r="Q311" i="2"/>
  <c r="M311" i="2"/>
  <c r="CD310" i="2"/>
  <c r="CC310" i="2"/>
  <c r="BW310" i="2"/>
  <c r="BD310" i="2"/>
  <c r="BC310" i="2"/>
  <c r="AM310" i="2"/>
  <c r="X310" i="2"/>
  <c r="Z310" i="2" s="1"/>
  <c r="T310" i="2"/>
  <c r="Q310" i="2"/>
  <c r="M310" i="2"/>
  <c r="CE316" i="2" l="1"/>
  <c r="BW327" i="2"/>
  <c r="CE317" i="2"/>
  <c r="CE311" i="2"/>
  <c r="CE312" i="2"/>
  <c r="CE313" i="2"/>
  <c r="BW328" i="2"/>
  <c r="CE310" i="2"/>
  <c r="BE310" i="2"/>
  <c r="GB8" i="7"/>
  <c r="AA310" i="2"/>
  <c r="GI8" i="7" s="1"/>
  <c r="GB16" i="7"/>
  <c r="AA311" i="2"/>
  <c r="GI16" i="7" s="1"/>
  <c r="AA312" i="2"/>
  <c r="GI13" i="7" s="1"/>
  <c r="GB13" i="7"/>
  <c r="GB12" i="7"/>
  <c r="AA313" i="2"/>
  <c r="GI12" i="7" s="1"/>
  <c r="BE316" i="2"/>
  <c r="BE315" i="2"/>
  <c r="AR316" i="2"/>
  <c r="M320" i="2"/>
  <c r="T320" i="2"/>
  <c r="Z320" i="2"/>
  <c r="AA320" i="2" s="1"/>
  <c r="CA318" i="2"/>
  <c r="M321" i="2"/>
  <c r="T321" i="2"/>
  <c r="Z321" i="2"/>
  <c r="AA321" i="2" s="1"/>
  <c r="CE314" i="2"/>
  <c r="BR315" i="2"/>
  <c r="BR316" i="2"/>
  <c r="BW330" i="2"/>
  <c r="BW329" i="2"/>
  <c r="BW331" i="2"/>
  <c r="BA310" i="2"/>
  <c r="AL310" i="2"/>
  <c r="Z318" i="2" l="1"/>
  <c r="GI21" i="7"/>
  <c r="GI53" i="7" s="1"/>
  <c r="GB21" i="7"/>
  <c r="AA318" i="2"/>
  <c r="GI77" i="7" s="1"/>
  <c r="GB77" i="7"/>
  <c r="Q59" i="7"/>
  <c r="GI50" i="7" l="1"/>
  <c r="GI51" i="7"/>
  <c r="GB50" i="7"/>
  <c r="GB51" i="7"/>
  <c r="GB53" i="7"/>
  <c r="EX20" i="7" l="1"/>
  <c r="EX17" i="7"/>
  <c r="EX16" i="7"/>
  <c r="EX15" i="7"/>
  <c r="EX14" i="7"/>
  <c r="EX13" i="7"/>
  <c r="EX12" i="7"/>
  <c r="EX11" i="7"/>
  <c r="EX10" i="7"/>
  <c r="EX9" i="7"/>
  <c r="EX8" i="7"/>
  <c r="FF45" i="7" l="1"/>
  <c r="FF44" i="7"/>
  <c r="FF43" i="7"/>
  <c r="FF42" i="7"/>
  <c r="FF41" i="7"/>
  <c r="FF40" i="7"/>
  <c r="FF39" i="7"/>
  <c r="FF38" i="7"/>
  <c r="FF37" i="7"/>
  <c r="FF36" i="7"/>
  <c r="FF35" i="7"/>
  <c r="FF34" i="7"/>
  <c r="EX45" i="7"/>
  <c r="EY45" i="7" s="1"/>
  <c r="EX44" i="7"/>
  <c r="EX43" i="7"/>
  <c r="EX42" i="7"/>
  <c r="EX41" i="7"/>
  <c r="EX40" i="7"/>
  <c r="EX39" i="7"/>
  <c r="EX38" i="7"/>
  <c r="EX37" i="7"/>
  <c r="EX36" i="7"/>
  <c r="EX35" i="7"/>
  <c r="EX34" i="7"/>
  <c r="EP45" i="7"/>
  <c r="EQ45" i="7" s="1"/>
  <c r="EP44" i="7"/>
  <c r="EP43" i="7"/>
  <c r="EP42" i="7"/>
  <c r="EP41" i="7"/>
  <c r="EP40" i="7"/>
  <c r="EP39" i="7"/>
  <c r="EP38" i="7"/>
  <c r="EP37" i="7"/>
  <c r="EP36" i="7"/>
  <c r="EP35" i="7"/>
  <c r="EP34" i="7"/>
  <c r="EH45" i="7"/>
  <c r="EI45" i="7" s="1"/>
  <c r="EH44" i="7"/>
  <c r="EH43" i="7"/>
  <c r="EH42" i="7"/>
  <c r="EH41" i="7"/>
  <c r="EH40" i="7"/>
  <c r="EH39" i="7"/>
  <c r="EH38" i="7"/>
  <c r="EH37" i="7"/>
  <c r="EH36" i="7"/>
  <c r="EH35" i="7"/>
  <c r="EH34" i="7"/>
  <c r="DZ45" i="7"/>
  <c r="EA45" i="7" s="1"/>
  <c r="DZ44" i="7"/>
  <c r="DZ43" i="7"/>
  <c r="DZ42" i="7"/>
  <c r="DZ41" i="7"/>
  <c r="DZ40" i="7"/>
  <c r="DZ39" i="7"/>
  <c r="DZ38" i="7"/>
  <c r="DZ37" i="7"/>
  <c r="DZ36" i="7"/>
  <c r="DZ35" i="7"/>
  <c r="DZ34" i="7"/>
  <c r="DR45" i="7"/>
  <c r="DS45" i="7" s="1"/>
  <c r="DR44" i="7"/>
  <c r="DR43" i="7"/>
  <c r="DR42" i="7"/>
  <c r="DR41" i="7"/>
  <c r="DR40" i="7"/>
  <c r="DR39" i="7"/>
  <c r="DR38" i="7"/>
  <c r="DR37" i="7"/>
  <c r="DR36" i="7"/>
  <c r="DR35" i="7"/>
  <c r="DR34" i="7"/>
  <c r="DJ45" i="7"/>
  <c r="DK45" i="7" s="1"/>
  <c r="DJ44" i="7"/>
  <c r="DJ43" i="7"/>
  <c r="DJ42" i="7"/>
  <c r="DJ41" i="7"/>
  <c r="DJ40" i="7"/>
  <c r="DJ39" i="7"/>
  <c r="DJ38" i="7"/>
  <c r="DJ37" i="7"/>
  <c r="DJ36" i="7"/>
  <c r="DJ35" i="7"/>
  <c r="DJ34" i="7"/>
  <c r="DB45" i="7"/>
  <c r="DC45" i="7" s="1"/>
  <c r="DB44" i="7"/>
  <c r="DB43" i="7"/>
  <c r="DB42" i="7"/>
  <c r="DB41" i="7"/>
  <c r="DB40" i="7"/>
  <c r="DB39" i="7"/>
  <c r="DB38" i="7"/>
  <c r="DB37" i="7"/>
  <c r="DB36" i="7"/>
  <c r="DB35" i="7"/>
  <c r="DB34" i="7"/>
  <c r="CS45" i="7"/>
  <c r="CS44" i="7"/>
  <c r="CU44" i="7" s="1"/>
  <c r="CS43" i="7"/>
  <c r="CU43" i="7" s="1"/>
  <c r="CS42" i="7"/>
  <c r="CS41" i="7"/>
  <c r="CS40" i="7"/>
  <c r="CS39" i="7"/>
  <c r="CS37" i="7"/>
  <c r="CS36" i="7"/>
  <c r="CS35" i="7"/>
  <c r="CS34" i="7"/>
  <c r="EP30" i="7"/>
  <c r="EP29" i="7"/>
  <c r="EP28" i="7"/>
  <c r="EP27" i="7"/>
  <c r="EP26" i="7"/>
  <c r="EP25" i="7"/>
  <c r="EP24" i="7"/>
  <c r="EP20" i="7"/>
  <c r="EP17" i="7"/>
  <c r="EP16" i="7"/>
  <c r="EP15" i="7"/>
  <c r="EP14" i="7"/>
  <c r="EP13" i="7"/>
  <c r="EP12" i="7"/>
  <c r="EP11" i="7"/>
  <c r="EP10" i="7"/>
  <c r="EP9" i="7"/>
  <c r="EP8" i="7"/>
  <c r="FF30" i="7"/>
  <c r="FF29" i="7"/>
  <c r="FF28" i="7"/>
  <c r="FF27" i="7"/>
  <c r="FF26" i="7"/>
  <c r="FF25" i="7"/>
  <c r="FF24" i="7"/>
  <c r="EX30" i="7"/>
  <c r="EX29" i="7"/>
  <c r="EX28" i="7"/>
  <c r="EX27" i="7"/>
  <c r="EX26" i="7"/>
  <c r="EX25" i="7"/>
  <c r="EX24" i="7"/>
  <c r="EH30" i="7"/>
  <c r="EH29" i="7"/>
  <c r="EH28" i="7"/>
  <c r="EH27" i="7"/>
  <c r="EH26" i="7"/>
  <c r="EH25" i="7"/>
  <c r="EH24" i="7"/>
  <c r="DZ30" i="7"/>
  <c r="DZ29" i="7"/>
  <c r="DZ28" i="7"/>
  <c r="DZ27" i="7"/>
  <c r="DZ26" i="7"/>
  <c r="DZ25" i="7"/>
  <c r="DZ24" i="7"/>
  <c r="DR30" i="7"/>
  <c r="DR29" i="7"/>
  <c r="DR28" i="7"/>
  <c r="DR27" i="7"/>
  <c r="DR26" i="7"/>
  <c r="DR25" i="7"/>
  <c r="DR24" i="7"/>
  <c r="DJ30" i="7"/>
  <c r="DJ29" i="7"/>
  <c r="DJ28" i="7"/>
  <c r="DJ27" i="7"/>
  <c r="DJ26" i="7"/>
  <c r="DJ25" i="7"/>
  <c r="DJ24" i="7"/>
  <c r="DB30" i="7"/>
  <c r="DB29" i="7"/>
  <c r="DB28" i="7"/>
  <c r="DB27" i="7"/>
  <c r="DB26" i="7"/>
  <c r="DB25" i="7"/>
  <c r="DB24" i="7"/>
  <c r="CS30" i="7"/>
  <c r="CS29" i="7"/>
  <c r="CS28" i="7"/>
  <c r="CS27" i="7"/>
  <c r="CS26" i="7"/>
  <c r="CS25" i="7"/>
  <c r="CS24" i="7"/>
  <c r="CS20" i="7"/>
  <c r="CS17" i="7"/>
  <c r="CS16" i="7"/>
  <c r="CS15" i="7"/>
  <c r="CS14" i="7"/>
  <c r="CS13" i="7"/>
  <c r="CS12" i="7"/>
  <c r="CS11" i="7"/>
  <c r="CS10" i="7"/>
  <c r="CS9" i="7"/>
  <c r="CS8" i="7"/>
  <c r="FF20" i="7"/>
  <c r="FF17" i="7"/>
  <c r="FF16" i="7"/>
  <c r="FF15" i="7"/>
  <c r="FF14" i="7"/>
  <c r="FF13" i="7"/>
  <c r="FF12" i="7"/>
  <c r="FF11" i="7"/>
  <c r="FF10" i="7"/>
  <c r="FF9" i="7"/>
  <c r="FF8" i="7"/>
  <c r="EH20" i="7"/>
  <c r="EH17" i="7"/>
  <c r="EH16" i="7"/>
  <c r="EH15" i="7"/>
  <c r="EH14" i="7"/>
  <c r="EH13" i="7"/>
  <c r="EH12" i="7"/>
  <c r="EH11" i="7"/>
  <c r="EH10" i="7"/>
  <c r="EH9" i="7"/>
  <c r="EH8" i="7"/>
  <c r="DZ20" i="7"/>
  <c r="DZ17" i="7"/>
  <c r="DZ16" i="7"/>
  <c r="DZ15" i="7"/>
  <c r="DZ14" i="7"/>
  <c r="DZ13" i="7"/>
  <c r="DZ12" i="7"/>
  <c r="DZ11" i="7"/>
  <c r="DZ10" i="7"/>
  <c r="DZ9" i="7"/>
  <c r="DZ8" i="7"/>
  <c r="DR20" i="7"/>
  <c r="DR17" i="7"/>
  <c r="DR16" i="7"/>
  <c r="DR15" i="7"/>
  <c r="DR14" i="7"/>
  <c r="DR13" i="7"/>
  <c r="DR12" i="7"/>
  <c r="DR11" i="7"/>
  <c r="DR10" i="7"/>
  <c r="DR9" i="7"/>
  <c r="DR8" i="7"/>
  <c r="DJ20" i="7"/>
  <c r="DJ17" i="7"/>
  <c r="DJ16" i="7"/>
  <c r="DJ15" i="7"/>
  <c r="DJ14" i="7"/>
  <c r="DJ13" i="7"/>
  <c r="DJ12" i="7"/>
  <c r="DJ11" i="7"/>
  <c r="DJ10" i="7"/>
  <c r="DJ9" i="7"/>
  <c r="DJ8" i="7"/>
  <c r="DB20" i="7"/>
  <c r="DB17" i="7"/>
  <c r="DB16" i="7"/>
  <c r="DB15" i="7"/>
  <c r="DB14" i="7"/>
  <c r="DB13" i="7"/>
  <c r="DB12" i="7"/>
  <c r="DB11" i="7"/>
  <c r="DB10" i="7"/>
  <c r="DB9" i="7"/>
  <c r="DB8" i="7"/>
  <c r="CJ20" i="7"/>
  <c r="CJ19" i="7"/>
  <c r="CJ18" i="7"/>
  <c r="CJ17" i="7"/>
  <c r="CJ16" i="7"/>
  <c r="CJ15" i="7"/>
  <c r="CJ14" i="7"/>
  <c r="CJ13" i="7"/>
  <c r="CJ12" i="7"/>
  <c r="CJ11" i="7"/>
  <c r="CJ10" i="7"/>
  <c r="CJ9" i="7"/>
  <c r="CJ8" i="7"/>
  <c r="CB20" i="7"/>
  <c r="CB19" i="7"/>
  <c r="CB18" i="7"/>
  <c r="CB17" i="7"/>
  <c r="CB16" i="7"/>
  <c r="CB15" i="7"/>
  <c r="CB14" i="7"/>
  <c r="CB13" i="7"/>
  <c r="CB12" i="7"/>
  <c r="CB11" i="7"/>
  <c r="CB10" i="7"/>
  <c r="CB9" i="7"/>
  <c r="CB8" i="7"/>
  <c r="BT20" i="7"/>
  <c r="BT19" i="7"/>
  <c r="BT18" i="7"/>
  <c r="BT17" i="7"/>
  <c r="BT16" i="7"/>
  <c r="BT15" i="7"/>
  <c r="BT14" i="7"/>
  <c r="BT13" i="7"/>
  <c r="BT12" i="7"/>
  <c r="BT11" i="7"/>
  <c r="BT10" i="7"/>
  <c r="BT9" i="7"/>
  <c r="BT8" i="7"/>
  <c r="BL20" i="7"/>
  <c r="BL19" i="7"/>
  <c r="BL18" i="7"/>
  <c r="BL17" i="7"/>
  <c r="BL16" i="7"/>
  <c r="BL15" i="7"/>
  <c r="BL14" i="7"/>
  <c r="BL13" i="7"/>
  <c r="BL12" i="7"/>
  <c r="BL11" i="7"/>
  <c r="BL10" i="7"/>
  <c r="BL9" i="7"/>
  <c r="BL8" i="7"/>
  <c r="BD20" i="7"/>
  <c r="BD19" i="7"/>
  <c r="BD18" i="7"/>
  <c r="BD17" i="7"/>
  <c r="BD16" i="7"/>
  <c r="BD15" i="7"/>
  <c r="BD14" i="7"/>
  <c r="BD13" i="7"/>
  <c r="BD12" i="7"/>
  <c r="BD11" i="7"/>
  <c r="BD10" i="7"/>
  <c r="BD9" i="7"/>
  <c r="BD8" i="7"/>
  <c r="AV20" i="7"/>
  <c r="AV19" i="7"/>
  <c r="AV18" i="7"/>
  <c r="AV17" i="7"/>
  <c r="AV16" i="7"/>
  <c r="AV15" i="7"/>
  <c r="AV14" i="7"/>
  <c r="AV13" i="7"/>
  <c r="AV12" i="7"/>
  <c r="AV11" i="7"/>
  <c r="AV10" i="7"/>
  <c r="AV9" i="7"/>
  <c r="AV8" i="7"/>
  <c r="AN20" i="7"/>
  <c r="AN19" i="7"/>
  <c r="AN18" i="7"/>
  <c r="AN17" i="7"/>
  <c r="AN16" i="7"/>
  <c r="AN15" i="7"/>
  <c r="AN14" i="7"/>
  <c r="AN13" i="7"/>
  <c r="AN12" i="7"/>
  <c r="AN11" i="7"/>
  <c r="AN10" i="7"/>
  <c r="AN9" i="7"/>
  <c r="AN8" i="7"/>
  <c r="AF20" i="7"/>
  <c r="AF19" i="7"/>
  <c r="AF18" i="7"/>
  <c r="AF17" i="7"/>
  <c r="AF16" i="7"/>
  <c r="AF15" i="7"/>
  <c r="AF14" i="7"/>
  <c r="AF13" i="7"/>
  <c r="AF12" i="7"/>
  <c r="AF11" i="7"/>
  <c r="AF10" i="7"/>
  <c r="AF9" i="7"/>
  <c r="AF8" i="7"/>
  <c r="X20" i="7"/>
  <c r="X19" i="7"/>
  <c r="X18" i="7"/>
  <c r="X17" i="7"/>
  <c r="X16" i="7"/>
  <c r="X15" i="7"/>
  <c r="X14" i="7"/>
  <c r="X13" i="7"/>
  <c r="X12" i="7"/>
  <c r="X11" i="7"/>
  <c r="X10" i="7"/>
  <c r="X9" i="7"/>
  <c r="X8" i="7"/>
  <c r="P8" i="7"/>
  <c r="P9" i="7"/>
  <c r="P10" i="7"/>
  <c r="P11" i="7"/>
  <c r="P12" i="7"/>
  <c r="P13" i="7"/>
  <c r="P14" i="7"/>
  <c r="P15" i="7"/>
  <c r="P16" i="7"/>
  <c r="P17" i="7"/>
  <c r="P18" i="7"/>
  <c r="P19" i="7"/>
  <c r="P20" i="7"/>
  <c r="CE19" i="7" l="1"/>
  <c r="CE18" i="7"/>
  <c r="AQ18" i="7"/>
  <c r="AA18" i="7"/>
  <c r="S18" i="7"/>
  <c r="K18" i="7"/>
  <c r="CC19" i="7" l="1"/>
  <c r="BU19" i="7"/>
  <c r="BM19" i="7"/>
  <c r="AO18" i="7"/>
  <c r="BE19" i="7"/>
  <c r="AO19" i="7"/>
  <c r="CK19" i="7"/>
  <c r="AW19" i="7"/>
  <c r="AG19" i="7"/>
  <c r="Q19" i="7"/>
  <c r="CK18" i="7"/>
  <c r="CC18" i="7"/>
  <c r="BE18" i="7"/>
  <c r="AW18" i="7"/>
  <c r="G19" i="7"/>
  <c r="G18" i="7"/>
  <c r="K17" i="7"/>
  <c r="AG64" i="7"/>
  <c r="EW46" i="7"/>
  <c r="EU46" i="7"/>
  <c r="I19" i="7" l="1"/>
  <c r="H19" i="7"/>
  <c r="Y19" i="7"/>
  <c r="Q18" i="7"/>
  <c r="BU18" i="7"/>
  <c r="BM18" i="7"/>
  <c r="AG18" i="7"/>
  <c r="Y18" i="7"/>
  <c r="AA284" i="2"/>
  <c r="GK45" i="7" s="1"/>
  <c r="Z284" i="2"/>
  <c r="GD45" i="7" s="1"/>
  <c r="T284" i="2"/>
  <c r="S284" i="2"/>
  <c r="E284" i="2"/>
  <c r="AA283" i="2"/>
  <c r="GK44" i="7" s="1"/>
  <c r="Z283" i="2"/>
  <c r="GD44" i="7" s="1"/>
  <c r="T283" i="2"/>
  <c r="S283" i="2"/>
  <c r="E283" i="2"/>
  <c r="AA282" i="2"/>
  <c r="GK43" i="7" s="1"/>
  <c r="Z282" i="2"/>
  <c r="GD43" i="7" s="1"/>
  <c r="T282" i="2"/>
  <c r="S282" i="2"/>
  <c r="E282" i="2"/>
  <c r="AA280" i="2"/>
  <c r="GK42" i="7" s="1"/>
  <c r="Z280" i="2"/>
  <c r="GD42" i="7" s="1"/>
  <c r="T280" i="2"/>
  <c r="S280" i="2"/>
  <c r="E280" i="2"/>
  <c r="AA279" i="2"/>
  <c r="GK34" i="7" s="1"/>
  <c r="Z279" i="2"/>
  <c r="GD34" i="7" s="1"/>
  <c r="T279" i="2"/>
  <c r="S279" i="2"/>
  <c r="E279" i="2"/>
  <c r="AA278" i="2"/>
  <c r="GK38" i="7" s="1"/>
  <c r="Z278" i="2"/>
  <c r="GD38" i="7" s="1"/>
  <c r="T278" i="2"/>
  <c r="S278" i="2"/>
  <c r="E278" i="2"/>
  <c r="AA276" i="2"/>
  <c r="GK13" i="7" s="1"/>
  <c r="Z276" i="2"/>
  <c r="GD13" i="7" s="1"/>
  <c r="T276" i="2"/>
  <c r="S276" i="2"/>
  <c r="E276" i="2"/>
  <c r="AA275" i="2"/>
  <c r="GK17" i="7" s="1"/>
  <c r="Z275" i="2"/>
  <c r="GD17" i="7" s="1"/>
  <c r="T275" i="2"/>
  <c r="S275" i="2"/>
  <c r="E275" i="2"/>
  <c r="AA274" i="2"/>
  <c r="GK18" i="7" s="1"/>
  <c r="Z274" i="2"/>
  <c r="GD18" i="7" s="1"/>
  <c r="T274" i="2"/>
  <c r="S274" i="2"/>
  <c r="E274" i="2"/>
  <c r="AA273" i="2"/>
  <c r="GK19" i="7" s="1"/>
  <c r="Z273" i="2"/>
  <c r="GD19" i="7" s="1"/>
  <c r="T273" i="2"/>
  <c r="S273" i="2"/>
  <c r="E273" i="2"/>
  <c r="E272" i="2"/>
  <c r="AA271" i="2"/>
  <c r="GK12" i="7" s="1"/>
  <c r="Z271" i="2"/>
  <c r="GD12" i="7" s="1"/>
  <c r="T271" i="2"/>
  <c r="S271" i="2"/>
  <c r="E271" i="2"/>
  <c r="AA270" i="2"/>
  <c r="GK8" i="7" s="1"/>
  <c r="Z270" i="2"/>
  <c r="GD8" i="7" s="1"/>
  <c r="T270" i="2"/>
  <c r="S270" i="2"/>
  <c r="E270" i="2"/>
  <c r="AA80" i="4"/>
  <c r="H23" i="10" s="1"/>
  <c r="Y23" i="10" l="1"/>
  <c r="Z23" i="10" s="1"/>
  <c r="K23" i="10"/>
  <c r="GD21" i="7"/>
  <c r="GK21" i="7"/>
  <c r="CR62" i="3"/>
  <c r="FO19" i="7" s="1"/>
  <c r="FT19" i="7" s="1"/>
  <c r="CR61" i="3"/>
  <c r="CR60" i="3"/>
  <c r="FM19" i="7" s="1"/>
  <c r="C19" i="9" s="1"/>
  <c r="BN62" i="3"/>
  <c r="FO18" i="7" s="1"/>
  <c r="FT18" i="7" s="1"/>
  <c r="BN61" i="3"/>
  <c r="BN60" i="3"/>
  <c r="FM18" i="7" s="1"/>
  <c r="C18" i="9" s="1"/>
  <c r="AM23" i="10" l="1"/>
  <c r="AN23" i="10" s="1"/>
  <c r="L23" i="10"/>
  <c r="Q18" i="9"/>
  <c r="BZ18" i="7"/>
  <c r="CA18" i="7" s="1"/>
  <c r="BB18" i="7"/>
  <c r="BC18" i="7" s="1"/>
  <c r="AD18" i="7"/>
  <c r="AE18" i="7" s="1"/>
  <c r="CH18" i="7"/>
  <c r="CI18" i="7" s="1"/>
  <c r="V18" i="7"/>
  <c r="W18" i="7" s="1"/>
  <c r="BR18" i="7"/>
  <c r="BS18" i="7" s="1"/>
  <c r="AT18" i="7"/>
  <c r="AU18" i="7" s="1"/>
  <c r="AL18" i="7"/>
  <c r="AM18" i="7" s="1"/>
  <c r="BJ18" i="7"/>
  <c r="BK18" i="7" s="1"/>
  <c r="N18" i="7"/>
  <c r="O18" i="7" s="1"/>
  <c r="E19" i="7"/>
  <c r="AL19" i="7"/>
  <c r="AM19" i="7" s="1"/>
  <c r="AT19" i="7"/>
  <c r="AU19" i="7" s="1"/>
  <c r="BJ19" i="7"/>
  <c r="BK19" i="7" s="1"/>
  <c r="BB19" i="7"/>
  <c r="BC19" i="7" s="1"/>
  <c r="N19" i="7"/>
  <c r="O19" i="7" s="1"/>
  <c r="BR19" i="7"/>
  <c r="BS19" i="7" s="1"/>
  <c r="V19" i="7"/>
  <c r="W19" i="7" s="1"/>
  <c r="AD19" i="7"/>
  <c r="AE19" i="7" s="1"/>
  <c r="BZ19" i="7"/>
  <c r="CA19" i="7" s="1"/>
  <c r="CH19" i="7"/>
  <c r="CI19" i="7" s="1"/>
  <c r="Q19" i="9" l="1"/>
  <c r="F19" i="7"/>
  <c r="FD19" i="7"/>
  <c r="BW79" i="7" l="1"/>
  <c r="BO79" i="7"/>
  <c r="BG79" i="7"/>
  <c r="AY79" i="7"/>
  <c r="AQ79" i="7"/>
  <c r="AI79" i="7"/>
  <c r="AA79" i="7"/>
  <c r="S79" i="7"/>
  <c r="CE79" i="7"/>
  <c r="K79" i="7"/>
  <c r="CE77" i="7" l="1"/>
  <c r="BW77" i="7"/>
  <c r="BO77" i="7"/>
  <c r="BG77" i="7"/>
  <c r="AY77" i="7"/>
  <c r="AQ77" i="7"/>
  <c r="AI77" i="7"/>
  <c r="AA77" i="7"/>
  <c r="S77" i="7"/>
  <c r="K77" i="7"/>
  <c r="G20" i="7" l="1"/>
  <c r="G17" i="7"/>
  <c r="G16" i="7"/>
  <c r="G15" i="7"/>
  <c r="G14" i="7"/>
  <c r="G13" i="7"/>
  <c r="G12" i="7"/>
  <c r="G11" i="7"/>
  <c r="G10" i="7"/>
  <c r="G9" i="7"/>
  <c r="G8" i="7"/>
  <c r="H51" i="7"/>
  <c r="CK65" i="7"/>
  <c r="CK64" i="7"/>
  <c r="CK63" i="7"/>
  <c r="CK59" i="7"/>
  <c r="CK53" i="7"/>
  <c r="CE53" i="7"/>
  <c r="CG46" i="7"/>
  <c r="CG44" i="7"/>
  <c r="CG43" i="7"/>
  <c r="CG42" i="7"/>
  <c r="CG34" i="7"/>
  <c r="CK30" i="7"/>
  <c r="CK29" i="7"/>
  <c r="CK28" i="7"/>
  <c r="CK27" i="7"/>
  <c r="CK26" i="7"/>
  <c r="CK25" i="7"/>
  <c r="CK24" i="7"/>
  <c r="CE31" i="7"/>
  <c r="CK20" i="7"/>
  <c r="CK15" i="7"/>
  <c r="CK14" i="7"/>
  <c r="CK9" i="7"/>
  <c r="CH20" i="7"/>
  <c r="CI20" i="7" s="1"/>
  <c r="CH15" i="7"/>
  <c r="CI15" i="7" s="1"/>
  <c r="CH14" i="7"/>
  <c r="CI14" i="7" s="1"/>
  <c r="CH9" i="7"/>
  <c r="CI9" i="7" s="1"/>
  <c r="CE17" i="7"/>
  <c r="CE16" i="7"/>
  <c r="CH16" i="7" s="1"/>
  <c r="CI16" i="7" s="1"/>
  <c r="CE13" i="7"/>
  <c r="CE12" i="7"/>
  <c r="CH12" i="7" s="1"/>
  <c r="CI12" i="7" s="1"/>
  <c r="CE11" i="7"/>
  <c r="CE10" i="7"/>
  <c r="CE8" i="7"/>
  <c r="CH8" i="7" s="1"/>
  <c r="CK55" i="7" l="1"/>
  <c r="CF18" i="7"/>
  <c r="CF19" i="7"/>
  <c r="CI8" i="7"/>
  <c r="CK10" i="7"/>
  <c r="CK13" i="7"/>
  <c r="CK61" i="7"/>
  <c r="CK66" i="7" s="1"/>
  <c r="CJ66" i="7" s="1"/>
  <c r="CK31" i="7"/>
  <c r="CJ31" i="7" s="1"/>
  <c r="CF17" i="7"/>
  <c r="CE21" i="7"/>
  <c r="CE50" i="7" s="1"/>
  <c r="CF27" i="7"/>
  <c r="CF29" i="7"/>
  <c r="CF28" i="7"/>
  <c r="CF30" i="7"/>
  <c r="CF26" i="7"/>
  <c r="CF25" i="7"/>
  <c r="CF24" i="7"/>
  <c r="CF9" i="7"/>
  <c r="CF31" i="7"/>
  <c r="CG47" i="7"/>
  <c r="CH10" i="7"/>
  <c r="CI10" i="7" s="1"/>
  <c r="CK17" i="7"/>
  <c r="CK11" i="7"/>
  <c r="CH13" i="7"/>
  <c r="CI13" i="7" s="1"/>
  <c r="CH17" i="7"/>
  <c r="CI17" i="7" s="1"/>
  <c r="CK8" i="7"/>
  <c r="CK12" i="7"/>
  <c r="CK16" i="7"/>
  <c r="CF13" i="7"/>
  <c r="CH11" i="7"/>
  <c r="CI11" i="7" s="1"/>
  <c r="CJ59" i="7"/>
  <c r="CJ63" i="7"/>
  <c r="CJ65" i="7"/>
  <c r="CF10" i="7"/>
  <c r="CF14" i="7"/>
  <c r="CF20" i="7"/>
  <c r="CJ53" i="7"/>
  <c r="CF11" i="7"/>
  <c r="CF15" i="7"/>
  <c r="CJ64" i="7"/>
  <c r="CF8" i="7"/>
  <c r="CF12" i="7"/>
  <c r="CF16" i="7"/>
  <c r="BZ20" i="7"/>
  <c r="CA20" i="7" s="1"/>
  <c r="BZ17" i="7"/>
  <c r="CA17" i="7" s="1"/>
  <c r="BZ15" i="7"/>
  <c r="CA15" i="7" s="1"/>
  <c r="BZ14" i="7"/>
  <c r="CA14" i="7" s="1"/>
  <c r="BZ12" i="7"/>
  <c r="CA12" i="7" s="1"/>
  <c r="BZ10" i="7"/>
  <c r="CA10" i="7" s="1"/>
  <c r="BZ9" i="7"/>
  <c r="CA9" i="7" s="1"/>
  <c r="BR20" i="7"/>
  <c r="BS20" i="7" s="1"/>
  <c r="BR17" i="7"/>
  <c r="BS17" i="7" s="1"/>
  <c r="BR15" i="7"/>
  <c r="BS15" i="7" s="1"/>
  <c r="BR14" i="7"/>
  <c r="BS14" i="7" s="1"/>
  <c r="BR12" i="7"/>
  <c r="BS12" i="7" s="1"/>
  <c r="BR10" i="7"/>
  <c r="BS10" i="7" s="1"/>
  <c r="BR9" i="7"/>
  <c r="BS9" i="7" s="1"/>
  <c r="BJ20" i="7"/>
  <c r="BK20" i="7" s="1"/>
  <c r="BJ17" i="7"/>
  <c r="BK17" i="7" s="1"/>
  <c r="BJ15" i="7"/>
  <c r="BK15" i="7" s="1"/>
  <c r="BJ14" i="7"/>
  <c r="BK14" i="7" s="1"/>
  <c r="BJ13" i="7"/>
  <c r="BK13" i="7" s="1"/>
  <c r="BJ9" i="7"/>
  <c r="BK9" i="7" s="1"/>
  <c r="BB20" i="7"/>
  <c r="BC20" i="7" s="1"/>
  <c r="BB16" i="7"/>
  <c r="BC16" i="7" s="1"/>
  <c r="BB15" i="7"/>
  <c r="BC15" i="7" s="1"/>
  <c r="BB14" i="7"/>
  <c r="BC14" i="7" s="1"/>
  <c r="BB12" i="7"/>
  <c r="BC12" i="7" s="1"/>
  <c r="BB9" i="7"/>
  <c r="BC9" i="7" s="1"/>
  <c r="AT20" i="7"/>
  <c r="AU20" i="7" s="1"/>
  <c r="AT17" i="7"/>
  <c r="AU17" i="7" s="1"/>
  <c r="AT15" i="7"/>
  <c r="AU15" i="7" s="1"/>
  <c r="AT14" i="7"/>
  <c r="AU14" i="7" s="1"/>
  <c r="AT12" i="7"/>
  <c r="AU12" i="7" s="1"/>
  <c r="AT10" i="7"/>
  <c r="AU10" i="7" s="1"/>
  <c r="AT9" i="7"/>
  <c r="AU9" i="7" s="1"/>
  <c r="AT8" i="7"/>
  <c r="AL20" i="7"/>
  <c r="AM20" i="7" s="1"/>
  <c r="AL17" i="7"/>
  <c r="AM17" i="7" s="1"/>
  <c r="AL15" i="7"/>
  <c r="AM15" i="7" s="1"/>
  <c r="AL14" i="7"/>
  <c r="AM14" i="7" s="1"/>
  <c r="AL12" i="7"/>
  <c r="AM12" i="7" s="1"/>
  <c r="AL9" i="7"/>
  <c r="AM9" i="7" s="1"/>
  <c r="AD20" i="7"/>
  <c r="AE20" i="7" s="1"/>
  <c r="AD16" i="7"/>
  <c r="AE16" i="7" s="1"/>
  <c r="AD15" i="7"/>
  <c r="AE15" i="7" s="1"/>
  <c r="AD14" i="7"/>
  <c r="AE14" i="7" s="1"/>
  <c r="AD10" i="7"/>
  <c r="AE10" i="7" s="1"/>
  <c r="AD9" i="7"/>
  <c r="AE9" i="7" s="1"/>
  <c r="V20" i="7"/>
  <c r="W20" i="7" s="1"/>
  <c r="V15" i="7"/>
  <c r="W15" i="7" s="1"/>
  <c r="V14" i="7"/>
  <c r="W14" i="7" s="1"/>
  <c r="V9" i="7"/>
  <c r="W9" i="7" s="1"/>
  <c r="N20" i="7"/>
  <c r="O20" i="7" s="1"/>
  <c r="N15" i="7"/>
  <c r="O15" i="7" s="1"/>
  <c r="N14" i="7"/>
  <c r="O14" i="7" s="1"/>
  <c r="N9" i="7"/>
  <c r="O9" i="7" l="1"/>
  <c r="AU8" i="7"/>
  <c r="CH21" i="7"/>
  <c r="CI21" i="7"/>
  <c r="CJ61" i="7"/>
  <c r="CJ47" i="7"/>
  <c r="CF21" i="7"/>
  <c r="CE51" i="7"/>
  <c r="CK21" i="7"/>
  <c r="CK50" i="7" s="1"/>
  <c r="CJ50" i="7" s="1"/>
  <c r="CK51" i="7"/>
  <c r="CJ51" i="7" s="1"/>
  <c r="BY46" i="7"/>
  <c r="BY44" i="7"/>
  <c r="BY43" i="7"/>
  <c r="BY42" i="7"/>
  <c r="BY34" i="7"/>
  <c r="BQ46" i="7"/>
  <c r="BQ44" i="7"/>
  <c r="BQ43" i="7"/>
  <c r="BQ42" i="7"/>
  <c r="BQ34" i="7"/>
  <c r="BI46" i="7"/>
  <c r="BI44" i="7"/>
  <c r="BI43" i="7"/>
  <c r="BI42" i="7"/>
  <c r="BI34" i="7"/>
  <c r="BA46" i="7"/>
  <c r="BA44" i="7"/>
  <c r="BA43" i="7"/>
  <c r="BA42" i="7"/>
  <c r="BA34" i="7"/>
  <c r="AS46" i="7"/>
  <c r="AS44" i="7"/>
  <c r="AS43" i="7"/>
  <c r="AS42" i="7"/>
  <c r="AS34" i="7"/>
  <c r="AK46" i="7"/>
  <c r="AK44" i="7"/>
  <c r="AK43" i="7"/>
  <c r="AK42" i="7"/>
  <c r="AK34" i="7"/>
  <c r="U46" i="7"/>
  <c r="U44" i="7"/>
  <c r="U43" i="7"/>
  <c r="U42" i="7"/>
  <c r="U34" i="7"/>
  <c r="AC46" i="7"/>
  <c r="M46" i="7"/>
  <c r="M42" i="7"/>
  <c r="M44" i="7"/>
  <c r="M43" i="7"/>
  <c r="M34" i="7"/>
  <c r="BW31" i="7"/>
  <c r="BO31" i="7"/>
  <c r="BG31" i="7"/>
  <c r="AY31" i="7"/>
  <c r="AQ31" i="7"/>
  <c r="AI31" i="7"/>
  <c r="AA31" i="7"/>
  <c r="S31" i="7"/>
  <c r="CC17" i="7"/>
  <c r="BW16" i="7"/>
  <c r="BZ16" i="7" s="1"/>
  <c r="CA16" i="7" s="1"/>
  <c r="BW13" i="7"/>
  <c r="BW11" i="7"/>
  <c r="BW8" i="7"/>
  <c r="BU17" i="7"/>
  <c r="BO16" i="7"/>
  <c r="BO13" i="7"/>
  <c r="BO11" i="7"/>
  <c r="BO8" i="7"/>
  <c r="BR8" i="7" s="1"/>
  <c r="BG16" i="7"/>
  <c r="BG12" i="7"/>
  <c r="BG11" i="7"/>
  <c r="BG10" i="7"/>
  <c r="BJ10" i="7" s="1"/>
  <c r="BK10" i="7" s="1"/>
  <c r="BG8" i="7"/>
  <c r="AY17" i="7"/>
  <c r="AY13" i="7"/>
  <c r="BE12" i="7"/>
  <c r="AY11" i="7"/>
  <c r="AY10" i="7"/>
  <c r="AY8" i="7"/>
  <c r="BB8" i="7" s="1"/>
  <c r="BW53" i="7"/>
  <c r="BO53" i="7"/>
  <c r="BG53" i="7"/>
  <c r="AY53" i="7"/>
  <c r="AQ53" i="7"/>
  <c r="S53" i="7"/>
  <c r="AI53" i="7"/>
  <c r="AA53" i="7"/>
  <c r="AW17" i="7"/>
  <c r="AQ16" i="7"/>
  <c r="AT16" i="7" s="1"/>
  <c r="AU16" i="7" s="1"/>
  <c r="AQ13" i="7"/>
  <c r="AW12" i="7"/>
  <c r="AQ11" i="7"/>
  <c r="AO17" i="7"/>
  <c r="AI16" i="7"/>
  <c r="AI13" i="7"/>
  <c r="AO12" i="7"/>
  <c r="AI11" i="7"/>
  <c r="AI10" i="7"/>
  <c r="AI8" i="7"/>
  <c r="AA17" i="7"/>
  <c r="AA13" i="7"/>
  <c r="AA12" i="7"/>
  <c r="AA11" i="7"/>
  <c r="AA8" i="7"/>
  <c r="K31" i="7"/>
  <c r="S17" i="7"/>
  <c r="V17" i="7" s="1"/>
  <c r="W17" i="7" s="1"/>
  <c r="S16" i="7"/>
  <c r="V16" i="7" s="1"/>
  <c r="W16" i="7" s="1"/>
  <c r="S13" i="7"/>
  <c r="V13" i="7" s="1"/>
  <c r="W13" i="7" s="1"/>
  <c r="S12" i="7"/>
  <c r="V12" i="7" s="1"/>
  <c r="W12" i="7" s="1"/>
  <c r="S11" i="7"/>
  <c r="V11" i="7" s="1"/>
  <c r="W11" i="7" s="1"/>
  <c r="S10" i="7"/>
  <c r="V10" i="7" s="1"/>
  <c r="W10" i="7" s="1"/>
  <c r="S8" i="7"/>
  <c r="V8" i="7" s="1"/>
  <c r="K8" i="7"/>
  <c r="CC12" i="7"/>
  <c r="BU12" i="7"/>
  <c r="AW8" i="7"/>
  <c r="K13" i="7"/>
  <c r="BM17" i="7"/>
  <c r="BE16" i="7"/>
  <c r="AG16" i="7"/>
  <c r="K11" i="7"/>
  <c r="K16" i="7"/>
  <c r="K12" i="7"/>
  <c r="K10" i="7"/>
  <c r="CC65" i="7"/>
  <c r="CC64" i="7"/>
  <c r="CC63" i="7"/>
  <c r="CC59" i="7"/>
  <c r="CC53" i="7"/>
  <c r="BU65" i="7"/>
  <c r="BU64" i="7"/>
  <c r="BU63" i="7"/>
  <c r="BU59" i="7"/>
  <c r="BU53" i="7"/>
  <c r="BM65" i="7"/>
  <c r="BM64" i="7"/>
  <c r="BM63" i="7"/>
  <c r="BM59" i="7"/>
  <c r="BM53" i="7"/>
  <c r="BE65" i="7"/>
  <c r="BE64" i="7"/>
  <c r="BE63" i="7"/>
  <c r="BE59" i="7"/>
  <c r="BE53" i="7"/>
  <c r="AW65" i="7"/>
  <c r="AW64" i="7"/>
  <c r="AW63" i="7"/>
  <c r="AW59" i="7"/>
  <c r="AW53" i="7"/>
  <c r="AO65" i="7"/>
  <c r="AO64" i="7"/>
  <c r="AO63" i="7"/>
  <c r="AO59" i="7"/>
  <c r="AO53" i="7"/>
  <c r="AG65" i="7"/>
  <c r="AG59" i="7"/>
  <c r="AG53" i="7"/>
  <c r="Y65" i="7"/>
  <c r="Y64" i="7"/>
  <c r="Y63" i="7"/>
  <c r="Y59" i="7"/>
  <c r="Y53" i="7"/>
  <c r="CC30" i="7"/>
  <c r="CC29" i="7"/>
  <c r="CC28" i="7"/>
  <c r="CC27" i="7"/>
  <c r="CC26" i="7"/>
  <c r="CC25" i="7"/>
  <c r="CC24" i="7"/>
  <c r="CC20" i="7"/>
  <c r="CC15" i="7"/>
  <c r="CC14" i="7"/>
  <c r="CC10" i="7"/>
  <c r="CC9" i="7"/>
  <c r="BU30" i="7"/>
  <c r="BU29" i="7"/>
  <c r="BU28" i="7"/>
  <c r="BU27" i="7"/>
  <c r="BU26" i="7"/>
  <c r="BU25" i="7"/>
  <c r="BU24" i="7"/>
  <c r="BU20" i="7"/>
  <c r="BU15" i="7"/>
  <c r="BU14" i="7"/>
  <c r="BU10" i="7"/>
  <c r="BU9" i="7"/>
  <c r="BM30" i="7"/>
  <c r="BM29" i="7"/>
  <c r="BM28" i="7"/>
  <c r="BM27" i="7"/>
  <c r="BM26" i="7"/>
  <c r="BM25" i="7"/>
  <c r="BM24" i="7"/>
  <c r="BM20" i="7"/>
  <c r="BM15" i="7"/>
  <c r="BM14" i="7"/>
  <c r="BM13" i="7"/>
  <c r="BM9" i="7"/>
  <c r="BE30" i="7"/>
  <c r="BE29" i="7"/>
  <c r="BE28" i="7"/>
  <c r="BE27" i="7"/>
  <c r="BE26" i="7"/>
  <c r="BE25" i="7"/>
  <c r="BE24" i="7"/>
  <c r="BE20" i="7"/>
  <c r="BE15" i="7"/>
  <c r="BE14" i="7"/>
  <c r="BE9" i="7"/>
  <c r="AW30" i="7"/>
  <c r="AW29" i="7"/>
  <c r="AW28" i="7"/>
  <c r="AW27" i="7"/>
  <c r="AW26" i="7"/>
  <c r="AW25" i="7"/>
  <c r="AW24" i="7"/>
  <c r="AW20" i="7"/>
  <c r="AW15" i="7"/>
  <c r="AW14" i="7"/>
  <c r="AW10" i="7"/>
  <c r="AW9" i="7"/>
  <c r="AO30" i="7"/>
  <c r="AO29" i="7"/>
  <c r="AO28" i="7"/>
  <c r="AO27" i="7"/>
  <c r="AO26" i="7"/>
  <c r="AO25" i="7"/>
  <c r="AO24" i="7"/>
  <c r="AO20" i="7"/>
  <c r="AO15" i="7"/>
  <c r="AO14" i="7"/>
  <c r="AO9" i="7"/>
  <c r="AG30" i="7"/>
  <c r="AG29" i="7"/>
  <c r="AG28" i="7"/>
  <c r="AG27" i="7"/>
  <c r="AG26" i="7"/>
  <c r="AG25" i="7"/>
  <c r="AG24" i="7"/>
  <c r="AG20" i="7"/>
  <c r="AG15" i="7"/>
  <c r="AG14" i="7"/>
  <c r="AG10" i="7"/>
  <c r="AG9" i="7"/>
  <c r="Y30" i="7"/>
  <c r="Y29" i="7"/>
  <c r="Y28" i="7"/>
  <c r="Y27" i="7"/>
  <c r="Y26" i="7"/>
  <c r="Y25" i="7"/>
  <c r="Y24" i="7"/>
  <c r="Y20" i="7"/>
  <c r="Y15" i="7"/>
  <c r="Y14" i="7"/>
  <c r="Y9" i="7"/>
  <c r="C549" i="6"/>
  <c r="Q65" i="7"/>
  <c r="Q64" i="7"/>
  <c r="Q63" i="7"/>
  <c r="Q53" i="7"/>
  <c r="K53" i="7"/>
  <c r="Q29" i="7"/>
  <c r="Q28" i="7"/>
  <c r="Q27" i="7"/>
  <c r="Q26" i="7"/>
  <c r="Q25" i="7"/>
  <c r="Q24" i="7"/>
  <c r="Q20" i="7"/>
  <c r="Q15" i="7"/>
  <c r="Q14" i="7"/>
  <c r="Q9" i="7"/>
  <c r="K549" i="6"/>
  <c r="J549" i="6"/>
  <c r="I549" i="6"/>
  <c r="H549" i="6"/>
  <c r="G549" i="6"/>
  <c r="F549" i="6"/>
  <c r="E549" i="6"/>
  <c r="D549" i="6"/>
  <c r="K548" i="6"/>
  <c r="J548" i="6"/>
  <c r="I548" i="6"/>
  <c r="H548" i="6"/>
  <c r="G548" i="6"/>
  <c r="F548" i="6"/>
  <c r="E548" i="6"/>
  <c r="D548" i="6"/>
  <c r="C548" i="6"/>
  <c r="K547" i="6"/>
  <c r="J547" i="6"/>
  <c r="I547" i="6"/>
  <c r="H547" i="6"/>
  <c r="G547" i="6"/>
  <c r="F547" i="6"/>
  <c r="E547" i="6"/>
  <c r="D547" i="6"/>
  <c r="C547" i="6"/>
  <c r="K546" i="6"/>
  <c r="J546" i="6"/>
  <c r="I546" i="6"/>
  <c r="H546" i="6"/>
  <c r="G546" i="6"/>
  <c r="F546" i="6"/>
  <c r="E546" i="6"/>
  <c r="D546" i="6"/>
  <c r="C546" i="6"/>
  <c r="K544" i="6"/>
  <c r="J544" i="6"/>
  <c r="I544" i="6"/>
  <c r="H544" i="6"/>
  <c r="G544" i="6"/>
  <c r="F544" i="6"/>
  <c r="E544" i="6"/>
  <c r="D544" i="6"/>
  <c r="C544" i="6"/>
  <c r="K542" i="6"/>
  <c r="J542" i="6"/>
  <c r="I542" i="6"/>
  <c r="H542" i="6"/>
  <c r="G542" i="6"/>
  <c r="F542" i="6"/>
  <c r="E542" i="6"/>
  <c r="D542" i="6"/>
  <c r="C542" i="6"/>
  <c r="B549" i="6"/>
  <c r="B548" i="6"/>
  <c r="B547" i="6"/>
  <c r="B546" i="6"/>
  <c r="B544" i="6"/>
  <c r="B542" i="6"/>
  <c r="AP548" i="6"/>
  <c r="AP547" i="6"/>
  <c r="AP546" i="6"/>
  <c r="AO548" i="6"/>
  <c r="AO547" i="6"/>
  <c r="AO546" i="6"/>
  <c r="AN548" i="6"/>
  <c r="AN547" i="6"/>
  <c r="AN546" i="6"/>
  <c r="AM548" i="6"/>
  <c r="AM547" i="6"/>
  <c r="AM546" i="6"/>
  <c r="AL548" i="6"/>
  <c r="AL547" i="6"/>
  <c r="AL546" i="6"/>
  <c r="AK548" i="6"/>
  <c r="AK547" i="6"/>
  <c r="AK546" i="6"/>
  <c r="A542" i="6"/>
  <c r="BM10" i="7" l="1"/>
  <c r="DU53" i="7"/>
  <c r="DM53" i="7"/>
  <c r="AJ19" i="7"/>
  <c r="AJ18" i="7"/>
  <c r="BH19" i="7"/>
  <c r="BH18" i="7"/>
  <c r="N8" i="7"/>
  <c r="O8" i="7" s="1"/>
  <c r="K21" i="7"/>
  <c r="CW53" i="7"/>
  <c r="T19" i="7"/>
  <c r="T18" i="7"/>
  <c r="BP19" i="7"/>
  <c r="BP18" i="7"/>
  <c r="DE53" i="7"/>
  <c r="L19" i="7"/>
  <c r="L18" i="7"/>
  <c r="EK53" i="7"/>
  <c r="AR18" i="7"/>
  <c r="AR19" i="7"/>
  <c r="BX19" i="7"/>
  <c r="BX18" i="7"/>
  <c r="CC16" i="7"/>
  <c r="ES53" i="7"/>
  <c r="AB19" i="7"/>
  <c r="AB18" i="7"/>
  <c r="EC53" i="7"/>
  <c r="AZ19" i="7"/>
  <c r="AZ18" i="7"/>
  <c r="BC8" i="7"/>
  <c r="W8" i="7"/>
  <c r="W21" i="7" s="1"/>
  <c r="V21" i="7"/>
  <c r="BS8" i="7"/>
  <c r="CJ21" i="7"/>
  <c r="T31" i="7"/>
  <c r="AZ31" i="7"/>
  <c r="AB31" i="7"/>
  <c r="N12" i="7"/>
  <c r="O12" i="7" s="1"/>
  <c r="N17" i="7"/>
  <c r="O17" i="7" s="1"/>
  <c r="AJ17" i="7"/>
  <c r="AJ27" i="7"/>
  <c r="AJ29" i="7"/>
  <c r="AJ25" i="7"/>
  <c r="AJ24" i="7"/>
  <c r="AJ30" i="7"/>
  <c r="AJ26" i="7"/>
  <c r="AJ28" i="7"/>
  <c r="BH17" i="7"/>
  <c r="BH27" i="7"/>
  <c r="BH29" i="7"/>
  <c r="BH30" i="7"/>
  <c r="BH26" i="7"/>
  <c r="BH25" i="7"/>
  <c r="BH28" i="7"/>
  <c r="BH24" i="7"/>
  <c r="BH31" i="7"/>
  <c r="N11" i="7"/>
  <c r="O11" i="7" s="1"/>
  <c r="AR9" i="7"/>
  <c r="AR27" i="7"/>
  <c r="AR29" i="7"/>
  <c r="AR28" i="7"/>
  <c r="AR30" i="7"/>
  <c r="AR26" i="7"/>
  <c r="AR25" i="7"/>
  <c r="AR24" i="7"/>
  <c r="CC55" i="7"/>
  <c r="BX27" i="7"/>
  <c r="BX25" i="7"/>
  <c r="BX28" i="7"/>
  <c r="BX24" i="7"/>
  <c r="BX30" i="7"/>
  <c r="BX26" i="7"/>
  <c r="BX29" i="7"/>
  <c r="AJ31" i="7"/>
  <c r="BP31" i="7"/>
  <c r="N16" i="7"/>
  <c r="O16" i="7" s="1"/>
  <c r="T20" i="7"/>
  <c r="T27" i="7"/>
  <c r="T29" i="7"/>
  <c r="T24" i="7"/>
  <c r="T30" i="7"/>
  <c r="T26" i="7"/>
  <c r="T25" i="7"/>
  <c r="T28" i="7"/>
  <c r="BU55" i="7"/>
  <c r="BP27" i="7"/>
  <c r="BP29" i="7"/>
  <c r="BP24" i="7"/>
  <c r="BP30" i="7"/>
  <c r="BP26" i="7"/>
  <c r="BP25" i="7"/>
  <c r="BP28" i="7"/>
  <c r="L30" i="7"/>
  <c r="L26" i="7"/>
  <c r="L28" i="7"/>
  <c r="L29" i="7"/>
  <c r="L25" i="7"/>
  <c r="L24" i="7"/>
  <c r="L27" i="7"/>
  <c r="N10" i="7"/>
  <c r="N13" i="7"/>
  <c r="O13" i="7" s="1"/>
  <c r="AB27" i="7"/>
  <c r="AB28" i="7"/>
  <c r="AB30" i="7"/>
  <c r="AB26" i="7"/>
  <c r="AB29" i="7"/>
  <c r="AB25" i="7"/>
  <c r="AB24" i="7"/>
  <c r="BE55" i="7"/>
  <c r="AZ27" i="7"/>
  <c r="AZ29" i="7"/>
  <c r="AZ28" i="7"/>
  <c r="AZ30" i="7"/>
  <c r="AZ26" i="7"/>
  <c r="AZ25" i="7"/>
  <c r="AZ24" i="7"/>
  <c r="AR31" i="7"/>
  <c r="BX31" i="7"/>
  <c r="AG8" i="7"/>
  <c r="AD8" i="7"/>
  <c r="AG17" i="7"/>
  <c r="AD17" i="7"/>
  <c r="AE17" i="7" s="1"/>
  <c r="AW11" i="7"/>
  <c r="AT11" i="7"/>
  <c r="AG11" i="7"/>
  <c r="AD11" i="7"/>
  <c r="AE11" i="7" s="1"/>
  <c r="AO8" i="7"/>
  <c r="AL8" i="7"/>
  <c r="AO13" i="7"/>
  <c r="AL13" i="7"/>
  <c r="AM13" i="7" s="1"/>
  <c r="BE13" i="7"/>
  <c r="BB13" i="7"/>
  <c r="BC13" i="7" s="1"/>
  <c r="BM11" i="7"/>
  <c r="BJ11" i="7"/>
  <c r="BK11" i="7" s="1"/>
  <c r="BU11" i="7"/>
  <c r="BR11" i="7"/>
  <c r="BS11" i="7" s="1"/>
  <c r="CC8" i="7"/>
  <c r="BZ8" i="7"/>
  <c r="AG12" i="7"/>
  <c r="AD12" i="7"/>
  <c r="AE12" i="7" s="1"/>
  <c r="AO10" i="7"/>
  <c r="AL10" i="7"/>
  <c r="AM10" i="7" s="1"/>
  <c r="AO16" i="7"/>
  <c r="AL16" i="7"/>
  <c r="AM16" i="7" s="1"/>
  <c r="AW13" i="7"/>
  <c r="AT13" i="7"/>
  <c r="AU13" i="7" s="1"/>
  <c r="BE10" i="7"/>
  <c r="BB10" i="7"/>
  <c r="BC10" i="7" s="1"/>
  <c r="BE17" i="7"/>
  <c r="BB17" i="7"/>
  <c r="BC17" i="7" s="1"/>
  <c r="BM12" i="7"/>
  <c r="BJ12" i="7"/>
  <c r="BK12" i="7" s="1"/>
  <c r="BU13" i="7"/>
  <c r="BR13" i="7"/>
  <c r="BS13" i="7" s="1"/>
  <c r="CC11" i="7"/>
  <c r="BZ11" i="7"/>
  <c r="CA11" i="7" s="1"/>
  <c r="AG13" i="7"/>
  <c r="AD13" i="7"/>
  <c r="AE13" i="7" s="1"/>
  <c r="AO11" i="7"/>
  <c r="AL11" i="7"/>
  <c r="AM11" i="7" s="1"/>
  <c r="BE11" i="7"/>
  <c r="BB11" i="7"/>
  <c r="BC11" i="7" s="1"/>
  <c r="BM8" i="7"/>
  <c r="BJ8" i="7"/>
  <c r="BM16" i="7"/>
  <c r="BJ16" i="7"/>
  <c r="BK16" i="7" s="1"/>
  <c r="BU16" i="7"/>
  <c r="BR16" i="7"/>
  <c r="BS16" i="7" s="1"/>
  <c r="CC13" i="7"/>
  <c r="BZ13" i="7"/>
  <c r="CA13" i="7" s="1"/>
  <c r="Y8" i="7"/>
  <c r="Y13" i="7"/>
  <c r="Y10" i="7"/>
  <c r="Y16" i="7"/>
  <c r="Y12" i="7"/>
  <c r="Q12" i="7"/>
  <c r="Q17" i="7"/>
  <c r="Q8" i="7"/>
  <c r="Q11" i="7"/>
  <c r="Q10" i="7"/>
  <c r="Q13" i="7"/>
  <c r="BT47" i="7"/>
  <c r="X65" i="7"/>
  <c r="T17" i="7"/>
  <c r="AG61" i="7"/>
  <c r="AF61" i="7" s="1"/>
  <c r="AO61" i="7"/>
  <c r="AN61" i="7" s="1"/>
  <c r="AJ15" i="7"/>
  <c r="AR16" i="7"/>
  <c r="AZ16" i="7"/>
  <c r="BH9" i="7"/>
  <c r="AJ16" i="7"/>
  <c r="AZ17" i="7"/>
  <c r="AW16" i="7"/>
  <c r="L17" i="7"/>
  <c r="BX16" i="7"/>
  <c r="L16" i="7"/>
  <c r="AQ21" i="7"/>
  <c r="BQ47" i="7"/>
  <c r="BP16" i="7"/>
  <c r="AA21" i="7"/>
  <c r="X64" i="7"/>
  <c r="Q16" i="7"/>
  <c r="BH16" i="7"/>
  <c r="T16" i="7"/>
  <c r="AB17" i="7"/>
  <c r="AY21" i="7"/>
  <c r="BO21" i="7"/>
  <c r="BU8" i="7"/>
  <c r="BA47" i="7"/>
  <c r="BP17" i="7"/>
  <c r="BE8" i="7"/>
  <c r="AB20" i="7"/>
  <c r="AB16" i="7"/>
  <c r="AF64" i="7"/>
  <c r="AR17" i="7"/>
  <c r="S21" i="7"/>
  <c r="BW21" i="7"/>
  <c r="BX17" i="7"/>
  <c r="BG21" i="7"/>
  <c r="AI21" i="7"/>
  <c r="Y11" i="7"/>
  <c r="Y17" i="7"/>
  <c r="U47" i="7"/>
  <c r="CC31" i="7"/>
  <c r="CB31" i="7" s="1"/>
  <c r="T10" i="7"/>
  <c r="AB11" i="7"/>
  <c r="AC47" i="7"/>
  <c r="AB9" i="7"/>
  <c r="AF47" i="7"/>
  <c r="BP11" i="7"/>
  <c r="BU31" i="7"/>
  <c r="BT31" i="7" s="1"/>
  <c r="Q30" i="7"/>
  <c r="Q31" i="7" s="1"/>
  <c r="P31" i="7" s="1"/>
  <c r="T14" i="7"/>
  <c r="Y55" i="7"/>
  <c r="AB15" i="7"/>
  <c r="AG55" i="7"/>
  <c r="BP15" i="7"/>
  <c r="BX12" i="7"/>
  <c r="X59" i="7"/>
  <c r="T8" i="7"/>
  <c r="AB13" i="7"/>
  <c r="BP13" i="7"/>
  <c r="AZ15" i="7"/>
  <c r="AZ13" i="7"/>
  <c r="AZ11" i="7"/>
  <c r="T12" i="7"/>
  <c r="AR11" i="7"/>
  <c r="BX10" i="7"/>
  <c r="BX8" i="7"/>
  <c r="BX20" i="7"/>
  <c r="BX14" i="7"/>
  <c r="AW61" i="7"/>
  <c r="AW66" i="7" s="1"/>
  <c r="CC61" i="7"/>
  <c r="CC66" i="7" s="1"/>
  <c r="AG31" i="7"/>
  <c r="AF31" i="7" s="1"/>
  <c r="BM55" i="7"/>
  <c r="BH13" i="7"/>
  <c r="BH15" i="7"/>
  <c r="BL64" i="7"/>
  <c r="AJ20" i="7"/>
  <c r="AJ11" i="7"/>
  <c r="AO55" i="7"/>
  <c r="AJ13" i="7"/>
  <c r="T15" i="7"/>
  <c r="T13" i="7"/>
  <c r="T11" i="7"/>
  <c r="T9" i="7"/>
  <c r="X53" i="7"/>
  <c r="AJ9" i="7"/>
  <c r="AW55" i="7"/>
  <c r="AR13" i="7"/>
  <c r="AR15" i="7"/>
  <c r="BE31" i="7"/>
  <c r="BD31" i="7" s="1"/>
  <c r="BH11" i="7"/>
  <c r="Y31" i="7"/>
  <c r="X63" i="7"/>
  <c r="AO31" i="7"/>
  <c r="AN31" i="7" s="1"/>
  <c r="AN64" i="7"/>
  <c r="BL47" i="7"/>
  <c r="BM61" i="7"/>
  <c r="BL61" i="7" s="1"/>
  <c r="BX9" i="7"/>
  <c r="BX11" i="7"/>
  <c r="BX13" i="7"/>
  <c r="BX15" i="7"/>
  <c r="BY47" i="7"/>
  <c r="Y61" i="7"/>
  <c r="Y66" i="7" s="1"/>
  <c r="AK47" i="7"/>
  <c r="AW31" i="7"/>
  <c r="AV31" i="7" s="1"/>
  <c r="AS47" i="7"/>
  <c r="AZ9" i="7"/>
  <c r="BE61" i="7"/>
  <c r="BD61" i="7" s="1"/>
  <c r="BM31" i="7"/>
  <c r="BI47" i="7"/>
  <c r="BP9" i="7"/>
  <c r="BU61" i="7"/>
  <c r="BU66" i="7" s="1"/>
  <c r="CB59" i="7"/>
  <c r="CB63" i="7"/>
  <c r="CB65" i="7"/>
  <c r="CB53" i="7"/>
  <c r="CB64" i="7"/>
  <c r="BT59" i="7"/>
  <c r="BT63" i="7"/>
  <c r="BT65" i="7"/>
  <c r="BT53" i="7"/>
  <c r="BP8" i="7"/>
  <c r="BP10" i="7"/>
  <c r="BP12" i="7"/>
  <c r="BP14" i="7"/>
  <c r="BP20" i="7"/>
  <c r="BT64" i="7"/>
  <c r="BL63" i="7"/>
  <c r="BH8" i="7"/>
  <c r="BH10" i="7"/>
  <c r="BH12" i="7"/>
  <c r="BH14" i="7"/>
  <c r="BH20" i="7"/>
  <c r="BL59" i="7"/>
  <c r="BL65" i="7"/>
  <c r="BL53" i="7"/>
  <c r="BD59" i="7"/>
  <c r="BD63" i="7"/>
  <c r="BD65" i="7"/>
  <c r="BD53" i="7"/>
  <c r="AZ8" i="7"/>
  <c r="AZ10" i="7"/>
  <c r="AZ12" i="7"/>
  <c r="AZ14" i="7"/>
  <c r="AZ20" i="7"/>
  <c r="BD64" i="7"/>
  <c r="AV59" i="7"/>
  <c r="AV63" i="7"/>
  <c r="AV65" i="7"/>
  <c r="AV53" i="7"/>
  <c r="AR8" i="7"/>
  <c r="AR10" i="7"/>
  <c r="AR12" i="7"/>
  <c r="AR14" i="7"/>
  <c r="AR20" i="7"/>
  <c r="AV64" i="7"/>
  <c r="AN59" i="7"/>
  <c r="AN63" i="7"/>
  <c r="AN65" i="7"/>
  <c r="AN53" i="7"/>
  <c r="AJ8" i="7"/>
  <c r="AJ10" i="7"/>
  <c r="AJ12" i="7"/>
  <c r="AJ14" i="7"/>
  <c r="AF63" i="7"/>
  <c r="AF53" i="7"/>
  <c r="AF59" i="7"/>
  <c r="AF65" i="7"/>
  <c r="AB8" i="7"/>
  <c r="AB10" i="7"/>
  <c r="AB12" i="7"/>
  <c r="AB14" i="7"/>
  <c r="M47" i="7"/>
  <c r="AL277" i="6"/>
  <c r="AL271" i="6"/>
  <c r="AL270" i="6"/>
  <c r="AL269" i="6"/>
  <c r="AL256" i="6"/>
  <c r="AL263" i="6" s="1"/>
  <c r="AL542" i="6" s="1"/>
  <c r="AL247" i="6"/>
  <c r="AL246" i="6"/>
  <c r="AL245" i="6"/>
  <c r="EX46" i="7" s="1"/>
  <c r="EY46" i="7" s="1"/>
  <c r="AL244" i="6"/>
  <c r="FV18" i="7" s="1"/>
  <c r="AL243" i="6"/>
  <c r="AP277" i="6"/>
  <c r="AP271" i="6"/>
  <c r="AP270" i="6"/>
  <c r="AP269" i="6"/>
  <c r="AP256" i="6"/>
  <c r="AP263" i="6" s="1"/>
  <c r="AP542" i="6" s="1"/>
  <c r="AP247" i="6"/>
  <c r="AP246" i="6"/>
  <c r="AP245" i="6"/>
  <c r="AP244" i="6"/>
  <c r="AP243" i="6"/>
  <c r="AO277" i="6"/>
  <c r="AO271" i="6"/>
  <c r="AO270" i="6"/>
  <c r="AO269" i="6"/>
  <c r="AO256" i="6"/>
  <c r="AO263" i="6" s="1"/>
  <c r="AO542" i="6" s="1"/>
  <c r="AO247" i="6"/>
  <c r="AO246" i="6"/>
  <c r="AO245" i="6"/>
  <c r="AO244" i="6"/>
  <c r="AO243" i="6"/>
  <c r="AN277" i="6"/>
  <c r="AQ277" i="6"/>
  <c r="AN271" i="6"/>
  <c r="AN270" i="6"/>
  <c r="AN269" i="6"/>
  <c r="AN256" i="6"/>
  <c r="AN263" i="6" s="1"/>
  <c r="AN542" i="6" s="1"/>
  <c r="AN247" i="6"/>
  <c r="AN246" i="6"/>
  <c r="AN245" i="6"/>
  <c r="AN244" i="6"/>
  <c r="AN243" i="6"/>
  <c r="AQ245" i="6"/>
  <c r="AK245" i="6"/>
  <c r="AM215" i="6"/>
  <c r="AM214" i="6"/>
  <c r="AM245" i="6" s="1"/>
  <c r="AM39" i="6"/>
  <c r="AM198" i="6"/>
  <c r="AM277" i="6"/>
  <c r="AK277" i="6"/>
  <c r="AM271" i="6"/>
  <c r="AM270" i="6"/>
  <c r="AM269" i="6"/>
  <c r="AM256" i="6"/>
  <c r="AM263" i="6" s="1"/>
  <c r="AM542" i="6" s="1"/>
  <c r="AM247" i="6"/>
  <c r="AM246" i="6"/>
  <c r="AM244" i="6"/>
  <c r="AM243" i="6"/>
  <c r="AQ271" i="6"/>
  <c r="AQ270" i="6"/>
  <c r="AQ269" i="6"/>
  <c r="AQ256" i="6"/>
  <c r="AQ263" i="6" s="1"/>
  <c r="AQ247" i="6"/>
  <c r="AQ246" i="6"/>
  <c r="AQ244" i="6"/>
  <c r="AQ243" i="6"/>
  <c r="AK125" i="6"/>
  <c r="AK120" i="6"/>
  <c r="AK107" i="6"/>
  <c r="AK118" i="6" s="1"/>
  <c r="AK106" i="6"/>
  <c r="AK117" i="6" s="1"/>
  <c r="AK105" i="6"/>
  <c r="AK116" i="6" s="1"/>
  <c r="AK271" i="6"/>
  <c r="AK270" i="6"/>
  <c r="AK269" i="6"/>
  <c r="AK247" i="6"/>
  <c r="AK246" i="6"/>
  <c r="AK244" i="6"/>
  <c r="AK256" i="6"/>
  <c r="AK263" i="6" s="1"/>
  <c r="AK542" i="6" s="1"/>
  <c r="AK243" i="6"/>
  <c r="EX18" i="7" l="1"/>
  <c r="DJ18" i="7"/>
  <c r="FV19" i="7"/>
  <c r="DZ18" i="7"/>
  <c r="EH18" i="7"/>
  <c r="DR18" i="7"/>
  <c r="DB18" i="7"/>
  <c r="EP18" i="7"/>
  <c r="FF18" i="7"/>
  <c r="CS18" i="7"/>
  <c r="EI59" i="7"/>
  <c r="EH59" i="7" s="1"/>
  <c r="EC30" i="7"/>
  <c r="EI30" i="7" s="1"/>
  <c r="EC19" i="7"/>
  <c r="EC11" i="7"/>
  <c r="EC27" i="7"/>
  <c r="EI27" i="7" s="1"/>
  <c r="EC16" i="7"/>
  <c r="EC8" i="7"/>
  <c r="EC26" i="7"/>
  <c r="EI26" i="7" s="1"/>
  <c r="EC15" i="7"/>
  <c r="EC20" i="7"/>
  <c r="EC12" i="7"/>
  <c r="EC13" i="7"/>
  <c r="EC10" i="7"/>
  <c r="EC29" i="7"/>
  <c r="EI29" i="7" s="1"/>
  <c r="EC28" i="7"/>
  <c r="EI28" i="7" s="1"/>
  <c r="EC25" i="7"/>
  <c r="EI25" i="7" s="1"/>
  <c r="EC17" i="7"/>
  <c r="EC14" i="7"/>
  <c r="EC24" i="7"/>
  <c r="EC18" i="7"/>
  <c r="EC9" i="7"/>
  <c r="DE27" i="7"/>
  <c r="DK27" i="7" s="1"/>
  <c r="DE20" i="7"/>
  <c r="DE16" i="7"/>
  <c r="DE12" i="7"/>
  <c r="DE8" i="7"/>
  <c r="DE30" i="7"/>
  <c r="DK30" i="7" s="1"/>
  <c r="DE26" i="7"/>
  <c r="DK26" i="7" s="1"/>
  <c r="DE19" i="7"/>
  <c r="DE15" i="7"/>
  <c r="DE29" i="7"/>
  <c r="DK29" i="7" s="1"/>
  <c r="DE25" i="7"/>
  <c r="DK25" i="7" s="1"/>
  <c r="DE18" i="7"/>
  <c r="DE14" i="7"/>
  <c r="DE10" i="7"/>
  <c r="DE28" i="7"/>
  <c r="DK28" i="7" s="1"/>
  <c r="DE24" i="7"/>
  <c r="DE17" i="7"/>
  <c r="DE13" i="7"/>
  <c r="DE9" i="7"/>
  <c r="DE11" i="7"/>
  <c r="DM30" i="7"/>
  <c r="DS30" i="7" s="1"/>
  <c r="DM20" i="7"/>
  <c r="DM16" i="7"/>
  <c r="DM12" i="7"/>
  <c r="DM27" i="7"/>
  <c r="DS27" i="7" s="1"/>
  <c r="DM8" i="7"/>
  <c r="DM17" i="7"/>
  <c r="DM18" i="7"/>
  <c r="DM11" i="7"/>
  <c r="DM9" i="7"/>
  <c r="DM28" i="7"/>
  <c r="DS28" i="7" s="1"/>
  <c r="DM10" i="7"/>
  <c r="DM29" i="7"/>
  <c r="DS29" i="7" s="1"/>
  <c r="DM19" i="7"/>
  <c r="DM24" i="7"/>
  <c r="DM25" i="7"/>
  <c r="DS25" i="7" s="1"/>
  <c r="DM15" i="7"/>
  <c r="DM13" i="7"/>
  <c r="DM14" i="7"/>
  <c r="DM26" i="7"/>
  <c r="DS26" i="7" s="1"/>
  <c r="ES27" i="7"/>
  <c r="EY27" i="7" s="1"/>
  <c r="ES8" i="7"/>
  <c r="ES20" i="7"/>
  <c r="ES16" i="7"/>
  <c r="ES12" i="7"/>
  <c r="EY63" i="7"/>
  <c r="EX63" i="7" s="1"/>
  <c r="ES13" i="7"/>
  <c r="ES10" i="7"/>
  <c r="ES29" i="7"/>
  <c r="EY29" i="7" s="1"/>
  <c r="ES15" i="7"/>
  <c r="ES24" i="7"/>
  <c r="ES18" i="7"/>
  <c r="EY64" i="7"/>
  <c r="EX64" i="7" s="1"/>
  <c r="EY65" i="7"/>
  <c r="EX65" i="7" s="1"/>
  <c r="ES17" i="7"/>
  <c r="ES14" i="7"/>
  <c r="ES19" i="7"/>
  <c r="EY59" i="7"/>
  <c r="EX59" i="7" s="1"/>
  <c r="ES26" i="7"/>
  <c r="EY26" i="7" s="1"/>
  <c r="ES9" i="7"/>
  <c r="ES28" i="7"/>
  <c r="EY28" i="7" s="1"/>
  <c r="ES25" i="7"/>
  <c r="EY25" i="7" s="1"/>
  <c r="ES11" i="7"/>
  <c r="ES30" i="7"/>
  <c r="EY30" i="7" s="1"/>
  <c r="ES79" i="7"/>
  <c r="EY55" i="7"/>
  <c r="EK17" i="7"/>
  <c r="EN17" i="7" s="1"/>
  <c r="EO17" i="7" s="1"/>
  <c r="EK13" i="7"/>
  <c r="EK28" i="7"/>
  <c r="EQ28" i="7" s="1"/>
  <c r="EK9" i="7"/>
  <c r="EK24" i="7"/>
  <c r="EK25" i="7"/>
  <c r="EQ25" i="7" s="1"/>
  <c r="EK19" i="7"/>
  <c r="EN19" i="7" s="1"/>
  <c r="EO19" i="7" s="1"/>
  <c r="EK12" i="7"/>
  <c r="EQ59" i="7"/>
  <c r="EP59" i="7" s="1"/>
  <c r="EK20" i="7"/>
  <c r="EK18" i="7"/>
  <c r="EN18" i="7" s="1"/>
  <c r="EO18" i="7" s="1"/>
  <c r="EK8" i="7"/>
  <c r="EK27" i="7"/>
  <c r="EQ27" i="7" s="1"/>
  <c r="EK10" i="7"/>
  <c r="EK29" i="7"/>
  <c r="EQ29" i="7" s="1"/>
  <c r="EK26" i="7"/>
  <c r="EQ26" i="7" s="1"/>
  <c r="EK16" i="7"/>
  <c r="EN16" i="7" s="1"/>
  <c r="EO16" i="7" s="1"/>
  <c r="EK14" i="7"/>
  <c r="EK11" i="7"/>
  <c r="EK30" i="7"/>
  <c r="EQ30" i="7" s="1"/>
  <c r="EK15" i="7"/>
  <c r="CW16" i="7"/>
  <c r="CW30" i="7"/>
  <c r="DC30" i="7" s="1"/>
  <c r="CW27" i="7"/>
  <c r="DC27" i="7" s="1"/>
  <c r="CW8" i="7"/>
  <c r="CW20" i="7"/>
  <c r="CW12" i="7"/>
  <c r="CW13" i="7"/>
  <c r="CW10" i="7"/>
  <c r="CW29" i="7"/>
  <c r="DC29" i="7" s="1"/>
  <c r="CW26" i="7"/>
  <c r="DC26" i="7" s="1"/>
  <c r="CW18" i="7"/>
  <c r="CW25" i="7"/>
  <c r="DC25" i="7" s="1"/>
  <c r="CW17" i="7"/>
  <c r="CW14" i="7"/>
  <c r="CW11" i="7"/>
  <c r="CW24" i="7"/>
  <c r="CW15" i="7"/>
  <c r="CW9" i="7"/>
  <c r="CW28" i="7"/>
  <c r="DC28" i="7" s="1"/>
  <c r="CW19" i="7"/>
  <c r="DU28" i="7"/>
  <c r="EA28" i="7" s="1"/>
  <c r="DU24" i="7"/>
  <c r="DU17" i="7"/>
  <c r="DU13" i="7"/>
  <c r="DU9" i="7"/>
  <c r="DU27" i="7"/>
  <c r="EA27" i="7" s="1"/>
  <c r="DU20" i="7"/>
  <c r="DU16" i="7"/>
  <c r="DU12" i="7"/>
  <c r="DU8" i="7"/>
  <c r="DU30" i="7"/>
  <c r="EA30" i="7" s="1"/>
  <c r="DU26" i="7"/>
  <c r="EA26" i="7" s="1"/>
  <c r="DU19" i="7"/>
  <c r="DU15" i="7"/>
  <c r="DU11" i="7"/>
  <c r="DU29" i="7"/>
  <c r="EA29" i="7" s="1"/>
  <c r="DU25" i="7"/>
  <c r="EA25" i="7" s="1"/>
  <c r="DU18" i="7"/>
  <c r="DU14" i="7"/>
  <c r="DU10" i="7"/>
  <c r="CA8" i="7"/>
  <c r="CA21" i="7" s="1"/>
  <c r="BZ21" i="7"/>
  <c r="BB21" i="7"/>
  <c r="O10" i="7"/>
  <c r="O21" i="7" s="1"/>
  <c r="N21" i="7"/>
  <c r="BR21" i="7"/>
  <c r="BS21" i="7"/>
  <c r="BK8" i="7"/>
  <c r="BK21" i="7" s="1"/>
  <c r="BJ21" i="7"/>
  <c r="AM8" i="7"/>
  <c r="AM21" i="7" s="1"/>
  <c r="AL21" i="7"/>
  <c r="AU11" i="7"/>
  <c r="AU21" i="7" s="1"/>
  <c r="AT21" i="7"/>
  <c r="AE8" i="7"/>
  <c r="AE21" i="7" s="1"/>
  <c r="AD21" i="7"/>
  <c r="BC21" i="7"/>
  <c r="EC79" i="7"/>
  <c r="DU79" i="7"/>
  <c r="DM79" i="7"/>
  <c r="EK79" i="7"/>
  <c r="CC21" i="7"/>
  <c r="CC50" i="7" s="1"/>
  <c r="CB50" i="7" s="1"/>
  <c r="BE21" i="7"/>
  <c r="BE50" i="7" s="1"/>
  <c r="BD50" i="7" s="1"/>
  <c r="BU21" i="7"/>
  <c r="BT21" i="7" s="1"/>
  <c r="AW21" i="7"/>
  <c r="AV21" i="7" s="1"/>
  <c r="BM21" i="7"/>
  <c r="BM50" i="7" s="1"/>
  <c r="BL50" i="7" s="1"/>
  <c r="AO21" i="7"/>
  <c r="AO50" i="7" s="1"/>
  <c r="AN50" i="7" s="1"/>
  <c r="AG21" i="7"/>
  <c r="AF21" i="7" s="1"/>
  <c r="Q21" i="7"/>
  <c r="P21" i="7" s="1"/>
  <c r="Y51" i="7"/>
  <c r="X51" i="7" s="1"/>
  <c r="CC51" i="7"/>
  <c r="CB51" i="7" s="1"/>
  <c r="AO66" i="7"/>
  <c r="AN66" i="7" s="1"/>
  <c r="AO51" i="7"/>
  <c r="AN51" i="7" s="1"/>
  <c r="AG66" i="7"/>
  <c r="AF66" i="7" s="1"/>
  <c r="AV66" i="7"/>
  <c r="BO50" i="7"/>
  <c r="AA51" i="7"/>
  <c r="X66" i="7"/>
  <c r="AY50" i="7"/>
  <c r="BT66" i="7"/>
  <c r="K50" i="7"/>
  <c r="AI50" i="7"/>
  <c r="T21" i="7"/>
  <c r="CB66" i="7"/>
  <c r="BG50" i="7"/>
  <c r="AQ50" i="7"/>
  <c r="BU51" i="7"/>
  <c r="BT51" i="7" s="1"/>
  <c r="AQ51" i="7"/>
  <c r="BE66" i="7"/>
  <c r="AR21" i="7"/>
  <c r="BG51" i="7"/>
  <c r="BD47" i="7"/>
  <c r="X47" i="7"/>
  <c r="AN47" i="7"/>
  <c r="BM51" i="7"/>
  <c r="BL51" i="7" s="1"/>
  <c r="AB21" i="7"/>
  <c r="BM66" i="7"/>
  <c r="BO51" i="7"/>
  <c r="AA50" i="7"/>
  <c r="BP21" i="7"/>
  <c r="AY51" i="7"/>
  <c r="AJ21" i="7"/>
  <c r="AZ21" i="7"/>
  <c r="BW51" i="7"/>
  <c r="BX21" i="7"/>
  <c r="BW50" i="7"/>
  <c r="AI51" i="7"/>
  <c r="Y21" i="7"/>
  <c r="X21" i="7" s="1"/>
  <c r="S51" i="7"/>
  <c r="S50" i="7"/>
  <c r="BH21" i="7"/>
  <c r="X31" i="7"/>
  <c r="BE51" i="7"/>
  <c r="BD51" i="7" s="1"/>
  <c r="X61" i="7"/>
  <c r="CB47" i="7"/>
  <c r="AW51" i="7"/>
  <c r="AV51" i="7" s="1"/>
  <c r="AG51" i="7"/>
  <c r="AF51" i="7" s="1"/>
  <c r="BL31" i="7"/>
  <c r="AV61" i="7"/>
  <c r="Q51" i="7"/>
  <c r="P51" i="7" s="1"/>
  <c r="BT61" i="7"/>
  <c r="K51" i="7"/>
  <c r="CB61" i="7"/>
  <c r="L21" i="7"/>
  <c r="AV47" i="7"/>
  <c r="P47" i="7"/>
  <c r="P64" i="7"/>
  <c r="Q55" i="7"/>
  <c r="L20" i="7"/>
  <c r="L14" i="7"/>
  <c r="L12" i="7"/>
  <c r="L10" i="7"/>
  <c r="L8" i="7"/>
  <c r="P65" i="7"/>
  <c r="P63" i="7"/>
  <c r="P59" i="7"/>
  <c r="L15" i="7"/>
  <c r="L13" i="7"/>
  <c r="L11" i="7"/>
  <c r="L9" i="7"/>
  <c r="L31" i="7"/>
  <c r="EI65" i="7"/>
  <c r="EH65" i="7" s="1"/>
  <c r="EI64" i="7"/>
  <c r="EH64" i="7" s="1"/>
  <c r="EI63" i="7"/>
  <c r="EH63" i="7" s="1"/>
  <c r="EQ63" i="7"/>
  <c r="EP63" i="7" s="1"/>
  <c r="EQ65" i="7"/>
  <c r="EP65" i="7" s="1"/>
  <c r="EQ64" i="7"/>
  <c r="EP64" i="7" s="1"/>
  <c r="DS64" i="7"/>
  <c r="DR64" i="7" s="1"/>
  <c r="DS59" i="7"/>
  <c r="DR59" i="7" s="1"/>
  <c r="DS63" i="7"/>
  <c r="DR63" i="7" s="1"/>
  <c r="DS65" i="7"/>
  <c r="DR65" i="7" s="1"/>
  <c r="EA65" i="7"/>
  <c r="DZ65" i="7" s="1"/>
  <c r="EA64" i="7"/>
  <c r="DZ64" i="7" s="1"/>
  <c r="EA63" i="7"/>
  <c r="DZ63" i="7" s="1"/>
  <c r="EA59" i="7"/>
  <c r="DZ59" i="7" s="1"/>
  <c r="EI55" i="7"/>
  <c r="EQ55" i="7"/>
  <c r="EA55" i="7"/>
  <c r="DS55" i="7"/>
  <c r="AL249" i="6"/>
  <c r="AL264" i="6" s="1"/>
  <c r="AP249" i="6"/>
  <c r="AP264" i="6" s="1"/>
  <c r="AO249" i="6"/>
  <c r="AO250" i="6" s="1"/>
  <c r="AQ249" i="6"/>
  <c r="AQ264" i="6" s="1"/>
  <c r="AQ272" i="6" s="1"/>
  <c r="AQ283" i="6" s="1"/>
  <c r="AK249" i="6"/>
  <c r="AK264" i="6" s="1"/>
  <c r="AN249" i="6"/>
  <c r="AN264" i="6" s="1"/>
  <c r="AM249" i="6"/>
  <c r="AM250" i="6" s="1"/>
  <c r="AQ250" i="6"/>
  <c r="K500" i="6"/>
  <c r="J500" i="6"/>
  <c r="I500" i="6"/>
  <c r="H500" i="6"/>
  <c r="G500" i="6"/>
  <c r="F500" i="6"/>
  <c r="E500" i="6"/>
  <c r="D500" i="6"/>
  <c r="C500" i="6"/>
  <c r="K470" i="6"/>
  <c r="K505" i="6" s="1"/>
  <c r="J470" i="6"/>
  <c r="J505" i="6" s="1"/>
  <c r="I470" i="6"/>
  <c r="I505" i="6" s="1"/>
  <c r="H470" i="6"/>
  <c r="H505" i="6" s="1"/>
  <c r="G470" i="6"/>
  <c r="G505" i="6" s="1"/>
  <c r="F470" i="6"/>
  <c r="F505" i="6" s="1"/>
  <c r="E470" i="6"/>
  <c r="E505" i="6" s="1"/>
  <c r="D470" i="6"/>
  <c r="D505" i="6" s="1"/>
  <c r="C470" i="6"/>
  <c r="C505" i="6" s="1"/>
  <c r="B470" i="6"/>
  <c r="A470" i="6"/>
  <c r="K456" i="6"/>
  <c r="J456" i="6"/>
  <c r="I456" i="6"/>
  <c r="H456" i="6"/>
  <c r="G456" i="6"/>
  <c r="F456" i="6"/>
  <c r="E456" i="6"/>
  <c r="D456" i="6"/>
  <c r="C456" i="6"/>
  <c r="B456" i="6"/>
  <c r="A456" i="6"/>
  <c r="K488" i="6"/>
  <c r="J488" i="6"/>
  <c r="I488" i="6"/>
  <c r="H488" i="6"/>
  <c r="G488" i="6"/>
  <c r="F488" i="6"/>
  <c r="E488" i="6"/>
  <c r="D488" i="6"/>
  <c r="C488" i="6"/>
  <c r="B488" i="6"/>
  <c r="K487" i="6"/>
  <c r="J487" i="6"/>
  <c r="I487" i="6"/>
  <c r="H487" i="6"/>
  <c r="G487" i="6"/>
  <c r="F487" i="6"/>
  <c r="E487" i="6"/>
  <c r="D487" i="6"/>
  <c r="C487" i="6"/>
  <c r="B487" i="6"/>
  <c r="K486" i="6"/>
  <c r="K528" i="6" s="1"/>
  <c r="J486" i="6"/>
  <c r="I486" i="6"/>
  <c r="H486" i="6"/>
  <c r="G486" i="6"/>
  <c r="G528" i="6" s="1"/>
  <c r="F486" i="6"/>
  <c r="E486" i="6"/>
  <c r="D486" i="6"/>
  <c r="C486" i="6"/>
  <c r="C528" i="6" s="1"/>
  <c r="B486" i="6"/>
  <c r="K485" i="6"/>
  <c r="J485" i="6"/>
  <c r="I485" i="6"/>
  <c r="H485" i="6"/>
  <c r="G485" i="6"/>
  <c r="F485" i="6"/>
  <c r="E485" i="6"/>
  <c r="D485" i="6"/>
  <c r="C485" i="6"/>
  <c r="B485" i="6"/>
  <c r="K484" i="6"/>
  <c r="K526" i="6" s="1"/>
  <c r="J484" i="6"/>
  <c r="I484" i="6"/>
  <c r="H484" i="6"/>
  <c r="H526" i="6" s="1"/>
  <c r="G484" i="6"/>
  <c r="F484" i="6"/>
  <c r="E484" i="6"/>
  <c r="D484" i="6"/>
  <c r="C484" i="6"/>
  <c r="B484" i="6"/>
  <c r="K483" i="6"/>
  <c r="J483" i="6"/>
  <c r="I483" i="6"/>
  <c r="H483" i="6"/>
  <c r="G483" i="6"/>
  <c r="F483" i="6"/>
  <c r="E483" i="6"/>
  <c r="D483" i="6"/>
  <c r="C483" i="6"/>
  <c r="B483" i="6"/>
  <c r="K482" i="6"/>
  <c r="J482" i="6"/>
  <c r="I482" i="6"/>
  <c r="H482" i="6"/>
  <c r="G482" i="6"/>
  <c r="F482" i="6"/>
  <c r="E482" i="6"/>
  <c r="D482" i="6"/>
  <c r="C482" i="6"/>
  <c r="B482" i="6"/>
  <c r="K481" i="6"/>
  <c r="J481" i="6"/>
  <c r="I481" i="6"/>
  <c r="H481" i="6"/>
  <c r="G481" i="6"/>
  <c r="F481" i="6"/>
  <c r="E481" i="6"/>
  <c r="D481" i="6"/>
  <c r="C481" i="6"/>
  <c r="B481" i="6"/>
  <c r="K480" i="6"/>
  <c r="J480" i="6"/>
  <c r="I480" i="6"/>
  <c r="H480" i="6"/>
  <c r="G480" i="6"/>
  <c r="F480" i="6"/>
  <c r="E480" i="6"/>
  <c r="D480" i="6"/>
  <c r="C480" i="6"/>
  <c r="B480" i="6"/>
  <c r="K479" i="6"/>
  <c r="J479" i="6"/>
  <c r="I479" i="6"/>
  <c r="H479" i="6"/>
  <c r="G479" i="6"/>
  <c r="F479" i="6"/>
  <c r="E479" i="6"/>
  <c r="D479" i="6"/>
  <c r="C479" i="6"/>
  <c r="B479" i="6"/>
  <c r="K478" i="6"/>
  <c r="K514" i="6" s="1"/>
  <c r="J478" i="6"/>
  <c r="J514" i="6" s="1"/>
  <c r="I478" i="6"/>
  <c r="I514" i="6" s="1"/>
  <c r="H478" i="6"/>
  <c r="G478" i="6"/>
  <c r="G514" i="6" s="1"/>
  <c r="F478" i="6"/>
  <c r="F514" i="6" s="1"/>
  <c r="E478" i="6"/>
  <c r="E514" i="6" s="1"/>
  <c r="D478" i="6"/>
  <c r="D514" i="6" s="1"/>
  <c r="C478" i="6"/>
  <c r="C514" i="6" s="1"/>
  <c r="B478" i="6"/>
  <c r="A488" i="6"/>
  <c r="A487" i="6"/>
  <c r="A486" i="6"/>
  <c r="A485" i="6"/>
  <c r="A484" i="6"/>
  <c r="A483" i="6"/>
  <c r="A482" i="6"/>
  <c r="A481" i="6"/>
  <c r="A480" i="6"/>
  <c r="A479" i="6"/>
  <c r="A478" i="6"/>
  <c r="K476" i="6"/>
  <c r="K512" i="6" s="1"/>
  <c r="J476" i="6"/>
  <c r="J512" i="6" s="1"/>
  <c r="I476" i="6"/>
  <c r="I512" i="6" s="1"/>
  <c r="H476" i="6"/>
  <c r="H512" i="6" s="1"/>
  <c r="G476" i="6"/>
  <c r="G512" i="6" s="1"/>
  <c r="F476" i="6"/>
  <c r="F512" i="6" s="1"/>
  <c r="E476" i="6"/>
  <c r="E512" i="6" s="1"/>
  <c r="D476" i="6"/>
  <c r="D512" i="6" s="1"/>
  <c r="C476" i="6"/>
  <c r="C512" i="6" s="1"/>
  <c r="B476" i="6"/>
  <c r="A476" i="6"/>
  <c r="K474" i="6"/>
  <c r="J474" i="6"/>
  <c r="I474" i="6"/>
  <c r="H474" i="6"/>
  <c r="G474" i="6"/>
  <c r="F474" i="6"/>
  <c r="E474" i="6"/>
  <c r="D474" i="6"/>
  <c r="C474" i="6"/>
  <c r="B474" i="6"/>
  <c r="K473" i="6"/>
  <c r="J473" i="6"/>
  <c r="I473" i="6"/>
  <c r="H473" i="6"/>
  <c r="G473" i="6"/>
  <c r="F473" i="6"/>
  <c r="E473" i="6"/>
  <c r="D473" i="6"/>
  <c r="C473" i="6"/>
  <c r="B473" i="6"/>
  <c r="K472" i="6"/>
  <c r="K507" i="6" s="1"/>
  <c r="J472" i="6"/>
  <c r="J507" i="6" s="1"/>
  <c r="I472" i="6"/>
  <c r="I507" i="6" s="1"/>
  <c r="H472" i="6"/>
  <c r="H507" i="6" s="1"/>
  <c r="G472" i="6"/>
  <c r="G507" i="6" s="1"/>
  <c r="F472" i="6"/>
  <c r="F507" i="6" s="1"/>
  <c r="E472" i="6"/>
  <c r="E507" i="6" s="1"/>
  <c r="D472" i="6"/>
  <c r="D507" i="6" s="1"/>
  <c r="C472" i="6"/>
  <c r="C507" i="6" s="1"/>
  <c r="B472" i="6"/>
  <c r="K471" i="6"/>
  <c r="K506" i="6" s="1"/>
  <c r="J471" i="6"/>
  <c r="J506" i="6" s="1"/>
  <c r="I471" i="6"/>
  <c r="I506" i="6" s="1"/>
  <c r="H471" i="6"/>
  <c r="H506" i="6" s="1"/>
  <c r="G471" i="6"/>
  <c r="G506" i="6" s="1"/>
  <c r="F471" i="6"/>
  <c r="F506" i="6" s="1"/>
  <c r="E471" i="6"/>
  <c r="E506" i="6" s="1"/>
  <c r="D471" i="6"/>
  <c r="D506" i="6" s="1"/>
  <c r="C471" i="6"/>
  <c r="C506" i="6" s="1"/>
  <c r="B471" i="6"/>
  <c r="A474" i="6"/>
  <c r="A473" i="6"/>
  <c r="A471" i="6"/>
  <c r="A472" i="6"/>
  <c r="A467" i="6"/>
  <c r="A468" i="6"/>
  <c r="A466" i="6"/>
  <c r="A465" i="6"/>
  <c r="A464" i="6"/>
  <c r="A463" i="6"/>
  <c r="A462" i="6"/>
  <c r="A461" i="6"/>
  <c r="K459" i="6"/>
  <c r="J459" i="6"/>
  <c r="J463" i="6" s="1"/>
  <c r="J495" i="6" s="1"/>
  <c r="I459" i="6"/>
  <c r="I464" i="6" s="1"/>
  <c r="H459" i="6"/>
  <c r="H491" i="6" s="1"/>
  <c r="G459" i="6"/>
  <c r="F459" i="6"/>
  <c r="F510" i="6" s="1"/>
  <c r="E459" i="6"/>
  <c r="E510" i="6" s="1"/>
  <c r="D459" i="6"/>
  <c r="D461" i="6" s="1"/>
  <c r="D493" i="6" s="1"/>
  <c r="C459" i="6"/>
  <c r="B459" i="6"/>
  <c r="B466" i="6" s="1"/>
  <c r="A459" i="6"/>
  <c r="H514" i="6" l="1"/>
  <c r="H528" i="6"/>
  <c r="AM183" i="6"/>
  <c r="AM186" i="6"/>
  <c r="AP186" i="6" s="1"/>
  <c r="AM184" i="6"/>
  <c r="AM182" i="6"/>
  <c r="AM185" i="6"/>
  <c r="AP185" i="6" s="1"/>
  <c r="AM187" i="6"/>
  <c r="EX19" i="7"/>
  <c r="DJ19" i="7"/>
  <c r="EH19" i="7"/>
  <c r="FF19" i="7"/>
  <c r="FH19" i="7" s="1"/>
  <c r="FI19" i="7" s="1"/>
  <c r="DB19" i="7"/>
  <c r="DC19" i="7" s="1"/>
  <c r="EP19" i="7"/>
  <c r="CS19" i="7"/>
  <c r="DR19" i="7"/>
  <c r="DZ19" i="7"/>
  <c r="H523" i="6"/>
  <c r="DX10" i="7"/>
  <c r="DY10" i="7" s="1"/>
  <c r="EA10" i="7"/>
  <c r="DX13" i="7"/>
  <c r="DY13" i="7" s="1"/>
  <c r="EA13" i="7"/>
  <c r="CZ19" i="7"/>
  <c r="DA19" i="7" s="1"/>
  <c r="CZ10" i="7"/>
  <c r="DA10" i="7" s="1"/>
  <c r="DC10" i="7"/>
  <c r="EN15" i="7"/>
  <c r="EO15" i="7" s="1"/>
  <c r="EQ15" i="7"/>
  <c r="DX14" i="7"/>
  <c r="DY14" i="7" s="1"/>
  <c r="EA14" i="7"/>
  <c r="DX11" i="7"/>
  <c r="DY11" i="7" s="1"/>
  <c r="EA11" i="7"/>
  <c r="DX20" i="7"/>
  <c r="DY20" i="7" s="1"/>
  <c r="EA20" i="7"/>
  <c r="EA17" i="7"/>
  <c r="DX17" i="7"/>
  <c r="DY17" i="7" s="1"/>
  <c r="CZ11" i="7"/>
  <c r="DA11" i="7" s="1"/>
  <c r="DC11" i="7"/>
  <c r="CZ13" i="7"/>
  <c r="DA13" i="7" s="1"/>
  <c r="DC13" i="7"/>
  <c r="EN8" i="7"/>
  <c r="EK21" i="7"/>
  <c r="EQ8" i="7"/>
  <c r="EN9" i="7"/>
  <c r="EO9" i="7" s="1"/>
  <c r="EQ9" i="7"/>
  <c r="DP13" i="7"/>
  <c r="DQ13" i="7" s="1"/>
  <c r="DS13" i="7"/>
  <c r="DP9" i="7"/>
  <c r="DQ9" i="7" s="1"/>
  <c r="DS9" i="7"/>
  <c r="DP8" i="7"/>
  <c r="DM21" i="7"/>
  <c r="DS8" i="7"/>
  <c r="DP20" i="7"/>
  <c r="DQ20" i="7" s="1"/>
  <c r="DS20" i="7"/>
  <c r="EI24" i="7"/>
  <c r="EI31" i="7" s="1"/>
  <c r="EC31" i="7"/>
  <c r="EF12" i="7"/>
  <c r="EG12" i="7" s="1"/>
  <c r="EI12" i="7"/>
  <c r="EI19" i="7"/>
  <c r="EF19" i="7"/>
  <c r="EG19" i="7" s="1"/>
  <c r="EA18" i="7"/>
  <c r="DX18" i="7"/>
  <c r="DY18" i="7" s="1"/>
  <c r="DX15" i="7"/>
  <c r="DY15" i="7" s="1"/>
  <c r="EA15" i="7"/>
  <c r="DX8" i="7"/>
  <c r="EA8" i="7"/>
  <c r="DU21" i="7"/>
  <c r="EA24" i="7"/>
  <c r="EA31" i="7" s="1"/>
  <c r="DU31" i="7"/>
  <c r="CZ9" i="7"/>
  <c r="DA9" i="7" s="1"/>
  <c r="DC9" i="7"/>
  <c r="CZ14" i="7"/>
  <c r="DA14" i="7" s="1"/>
  <c r="DC14" i="7"/>
  <c r="CZ12" i="7"/>
  <c r="DA12" i="7" s="1"/>
  <c r="DC12" i="7"/>
  <c r="EN11" i="7"/>
  <c r="EO11" i="7" s="1"/>
  <c r="EQ11" i="7"/>
  <c r="EV19" i="7"/>
  <c r="EW19" i="7" s="1"/>
  <c r="FE19" i="7" s="1"/>
  <c r="EY19" i="7"/>
  <c r="EV12" i="7"/>
  <c r="EW12" i="7" s="1"/>
  <c r="EY12" i="7"/>
  <c r="DP15" i="7"/>
  <c r="DQ15" i="7" s="1"/>
  <c r="DS15" i="7"/>
  <c r="DP11" i="7"/>
  <c r="DQ11" i="7" s="1"/>
  <c r="DS11" i="7"/>
  <c r="EF14" i="7"/>
  <c r="EG14" i="7" s="1"/>
  <c r="EI14" i="7"/>
  <c r="EF20" i="7"/>
  <c r="EG20" i="7" s="1"/>
  <c r="EI20" i="7"/>
  <c r="EI16" i="7"/>
  <c r="EF16" i="7"/>
  <c r="EG16" i="7" s="1"/>
  <c r="EA16" i="7"/>
  <c r="DX16" i="7"/>
  <c r="DY16" i="7" s="1"/>
  <c r="EQ24" i="7"/>
  <c r="EQ31" i="7" s="1"/>
  <c r="EK31" i="7"/>
  <c r="EV11" i="7"/>
  <c r="EW11" i="7" s="1"/>
  <c r="EY11" i="7"/>
  <c r="EV17" i="7"/>
  <c r="EW17" i="7" s="1"/>
  <c r="EY17" i="7"/>
  <c r="EY24" i="7"/>
  <c r="EY31" i="7" s="1"/>
  <c r="ES31" i="7"/>
  <c r="EV13" i="7"/>
  <c r="EW13" i="7" s="1"/>
  <c r="EY13" i="7"/>
  <c r="EV20" i="7"/>
  <c r="EW20" i="7" s="1"/>
  <c r="EY20" i="7"/>
  <c r="DP14" i="7"/>
  <c r="DQ14" i="7" s="1"/>
  <c r="DS14" i="7"/>
  <c r="DS24" i="7"/>
  <c r="DS31" i="7" s="1"/>
  <c r="DM31" i="7"/>
  <c r="DS17" i="7"/>
  <c r="DP17" i="7"/>
  <c r="DQ17" i="7" s="1"/>
  <c r="DS16" i="7"/>
  <c r="DP16" i="7"/>
  <c r="DQ16" i="7" s="1"/>
  <c r="EI18" i="7"/>
  <c r="EF18" i="7"/>
  <c r="EG18" i="7" s="1"/>
  <c r="EF13" i="7"/>
  <c r="EG13" i="7" s="1"/>
  <c r="EI13" i="7"/>
  <c r="EF11" i="7"/>
  <c r="EG11" i="7" s="1"/>
  <c r="EI11" i="7"/>
  <c r="DC18" i="7"/>
  <c r="CZ18" i="7"/>
  <c r="DA18" i="7" s="1"/>
  <c r="EN12" i="7"/>
  <c r="EO12" i="7" s="1"/>
  <c r="EQ12" i="7"/>
  <c r="EV15" i="7"/>
  <c r="EW15" i="7" s="1"/>
  <c r="EY15" i="7"/>
  <c r="EV8" i="7"/>
  <c r="EY8" i="7"/>
  <c r="ES21" i="7"/>
  <c r="DS19" i="7"/>
  <c r="DP19" i="7"/>
  <c r="DQ19" i="7" s="1"/>
  <c r="EF8" i="7"/>
  <c r="EC21" i="7"/>
  <c r="EI8" i="7"/>
  <c r="EA19" i="7"/>
  <c r="DX19" i="7"/>
  <c r="DY19" i="7" s="1"/>
  <c r="DX12" i="7"/>
  <c r="DY12" i="7" s="1"/>
  <c r="EA12" i="7"/>
  <c r="DX9" i="7"/>
  <c r="DY9" i="7" s="1"/>
  <c r="EA9" i="7"/>
  <c r="CZ15" i="7"/>
  <c r="DA15" i="7" s="1"/>
  <c r="DC15" i="7"/>
  <c r="CZ17" i="7"/>
  <c r="DA17" i="7" s="1"/>
  <c r="DC17" i="7"/>
  <c r="CZ20" i="7"/>
  <c r="DA20" i="7" s="1"/>
  <c r="DC20" i="7"/>
  <c r="CZ16" i="7"/>
  <c r="DA16" i="7" s="1"/>
  <c r="DC16" i="7"/>
  <c r="EN14" i="7"/>
  <c r="EO14" i="7" s="1"/>
  <c r="EQ14" i="7"/>
  <c r="EN10" i="7"/>
  <c r="EO10" i="7" s="1"/>
  <c r="EQ10" i="7"/>
  <c r="EN20" i="7"/>
  <c r="EO20" i="7" s="1"/>
  <c r="EQ20" i="7"/>
  <c r="EN13" i="7"/>
  <c r="EO13" i="7" s="1"/>
  <c r="EQ13" i="7"/>
  <c r="EV9" i="7"/>
  <c r="EW9" i="7" s="1"/>
  <c r="EY9" i="7"/>
  <c r="EV14" i="7"/>
  <c r="EW14" i="7" s="1"/>
  <c r="EY14" i="7"/>
  <c r="EV18" i="7"/>
  <c r="EW18" i="7" s="1"/>
  <c r="EY18" i="7"/>
  <c r="EV10" i="7"/>
  <c r="EW10" i="7" s="1"/>
  <c r="EY10" i="7"/>
  <c r="EV16" i="7"/>
  <c r="EW16" i="7" s="1"/>
  <c r="EY16" i="7"/>
  <c r="DP10" i="7"/>
  <c r="DQ10" i="7" s="1"/>
  <c r="DS10" i="7"/>
  <c r="DS18" i="7"/>
  <c r="DP18" i="7"/>
  <c r="DQ18" i="7" s="1"/>
  <c r="DP12" i="7"/>
  <c r="DQ12" i="7" s="1"/>
  <c r="DS12" i="7"/>
  <c r="DK24" i="7"/>
  <c r="DK31" i="7" s="1"/>
  <c r="DE31" i="7"/>
  <c r="EF9" i="7"/>
  <c r="EG9" i="7" s="1"/>
  <c r="EI9" i="7"/>
  <c r="EI17" i="7"/>
  <c r="EF17" i="7"/>
  <c r="EG17" i="7" s="1"/>
  <c r="EF10" i="7"/>
  <c r="EG10" i="7" s="1"/>
  <c r="EI10" i="7"/>
  <c r="EF15" i="7"/>
  <c r="EG15" i="7" s="1"/>
  <c r="EI15" i="7"/>
  <c r="CB21" i="7"/>
  <c r="BD21" i="7"/>
  <c r="AN21" i="7"/>
  <c r="AW50" i="7"/>
  <c r="AV50" i="7" s="1"/>
  <c r="BU50" i="7"/>
  <c r="BT50" i="7" s="1"/>
  <c r="AG50" i="7"/>
  <c r="AF50" i="7" s="1"/>
  <c r="BL21" i="7"/>
  <c r="Q50" i="7"/>
  <c r="P50" i="7" s="1"/>
  <c r="BD66" i="7"/>
  <c r="BL66" i="7"/>
  <c r="Y50" i="7"/>
  <c r="X50" i="7" s="1"/>
  <c r="AN250" i="6"/>
  <c r="Q61" i="7"/>
  <c r="P53" i="7"/>
  <c r="AL272" i="6"/>
  <c r="AL544" i="6"/>
  <c r="AK272" i="6"/>
  <c r="AK544" i="6"/>
  <c r="AN272" i="6"/>
  <c r="AN544" i="6"/>
  <c r="AP272" i="6"/>
  <c r="AP544" i="6"/>
  <c r="D515" i="6"/>
  <c r="H516" i="6"/>
  <c r="D517" i="6"/>
  <c r="D527" i="6"/>
  <c r="D529" i="6"/>
  <c r="F462" i="6"/>
  <c r="F494" i="6" s="1"/>
  <c r="AK250" i="6"/>
  <c r="AL250" i="6"/>
  <c r="AP250" i="6"/>
  <c r="F518" i="6"/>
  <c r="J467" i="6"/>
  <c r="J497" i="6" s="1"/>
  <c r="B463" i="6"/>
  <c r="AO264" i="6"/>
  <c r="E465" i="6"/>
  <c r="J457" i="6"/>
  <c r="J490" i="6" s="1"/>
  <c r="I510" i="6"/>
  <c r="E464" i="6"/>
  <c r="J466" i="6"/>
  <c r="J496" i="6" s="1"/>
  <c r="F468" i="6"/>
  <c r="F498" i="6" s="1"/>
  <c r="F524" i="6"/>
  <c r="J524" i="6"/>
  <c r="F491" i="6"/>
  <c r="J510" i="6"/>
  <c r="B461" i="6"/>
  <c r="B467" i="6"/>
  <c r="F464" i="6"/>
  <c r="F467" i="6"/>
  <c r="F497" i="6" s="1"/>
  <c r="J468" i="6"/>
  <c r="J498" i="6" s="1"/>
  <c r="E515" i="6"/>
  <c r="I515" i="6"/>
  <c r="C515" i="6"/>
  <c r="E516" i="6"/>
  <c r="I516" i="6"/>
  <c r="E517" i="6"/>
  <c r="I517" i="6"/>
  <c r="E527" i="6"/>
  <c r="I527" i="6"/>
  <c r="E529" i="6"/>
  <c r="I529" i="6"/>
  <c r="G529" i="6"/>
  <c r="D457" i="6"/>
  <c r="D490" i="6" s="1"/>
  <c r="J491" i="6"/>
  <c r="F509" i="6"/>
  <c r="B462" i="6"/>
  <c r="I461" i="6"/>
  <c r="I493" i="6" s="1"/>
  <c r="J464" i="6"/>
  <c r="I467" i="6"/>
  <c r="I497" i="6" s="1"/>
  <c r="F521" i="6"/>
  <c r="F523" i="6"/>
  <c r="E457" i="6"/>
  <c r="E490" i="6" s="1"/>
  <c r="I457" i="6"/>
  <c r="I490" i="6" s="1"/>
  <c r="G517" i="6"/>
  <c r="G515" i="6"/>
  <c r="C518" i="6"/>
  <c r="G526" i="6"/>
  <c r="G518" i="6"/>
  <c r="K529" i="6"/>
  <c r="K527" i="6"/>
  <c r="C526" i="6"/>
  <c r="G527" i="6"/>
  <c r="D464" i="6"/>
  <c r="K515" i="6"/>
  <c r="K517" i="6"/>
  <c r="K518" i="6"/>
  <c r="F517" i="6"/>
  <c r="F515" i="6"/>
  <c r="F526" i="6"/>
  <c r="F520" i="6"/>
  <c r="J520" i="6"/>
  <c r="J518" i="6"/>
  <c r="J526" i="6"/>
  <c r="H521" i="6"/>
  <c r="F522" i="6"/>
  <c r="F528" i="6"/>
  <c r="J522" i="6"/>
  <c r="J528" i="6"/>
  <c r="I463" i="6"/>
  <c r="I495" i="6" s="1"/>
  <c r="J515" i="6"/>
  <c r="D516" i="6"/>
  <c r="H517" i="6"/>
  <c r="F516" i="6"/>
  <c r="J516" i="6"/>
  <c r="J517" i="6"/>
  <c r="D520" i="6"/>
  <c r="H520" i="6"/>
  <c r="J527" i="6"/>
  <c r="D522" i="6"/>
  <c r="H522" i="6"/>
  <c r="J529" i="6"/>
  <c r="D524" i="6"/>
  <c r="H529" i="6"/>
  <c r="H518" i="6"/>
  <c r="E461" i="6"/>
  <c r="E493" i="6" s="1"/>
  <c r="E467" i="6"/>
  <c r="E497" i="6" s="1"/>
  <c r="E468" i="6"/>
  <c r="E498" i="6" s="1"/>
  <c r="C516" i="6"/>
  <c r="G516" i="6"/>
  <c r="K516" i="6"/>
  <c r="C517" i="6"/>
  <c r="C527" i="6"/>
  <c r="G521" i="6"/>
  <c r="K521" i="6"/>
  <c r="C529" i="6"/>
  <c r="G523" i="6"/>
  <c r="K523" i="6"/>
  <c r="H457" i="6"/>
  <c r="H490" i="6" s="1"/>
  <c r="F457" i="6"/>
  <c r="F490" i="6" s="1"/>
  <c r="F527" i="6"/>
  <c r="F529" i="6"/>
  <c r="AM264" i="6"/>
  <c r="C468" i="6"/>
  <c r="C498" i="6" s="1"/>
  <c r="C464" i="6"/>
  <c r="G468" i="6"/>
  <c r="G498" i="6" s="1"/>
  <c r="G464" i="6"/>
  <c r="K468" i="6"/>
  <c r="K498" i="6" s="1"/>
  <c r="K464" i="6"/>
  <c r="K462" i="6"/>
  <c r="K494" i="6" s="1"/>
  <c r="G463" i="6"/>
  <c r="G495" i="6" s="1"/>
  <c r="K465" i="6"/>
  <c r="G466" i="6"/>
  <c r="G496" i="6" s="1"/>
  <c r="C467" i="6"/>
  <c r="C497" i="6" s="1"/>
  <c r="C522" i="6"/>
  <c r="C520" i="6"/>
  <c r="K520" i="6"/>
  <c r="K522" i="6"/>
  <c r="K524" i="6"/>
  <c r="K509" i="6"/>
  <c r="D510" i="6"/>
  <c r="D509" i="6"/>
  <c r="D467" i="6"/>
  <c r="D497" i="6" s="1"/>
  <c r="D463" i="6"/>
  <c r="D495" i="6" s="1"/>
  <c r="H510" i="6"/>
  <c r="H509" i="6"/>
  <c r="H467" i="6"/>
  <c r="H497" i="6" s="1"/>
  <c r="H463" i="6"/>
  <c r="H495" i="6" s="1"/>
  <c r="K461" i="6"/>
  <c r="K493" i="6" s="1"/>
  <c r="G462" i="6"/>
  <c r="G494" i="6" s="1"/>
  <c r="C463" i="6"/>
  <c r="C495" i="6" s="1"/>
  <c r="G465" i="6"/>
  <c r="C466" i="6"/>
  <c r="C496" i="6" s="1"/>
  <c r="H466" i="6"/>
  <c r="H496" i="6" s="1"/>
  <c r="C521" i="6"/>
  <c r="D491" i="6"/>
  <c r="D518" i="6"/>
  <c r="G520" i="6"/>
  <c r="D521" i="6"/>
  <c r="J521" i="6"/>
  <c r="G522" i="6"/>
  <c r="D523" i="6"/>
  <c r="J523" i="6"/>
  <c r="G524" i="6"/>
  <c r="D526" i="6"/>
  <c r="D528" i="6"/>
  <c r="C509" i="6"/>
  <c r="G509" i="6"/>
  <c r="E491" i="6"/>
  <c r="E466" i="6"/>
  <c r="E496" i="6" s="1"/>
  <c r="E462" i="6"/>
  <c r="E494" i="6" s="1"/>
  <c r="I491" i="6"/>
  <c r="I466" i="6"/>
  <c r="I496" i="6" s="1"/>
  <c r="I462" i="6"/>
  <c r="I494" i="6" s="1"/>
  <c r="G461" i="6"/>
  <c r="G493" i="6" s="1"/>
  <c r="C462" i="6"/>
  <c r="C494" i="6" s="1"/>
  <c r="H462" i="6"/>
  <c r="H494" i="6" s="1"/>
  <c r="E463" i="6"/>
  <c r="E495" i="6" s="1"/>
  <c r="C465" i="6"/>
  <c r="H465" i="6"/>
  <c r="D466" i="6"/>
  <c r="D496" i="6" s="1"/>
  <c r="K467" i="6"/>
  <c r="K497" i="6" s="1"/>
  <c r="H468" i="6"/>
  <c r="H498" i="6" s="1"/>
  <c r="E526" i="6"/>
  <c r="E520" i="6"/>
  <c r="E518" i="6"/>
  <c r="I526" i="6"/>
  <c r="I520" i="6"/>
  <c r="I518" i="6"/>
  <c r="E528" i="6"/>
  <c r="E522" i="6"/>
  <c r="I528" i="6"/>
  <c r="I522" i="6"/>
  <c r="E524" i="6"/>
  <c r="I524" i="6"/>
  <c r="C523" i="6"/>
  <c r="K491" i="6"/>
  <c r="H515" i="6"/>
  <c r="H524" i="6"/>
  <c r="H527" i="6"/>
  <c r="C510" i="6"/>
  <c r="I509" i="6"/>
  <c r="K510" i="6"/>
  <c r="B468" i="6"/>
  <c r="B465" i="6"/>
  <c r="F465" i="6"/>
  <c r="F461" i="6"/>
  <c r="F493" i="6" s="1"/>
  <c r="J465" i="6"/>
  <c r="J461" i="6"/>
  <c r="J493" i="6" s="1"/>
  <c r="B464" i="6"/>
  <c r="C461" i="6"/>
  <c r="C493" i="6" s="1"/>
  <c r="H461" i="6"/>
  <c r="H493" i="6" s="1"/>
  <c r="D462" i="6"/>
  <c r="D494" i="6" s="1"/>
  <c r="J462" i="6"/>
  <c r="J494" i="6" s="1"/>
  <c r="F463" i="6"/>
  <c r="F495" i="6" s="1"/>
  <c r="K463" i="6"/>
  <c r="K495" i="6" s="1"/>
  <c r="H464" i="6"/>
  <c r="D465" i="6"/>
  <c r="I465" i="6"/>
  <c r="F466" i="6"/>
  <c r="F496" i="6" s="1"/>
  <c r="K466" i="6"/>
  <c r="K496" i="6" s="1"/>
  <c r="G467" i="6"/>
  <c r="G497" i="6" s="1"/>
  <c r="D468" i="6"/>
  <c r="D498" i="6" s="1"/>
  <c r="I468" i="6"/>
  <c r="I498" i="6" s="1"/>
  <c r="C457" i="6"/>
  <c r="C490" i="6" s="1"/>
  <c r="G457" i="6"/>
  <c r="G490" i="6" s="1"/>
  <c r="K457" i="6"/>
  <c r="K490" i="6" s="1"/>
  <c r="C491" i="6"/>
  <c r="C524" i="6"/>
  <c r="G491" i="6"/>
  <c r="E509" i="6"/>
  <c r="J509" i="6"/>
  <c r="G510" i="6"/>
  <c r="E521" i="6"/>
  <c r="I521" i="6"/>
  <c r="E523" i="6"/>
  <c r="I523" i="6"/>
  <c r="DJ31" i="7" l="1"/>
  <c r="EP31" i="7"/>
  <c r="EH31" i="7"/>
  <c r="EY21" i="7"/>
  <c r="EY50" i="7" s="1"/>
  <c r="DR31" i="7"/>
  <c r="EG8" i="7"/>
  <c r="EG21" i="7" s="1"/>
  <c r="EF21" i="7"/>
  <c r="EX31" i="7"/>
  <c r="EY51" i="7"/>
  <c r="EX51" i="7" s="1"/>
  <c r="DW43" i="7"/>
  <c r="DU43" i="7" s="1"/>
  <c r="EA43" i="7" s="1"/>
  <c r="DW35" i="7"/>
  <c r="DU35" i="7" s="1"/>
  <c r="EA35" i="7" s="1"/>
  <c r="DW42" i="7"/>
  <c r="DU42" i="7" s="1"/>
  <c r="EA42" i="7" s="1"/>
  <c r="DW41" i="7"/>
  <c r="DU41" i="7" s="1"/>
  <c r="EA41" i="7" s="1"/>
  <c r="DW44" i="7"/>
  <c r="DU44" i="7" s="1"/>
  <c r="EA44" i="7" s="1"/>
  <c r="DU51" i="7"/>
  <c r="DW34" i="7"/>
  <c r="DW36" i="7"/>
  <c r="DU36" i="7" s="1"/>
  <c r="EA36" i="7" s="1"/>
  <c r="DW38" i="7"/>
  <c r="DU38" i="7" s="1"/>
  <c r="EA38" i="7" s="1"/>
  <c r="DW39" i="7"/>
  <c r="DU39" i="7" s="1"/>
  <c r="DW40" i="7"/>
  <c r="DU40" i="7" s="1"/>
  <c r="EA40" i="7" s="1"/>
  <c r="DW37" i="7"/>
  <c r="DU37" i="7" s="1"/>
  <c r="EA37" i="7" s="1"/>
  <c r="DV31" i="7"/>
  <c r="DY8" i="7"/>
  <c r="DY21" i="7" s="1"/>
  <c r="DX21" i="7"/>
  <c r="DM50" i="7"/>
  <c r="DN21" i="7"/>
  <c r="EQ21" i="7"/>
  <c r="DG39" i="7"/>
  <c r="DE39" i="7" s="1"/>
  <c r="DK39" i="7" s="1"/>
  <c r="DG34" i="7"/>
  <c r="DE34" i="7" s="1"/>
  <c r="DG40" i="7"/>
  <c r="DE40" i="7" s="1"/>
  <c r="DK40" i="7" s="1"/>
  <c r="DG35" i="7"/>
  <c r="DE35" i="7" s="1"/>
  <c r="DK35" i="7" s="1"/>
  <c r="DG41" i="7"/>
  <c r="DE41" i="7" s="1"/>
  <c r="DK41" i="7" s="1"/>
  <c r="DG36" i="7"/>
  <c r="DE36" i="7" s="1"/>
  <c r="DK36" i="7" s="1"/>
  <c r="DG43" i="7"/>
  <c r="DE43" i="7" s="1"/>
  <c r="DK43" i="7" s="1"/>
  <c r="DG44" i="7"/>
  <c r="DE44" i="7" s="1"/>
  <c r="DK44" i="7" s="1"/>
  <c r="DG42" i="7"/>
  <c r="DE42" i="7" s="1"/>
  <c r="DK42" i="7" s="1"/>
  <c r="DG37" i="7"/>
  <c r="DE37" i="7" s="1"/>
  <c r="DK37" i="7" s="1"/>
  <c r="DG38" i="7"/>
  <c r="DE38" i="7" s="1"/>
  <c r="DK38" i="7" s="1"/>
  <c r="EW8" i="7"/>
  <c r="EW21" i="7" s="1"/>
  <c r="EV21" i="7"/>
  <c r="EM39" i="7"/>
  <c r="EK39" i="7" s="1"/>
  <c r="EQ39" i="7" s="1"/>
  <c r="EM43" i="7"/>
  <c r="EK43" i="7" s="1"/>
  <c r="EQ43" i="7" s="1"/>
  <c r="EM37" i="7"/>
  <c r="EK37" i="7" s="1"/>
  <c r="EQ37" i="7" s="1"/>
  <c r="EK51" i="7"/>
  <c r="EM36" i="7"/>
  <c r="EK36" i="7" s="1"/>
  <c r="EQ36" i="7" s="1"/>
  <c r="EM40" i="7"/>
  <c r="EK40" i="7" s="1"/>
  <c r="EQ40" i="7" s="1"/>
  <c r="EM34" i="7"/>
  <c r="EM38" i="7"/>
  <c r="EK38" i="7" s="1"/>
  <c r="EQ38" i="7" s="1"/>
  <c r="EM42" i="7"/>
  <c r="EK42" i="7" s="1"/>
  <c r="EQ42" i="7" s="1"/>
  <c r="EM41" i="7"/>
  <c r="EK41" i="7" s="1"/>
  <c r="EQ41" i="7" s="1"/>
  <c r="EM35" i="7"/>
  <c r="EK35" i="7" s="1"/>
  <c r="EQ35" i="7" s="1"/>
  <c r="EM44" i="7"/>
  <c r="EK44" i="7" s="1"/>
  <c r="EQ44" i="7" s="1"/>
  <c r="EL31" i="7"/>
  <c r="DZ31" i="7"/>
  <c r="DQ8" i="7"/>
  <c r="DQ21" i="7" s="1"/>
  <c r="DP21" i="7"/>
  <c r="EK50" i="7"/>
  <c r="EL21" i="7"/>
  <c r="EI21" i="7"/>
  <c r="DU50" i="7"/>
  <c r="DV21" i="7"/>
  <c r="EO8" i="7"/>
  <c r="EO21" i="7" s="1"/>
  <c r="EN21" i="7"/>
  <c r="EC50" i="7"/>
  <c r="ED21" i="7"/>
  <c r="ES50" i="7"/>
  <c r="ET21" i="7"/>
  <c r="DO44" i="7"/>
  <c r="DM44" i="7" s="1"/>
  <c r="DS44" i="7" s="1"/>
  <c r="DO36" i="7"/>
  <c r="DM36" i="7" s="1"/>
  <c r="DS36" i="7" s="1"/>
  <c r="DO39" i="7"/>
  <c r="DM39" i="7" s="1"/>
  <c r="DM51" i="7"/>
  <c r="DO42" i="7"/>
  <c r="DM42" i="7" s="1"/>
  <c r="DS42" i="7" s="1"/>
  <c r="DO34" i="7"/>
  <c r="DO37" i="7"/>
  <c r="DM37" i="7" s="1"/>
  <c r="DS37" i="7" s="1"/>
  <c r="DO41" i="7"/>
  <c r="DM41" i="7" s="1"/>
  <c r="DS41" i="7" s="1"/>
  <c r="DO40" i="7"/>
  <c r="DM40" i="7" s="1"/>
  <c r="DS40" i="7" s="1"/>
  <c r="DO43" i="7"/>
  <c r="DM43" i="7" s="1"/>
  <c r="DS43" i="7" s="1"/>
  <c r="DO35" i="7"/>
  <c r="DM35" i="7" s="1"/>
  <c r="DS35" i="7" s="1"/>
  <c r="DO38" i="7"/>
  <c r="DM38" i="7" s="1"/>
  <c r="DS38" i="7" s="1"/>
  <c r="DN31" i="7"/>
  <c r="EU42" i="7"/>
  <c r="ES42" i="7" s="1"/>
  <c r="EY42" i="7" s="1"/>
  <c r="EU41" i="7"/>
  <c r="ES41" i="7" s="1"/>
  <c r="EY41" i="7" s="1"/>
  <c r="EU39" i="7"/>
  <c r="ES39" i="7" s="1"/>
  <c r="EY39" i="7" s="1"/>
  <c r="EU37" i="7"/>
  <c r="ES37" i="7" s="1"/>
  <c r="EY37" i="7" s="1"/>
  <c r="EU43" i="7"/>
  <c r="ES43" i="7" s="1"/>
  <c r="EY43" i="7" s="1"/>
  <c r="EU36" i="7"/>
  <c r="ES36" i="7" s="1"/>
  <c r="EY36" i="7" s="1"/>
  <c r="EU34" i="7"/>
  <c r="ES34" i="7" s="1"/>
  <c r="EY34" i="7" s="1"/>
  <c r="EU40" i="7"/>
  <c r="ES40" i="7" s="1"/>
  <c r="EY40" i="7" s="1"/>
  <c r="EU38" i="7"/>
  <c r="ES38" i="7" s="1"/>
  <c r="EY38" i="7" s="1"/>
  <c r="EU44" i="7"/>
  <c r="ES44" i="7" s="1"/>
  <c r="EY44" i="7" s="1"/>
  <c r="EU35" i="7"/>
  <c r="ES35" i="7" s="1"/>
  <c r="EY35" i="7" s="1"/>
  <c r="ES51" i="7"/>
  <c r="ET31" i="7"/>
  <c r="EA21" i="7"/>
  <c r="EE34" i="7"/>
  <c r="EE41" i="7"/>
  <c r="EC41" i="7" s="1"/>
  <c r="EI41" i="7" s="1"/>
  <c r="EE35" i="7"/>
  <c r="EC35" i="7" s="1"/>
  <c r="EI35" i="7" s="1"/>
  <c r="EE44" i="7"/>
  <c r="EC44" i="7" s="1"/>
  <c r="EI44" i="7" s="1"/>
  <c r="EE38" i="7"/>
  <c r="EC38" i="7" s="1"/>
  <c r="EI38" i="7" s="1"/>
  <c r="EC51" i="7"/>
  <c r="EE37" i="7"/>
  <c r="EC37" i="7" s="1"/>
  <c r="EI37" i="7" s="1"/>
  <c r="EE40" i="7"/>
  <c r="EC40" i="7" s="1"/>
  <c r="EI40" i="7" s="1"/>
  <c r="EE42" i="7"/>
  <c r="EC42" i="7" s="1"/>
  <c r="EI42" i="7" s="1"/>
  <c r="EE39" i="7"/>
  <c r="EC39" i="7" s="1"/>
  <c r="EI39" i="7" s="1"/>
  <c r="EE43" i="7"/>
  <c r="EC43" i="7" s="1"/>
  <c r="EI43" i="7" s="1"/>
  <c r="EE36" i="7"/>
  <c r="EC36" i="7" s="1"/>
  <c r="EI36" i="7" s="1"/>
  <c r="ED31" i="7"/>
  <c r="DS21" i="7"/>
  <c r="Q66" i="7"/>
  <c r="P61" i="7"/>
  <c r="AL283" i="6"/>
  <c r="AL549" i="6"/>
  <c r="AM272" i="6"/>
  <c r="AM544" i="6"/>
  <c r="AO272" i="6"/>
  <c r="AO544" i="6"/>
  <c r="AP283" i="6"/>
  <c r="AP549" i="6"/>
  <c r="AK283" i="6"/>
  <c r="AK549" i="6"/>
  <c r="AN283" i="6"/>
  <c r="AN549" i="6"/>
  <c r="Q386" i="6"/>
  <c r="EX21" i="7" l="1"/>
  <c r="DM34" i="7"/>
  <c r="DO46" i="7"/>
  <c r="EK34" i="7"/>
  <c r="EM46" i="7"/>
  <c r="EY53" i="7"/>
  <c r="EX50" i="7"/>
  <c r="EA50" i="7"/>
  <c r="DZ50" i="7" s="1"/>
  <c r="DZ21" i="7"/>
  <c r="EI50" i="7"/>
  <c r="EH21" i="7"/>
  <c r="EQ50" i="7"/>
  <c r="EP50" i="7" s="1"/>
  <c r="EP21" i="7"/>
  <c r="EC34" i="7"/>
  <c r="EE46" i="7"/>
  <c r="DS50" i="7"/>
  <c r="DR50" i="7" s="1"/>
  <c r="DR21" i="7"/>
  <c r="DU57" i="7"/>
  <c r="EA39" i="7"/>
  <c r="DU34" i="7"/>
  <c r="DW46" i="7"/>
  <c r="DM57" i="7"/>
  <c r="DS39" i="7"/>
  <c r="P66" i="7"/>
  <c r="AM283" i="6"/>
  <c r="AM549" i="6"/>
  <c r="AO283" i="6"/>
  <c r="AO549" i="6"/>
  <c r="K398" i="6"/>
  <c r="J398" i="6"/>
  <c r="I398" i="6"/>
  <c r="H398" i="6"/>
  <c r="G398" i="6"/>
  <c r="F398" i="6"/>
  <c r="E398" i="6"/>
  <c r="D398" i="6"/>
  <c r="C398" i="6"/>
  <c r="K392" i="6"/>
  <c r="K395" i="6" s="1"/>
  <c r="J392" i="6"/>
  <c r="J395" i="6" s="1"/>
  <c r="I392" i="6"/>
  <c r="I395" i="6" s="1"/>
  <c r="H392" i="6"/>
  <c r="H395" i="6" s="1"/>
  <c r="G392" i="6"/>
  <c r="G395" i="6" s="1"/>
  <c r="F392" i="6"/>
  <c r="F395" i="6" s="1"/>
  <c r="E392" i="6"/>
  <c r="E395" i="6" s="1"/>
  <c r="D392" i="6"/>
  <c r="D395" i="6" s="1"/>
  <c r="C392" i="6"/>
  <c r="C395" i="6" s="1"/>
  <c r="K389" i="6"/>
  <c r="J389" i="6"/>
  <c r="I389" i="6"/>
  <c r="H389" i="6"/>
  <c r="G389" i="6"/>
  <c r="F389" i="6"/>
  <c r="E389" i="6"/>
  <c r="D389" i="6"/>
  <c r="C389" i="6"/>
  <c r="K383" i="6"/>
  <c r="K386" i="6" s="1"/>
  <c r="J383" i="6"/>
  <c r="J386" i="6" s="1"/>
  <c r="I383" i="6"/>
  <c r="I386" i="6" s="1"/>
  <c r="H383" i="6"/>
  <c r="H386" i="6" s="1"/>
  <c r="G383" i="6"/>
  <c r="G386" i="6" s="1"/>
  <c r="F383" i="6"/>
  <c r="F386" i="6" s="1"/>
  <c r="E383" i="6"/>
  <c r="E386" i="6" s="1"/>
  <c r="D383" i="6"/>
  <c r="D386" i="6" s="1"/>
  <c r="C383" i="6"/>
  <c r="C386" i="6" s="1"/>
  <c r="K380" i="6"/>
  <c r="J380" i="6"/>
  <c r="I380" i="6"/>
  <c r="H380" i="6"/>
  <c r="G380" i="6"/>
  <c r="F380" i="6"/>
  <c r="E380" i="6"/>
  <c r="D380" i="6"/>
  <c r="C380" i="6"/>
  <c r="K375" i="6"/>
  <c r="J375" i="6"/>
  <c r="I375" i="6"/>
  <c r="H375" i="6"/>
  <c r="G375" i="6"/>
  <c r="F375" i="6"/>
  <c r="E375" i="6"/>
  <c r="D375" i="6"/>
  <c r="C375" i="6"/>
  <c r="K374" i="6"/>
  <c r="K377" i="6" s="1"/>
  <c r="J374" i="6"/>
  <c r="J377" i="6" s="1"/>
  <c r="I374" i="6"/>
  <c r="I377" i="6" s="1"/>
  <c r="H374" i="6"/>
  <c r="H377" i="6" s="1"/>
  <c r="G374" i="6"/>
  <c r="G377" i="6" s="1"/>
  <c r="F374" i="6"/>
  <c r="F377" i="6" s="1"/>
  <c r="E374" i="6"/>
  <c r="E377" i="6" s="1"/>
  <c r="D374" i="6"/>
  <c r="D377" i="6" s="1"/>
  <c r="C374" i="6"/>
  <c r="C377" i="6" s="1"/>
  <c r="K371" i="6"/>
  <c r="J371" i="6"/>
  <c r="I371" i="6"/>
  <c r="H371" i="6"/>
  <c r="G371" i="6"/>
  <c r="F371" i="6"/>
  <c r="E371" i="6"/>
  <c r="D371" i="6"/>
  <c r="C371" i="6"/>
  <c r="K365" i="6"/>
  <c r="K368" i="6" s="1"/>
  <c r="J365" i="6"/>
  <c r="J368" i="6" s="1"/>
  <c r="I365" i="6"/>
  <c r="I368" i="6" s="1"/>
  <c r="H365" i="6"/>
  <c r="H368" i="6" s="1"/>
  <c r="G365" i="6"/>
  <c r="F365" i="6"/>
  <c r="F368" i="6" s="1"/>
  <c r="E365" i="6"/>
  <c r="E368" i="6" s="1"/>
  <c r="D365" i="6"/>
  <c r="D368" i="6" s="1"/>
  <c r="C365" i="6"/>
  <c r="K362" i="6"/>
  <c r="J362" i="6"/>
  <c r="I362" i="6"/>
  <c r="H362" i="6"/>
  <c r="G362" i="6"/>
  <c r="F362" i="6"/>
  <c r="E362" i="6"/>
  <c r="D362" i="6"/>
  <c r="C362" i="6"/>
  <c r="K356" i="6"/>
  <c r="K359" i="6" s="1"/>
  <c r="J356" i="6"/>
  <c r="J359" i="6" s="1"/>
  <c r="I356" i="6"/>
  <c r="I359" i="6" s="1"/>
  <c r="H356" i="6"/>
  <c r="H359" i="6" s="1"/>
  <c r="G356" i="6"/>
  <c r="G359" i="6" s="1"/>
  <c r="F356" i="6"/>
  <c r="F359" i="6" s="1"/>
  <c r="E356" i="6"/>
  <c r="E359" i="6" s="1"/>
  <c r="D356" i="6"/>
  <c r="D359" i="6" s="1"/>
  <c r="C356" i="6"/>
  <c r="C359" i="6" s="1"/>
  <c r="B398" i="6"/>
  <c r="B389" i="6"/>
  <c r="B380" i="6"/>
  <c r="B375" i="6"/>
  <c r="B371" i="6"/>
  <c r="B362" i="6"/>
  <c r="B392" i="6"/>
  <c r="B395" i="6" s="1"/>
  <c r="O395" i="6" s="1"/>
  <c r="B383" i="6"/>
  <c r="B386" i="6" s="1"/>
  <c r="O386" i="6" s="1"/>
  <c r="R386" i="6" s="1"/>
  <c r="B374" i="6"/>
  <c r="B377" i="6" s="1"/>
  <c r="O377" i="6" s="1"/>
  <c r="B365" i="6"/>
  <c r="B368" i="6" s="1"/>
  <c r="O368" i="6" s="1"/>
  <c r="EQ34" i="7" l="1"/>
  <c r="EQ46" i="7" s="1"/>
  <c r="EK46" i="7"/>
  <c r="EI34" i="7"/>
  <c r="EI46" i="7" s="1"/>
  <c r="EC46" i="7"/>
  <c r="DO47" i="7"/>
  <c r="DW47" i="7"/>
  <c r="EH50" i="7"/>
  <c r="EY61" i="7"/>
  <c r="EX53" i="7"/>
  <c r="DS34" i="7"/>
  <c r="DS46" i="7" s="1"/>
  <c r="DM46" i="7"/>
  <c r="EE47" i="7"/>
  <c r="EA34" i="7"/>
  <c r="EA46" i="7" s="1"/>
  <c r="DU46" i="7"/>
  <c r="EM47" i="7"/>
  <c r="B376" i="6"/>
  <c r="C376" i="6"/>
  <c r="G376" i="6"/>
  <c r="K376" i="6"/>
  <c r="D376" i="6"/>
  <c r="H376" i="6"/>
  <c r="E378" i="6"/>
  <c r="E379" i="6" s="1"/>
  <c r="I378" i="6"/>
  <c r="I381" i="6" s="1"/>
  <c r="F378" i="6"/>
  <c r="F379" i="6" s="1"/>
  <c r="J378" i="6"/>
  <c r="J379" i="6" s="1"/>
  <c r="G378" i="6"/>
  <c r="G379" i="6" s="1"/>
  <c r="C378" i="6"/>
  <c r="C379" i="6" s="1"/>
  <c r="K378" i="6"/>
  <c r="K379" i="6" s="1"/>
  <c r="G368" i="6"/>
  <c r="C368" i="6"/>
  <c r="E376" i="6"/>
  <c r="I376" i="6"/>
  <c r="H378" i="6"/>
  <c r="F376" i="6"/>
  <c r="J376" i="6"/>
  <c r="D378" i="6"/>
  <c r="B378" i="6"/>
  <c r="B381" i="6" s="1"/>
  <c r="O381" i="6" s="1"/>
  <c r="B356" i="6"/>
  <c r="B359" i="6" s="1"/>
  <c r="EX61" i="7" l="1"/>
  <c r="EY66" i="7"/>
  <c r="DZ46" i="7"/>
  <c r="EA51" i="7"/>
  <c r="DZ47" i="7"/>
  <c r="EI51" i="7"/>
  <c r="EH46" i="7"/>
  <c r="EH47" i="7"/>
  <c r="DS51" i="7"/>
  <c r="DR46" i="7"/>
  <c r="DR47" i="7"/>
  <c r="EQ51" i="7"/>
  <c r="EP47" i="7"/>
  <c r="EP46" i="7"/>
  <c r="O359" i="6"/>
  <c r="I379" i="6"/>
  <c r="E381" i="6"/>
  <c r="F381" i="6"/>
  <c r="G381" i="6"/>
  <c r="C381" i="6"/>
  <c r="J381" i="6"/>
  <c r="K381" i="6"/>
  <c r="H381" i="6"/>
  <c r="H379" i="6"/>
  <c r="D381" i="6"/>
  <c r="D379" i="6"/>
  <c r="B379" i="6"/>
  <c r="O379" i="6" s="1"/>
  <c r="K303" i="6"/>
  <c r="J303" i="6"/>
  <c r="I303" i="6"/>
  <c r="H303" i="6"/>
  <c r="G303" i="6"/>
  <c r="F303" i="6"/>
  <c r="E303" i="6"/>
  <c r="D303" i="6"/>
  <c r="C303" i="6"/>
  <c r="B303" i="6"/>
  <c r="I317" i="6" l="1"/>
  <c r="BG70" i="7"/>
  <c r="B333" i="6"/>
  <c r="O333" i="6" s="1"/>
  <c r="R333" i="6" s="1"/>
  <c r="B401" i="6"/>
  <c r="B319" i="6"/>
  <c r="B70" i="7"/>
  <c r="C333" i="6"/>
  <c r="K70" i="7"/>
  <c r="G333" i="6"/>
  <c r="AQ70" i="7"/>
  <c r="H331" i="6"/>
  <c r="AY70" i="7"/>
  <c r="K333" i="6"/>
  <c r="K318" i="6"/>
  <c r="BW70" i="7"/>
  <c r="J310" i="6"/>
  <c r="BO70" i="7"/>
  <c r="D331" i="6"/>
  <c r="S70" i="7"/>
  <c r="E331" i="6"/>
  <c r="AA70" i="7"/>
  <c r="F329" i="6"/>
  <c r="AI70" i="7"/>
  <c r="EQ53" i="7"/>
  <c r="EP51" i="7"/>
  <c r="EH51" i="7"/>
  <c r="EI53" i="7"/>
  <c r="EX66" i="7"/>
  <c r="DZ51" i="7"/>
  <c r="EA53" i="7"/>
  <c r="DS53" i="7"/>
  <c r="DR51" i="7"/>
  <c r="F319" i="6"/>
  <c r="D326" i="6"/>
  <c r="B316" i="6"/>
  <c r="O316" i="6" s="1"/>
  <c r="R316" i="6" s="1"/>
  <c r="H315" i="6"/>
  <c r="D307" i="6"/>
  <c r="J329" i="6"/>
  <c r="B325" i="6"/>
  <c r="O325" i="6" s="1"/>
  <c r="E312" i="6"/>
  <c r="F333" i="6"/>
  <c r="J325" i="6"/>
  <c r="E323" i="6"/>
  <c r="B306" i="6"/>
  <c r="D316" i="6"/>
  <c r="F311" i="6"/>
  <c r="H333" i="6"/>
  <c r="O303" i="6"/>
  <c r="C304" i="6"/>
  <c r="C324" i="6"/>
  <c r="K312" i="6"/>
  <c r="K331" i="6"/>
  <c r="B307" i="6"/>
  <c r="B326" i="6"/>
  <c r="O326" i="6" s="1"/>
  <c r="C308" i="6"/>
  <c r="C313" i="6"/>
  <c r="C342" i="6" s="1"/>
  <c r="C321" i="6"/>
  <c r="C327" i="6"/>
  <c r="C332" i="6"/>
  <c r="D311" i="6"/>
  <c r="D321" i="6"/>
  <c r="D330" i="6"/>
  <c r="F321" i="6"/>
  <c r="G308" i="6"/>
  <c r="G317" i="6"/>
  <c r="G327" i="6"/>
  <c r="H306" i="6"/>
  <c r="H325" i="6"/>
  <c r="J306" i="6"/>
  <c r="K304" i="6"/>
  <c r="K313" i="6"/>
  <c r="K324" i="6"/>
  <c r="K332" i="6"/>
  <c r="C311" i="6"/>
  <c r="C340" i="6" s="1"/>
  <c r="C317" i="6"/>
  <c r="C330" i="6"/>
  <c r="G312" i="6"/>
  <c r="G323" i="6"/>
  <c r="G331" i="6"/>
  <c r="K309" i="6"/>
  <c r="K328" i="6"/>
  <c r="C307" i="6"/>
  <c r="C336" i="6" s="1"/>
  <c r="C312" i="6"/>
  <c r="C318" i="6"/>
  <c r="C326" i="6"/>
  <c r="C331" i="6"/>
  <c r="D310" i="6"/>
  <c r="D319" i="6"/>
  <c r="D329" i="6"/>
  <c r="G304" i="6"/>
  <c r="G313" i="6"/>
  <c r="G324" i="6"/>
  <c r="G332" i="6"/>
  <c r="H319" i="6"/>
  <c r="K323" i="6"/>
  <c r="B315" i="6"/>
  <c r="O315" i="6" s="1"/>
  <c r="R315" i="6" s="1"/>
  <c r="C309" i="6"/>
  <c r="C316" i="6"/>
  <c r="C323" i="6"/>
  <c r="C328" i="6"/>
  <c r="D306" i="6"/>
  <c r="D315" i="6"/>
  <c r="D325" i="6"/>
  <c r="D333" i="6"/>
  <c r="F310" i="6"/>
  <c r="G309" i="6"/>
  <c r="G338" i="6" s="1"/>
  <c r="G318" i="6"/>
  <c r="G328" i="6"/>
  <c r="H310" i="6"/>
  <c r="H329" i="6"/>
  <c r="K308" i="6"/>
  <c r="K317" i="6"/>
  <c r="K327" i="6"/>
  <c r="E333" i="6"/>
  <c r="E329" i="6"/>
  <c r="E325" i="6"/>
  <c r="E319" i="6"/>
  <c r="E315" i="6"/>
  <c r="E310" i="6"/>
  <c r="E306" i="6"/>
  <c r="E330" i="6"/>
  <c r="E326" i="6"/>
  <c r="E321" i="6"/>
  <c r="E316" i="6"/>
  <c r="E311" i="6"/>
  <c r="E307" i="6"/>
  <c r="I333" i="6"/>
  <c r="I329" i="6"/>
  <c r="I325" i="6"/>
  <c r="I319" i="6"/>
  <c r="I315" i="6"/>
  <c r="I310" i="6"/>
  <c r="I306" i="6"/>
  <c r="I332" i="6"/>
  <c r="I328" i="6"/>
  <c r="I324" i="6"/>
  <c r="I318" i="6"/>
  <c r="I313" i="6"/>
  <c r="I309" i="6"/>
  <c r="I304" i="6"/>
  <c r="I330" i="6"/>
  <c r="I326" i="6"/>
  <c r="I321" i="6"/>
  <c r="I316" i="6"/>
  <c r="I311" i="6"/>
  <c r="I307" i="6"/>
  <c r="E304" i="6"/>
  <c r="E313" i="6"/>
  <c r="E324" i="6"/>
  <c r="E332" i="6"/>
  <c r="I323" i="6"/>
  <c r="B331" i="6"/>
  <c r="O331" i="6" s="1"/>
  <c r="B327" i="6"/>
  <c r="O327" i="6" s="1"/>
  <c r="B323" i="6"/>
  <c r="O323" i="6" s="1"/>
  <c r="R323" i="6" s="1"/>
  <c r="B317" i="6"/>
  <c r="O317" i="6" s="1"/>
  <c r="B312" i="6"/>
  <c r="B308" i="6"/>
  <c r="B332" i="6"/>
  <c r="O332" i="6" s="1"/>
  <c r="B328" i="6"/>
  <c r="O328" i="6" s="1"/>
  <c r="B324" i="6"/>
  <c r="O324" i="6" s="1"/>
  <c r="R324" i="6" s="1"/>
  <c r="B318" i="6"/>
  <c r="O318" i="6" s="1"/>
  <c r="B313" i="6"/>
  <c r="B309" i="6"/>
  <c r="B304" i="6"/>
  <c r="O304" i="6" s="1"/>
  <c r="R304" i="6" s="1"/>
  <c r="F331" i="6"/>
  <c r="F327" i="6"/>
  <c r="F323" i="6"/>
  <c r="F317" i="6"/>
  <c r="F312" i="6"/>
  <c r="F308" i="6"/>
  <c r="F330" i="6"/>
  <c r="F332" i="6"/>
  <c r="F328" i="6"/>
  <c r="F324" i="6"/>
  <c r="F318" i="6"/>
  <c r="F313" i="6"/>
  <c r="F309" i="6"/>
  <c r="F304" i="6"/>
  <c r="J331" i="6"/>
  <c r="J327" i="6"/>
  <c r="J323" i="6"/>
  <c r="J317" i="6"/>
  <c r="J312" i="6"/>
  <c r="J308" i="6"/>
  <c r="J330" i="6"/>
  <c r="J326" i="6"/>
  <c r="J321" i="6"/>
  <c r="J316" i="6"/>
  <c r="J311" i="6"/>
  <c r="J307" i="6"/>
  <c r="J332" i="6"/>
  <c r="J328" i="6"/>
  <c r="J324" i="6"/>
  <c r="J318" i="6"/>
  <c r="J313" i="6"/>
  <c r="J309" i="6"/>
  <c r="J304" i="6"/>
  <c r="B310" i="6"/>
  <c r="O319" i="6"/>
  <c r="B329" i="6"/>
  <c r="O329" i="6" s="1"/>
  <c r="E308" i="6"/>
  <c r="E317" i="6"/>
  <c r="E327" i="6"/>
  <c r="F306" i="6"/>
  <c r="F315" i="6"/>
  <c r="F325" i="6"/>
  <c r="I308" i="6"/>
  <c r="I327" i="6"/>
  <c r="J315" i="6"/>
  <c r="J333" i="6"/>
  <c r="B311" i="6"/>
  <c r="B321" i="6"/>
  <c r="O321" i="6" s="1"/>
  <c r="B330" i="6"/>
  <c r="O330" i="6" s="1"/>
  <c r="E309" i="6"/>
  <c r="E318" i="6"/>
  <c r="E328" i="6"/>
  <c r="F307" i="6"/>
  <c r="F316" i="6"/>
  <c r="F326" i="6"/>
  <c r="I312" i="6"/>
  <c r="I341" i="6" s="1"/>
  <c r="I331" i="6"/>
  <c r="J319" i="6"/>
  <c r="D304" i="6"/>
  <c r="D309" i="6"/>
  <c r="D313" i="6"/>
  <c r="D318" i="6"/>
  <c r="D324" i="6"/>
  <c r="D328" i="6"/>
  <c r="D332" i="6"/>
  <c r="G307" i="6"/>
  <c r="G336" i="6" s="1"/>
  <c r="G311" i="6"/>
  <c r="G316" i="6"/>
  <c r="G321" i="6"/>
  <c r="G326" i="6"/>
  <c r="G330" i="6"/>
  <c r="H304" i="6"/>
  <c r="H309" i="6"/>
  <c r="H313" i="6"/>
  <c r="H318" i="6"/>
  <c r="H324" i="6"/>
  <c r="H328" i="6"/>
  <c r="H332" i="6"/>
  <c r="K307" i="6"/>
  <c r="K311" i="6"/>
  <c r="K316" i="6"/>
  <c r="K321" i="6"/>
  <c r="K326" i="6"/>
  <c r="K330" i="6"/>
  <c r="H307" i="6"/>
  <c r="H311" i="6"/>
  <c r="H316" i="6"/>
  <c r="H321" i="6"/>
  <c r="H326" i="6"/>
  <c r="H330" i="6"/>
  <c r="C306" i="6"/>
  <c r="C310" i="6"/>
  <c r="C339" i="6" s="1"/>
  <c r="C315" i="6"/>
  <c r="C319" i="6"/>
  <c r="C325" i="6"/>
  <c r="C329" i="6"/>
  <c r="D308" i="6"/>
  <c r="D312" i="6"/>
  <c r="D317" i="6"/>
  <c r="D323" i="6"/>
  <c r="D327" i="6"/>
  <c r="G306" i="6"/>
  <c r="G335" i="6" s="1"/>
  <c r="G310" i="6"/>
  <c r="G315" i="6"/>
  <c r="G319" i="6"/>
  <c r="G325" i="6"/>
  <c r="G329" i="6"/>
  <c r="H308" i="6"/>
  <c r="H337" i="6" s="1"/>
  <c r="H312" i="6"/>
  <c r="H317" i="6"/>
  <c r="H323" i="6"/>
  <c r="H327" i="6"/>
  <c r="K306" i="6"/>
  <c r="K310" i="6"/>
  <c r="K339" i="6" s="1"/>
  <c r="K315" i="6"/>
  <c r="K319" i="6"/>
  <c r="K325" i="6"/>
  <c r="K329" i="6"/>
  <c r="K445" i="6"/>
  <c r="J445" i="6"/>
  <c r="I445" i="6"/>
  <c r="H445" i="6"/>
  <c r="G445" i="6"/>
  <c r="F445" i="6"/>
  <c r="E445" i="6"/>
  <c r="D445" i="6"/>
  <c r="C445" i="6"/>
  <c r="K444" i="6"/>
  <c r="J444" i="6"/>
  <c r="I444" i="6"/>
  <c r="H444" i="6"/>
  <c r="G444" i="6"/>
  <c r="F444" i="6"/>
  <c r="E444" i="6"/>
  <c r="D444" i="6"/>
  <c r="C444" i="6"/>
  <c r="K443" i="6"/>
  <c r="J443" i="6"/>
  <c r="I443" i="6"/>
  <c r="H443" i="6"/>
  <c r="G443" i="6"/>
  <c r="F443" i="6"/>
  <c r="E443" i="6"/>
  <c r="D443" i="6"/>
  <c r="C443" i="6"/>
  <c r="K442" i="6"/>
  <c r="J442" i="6"/>
  <c r="I442" i="6"/>
  <c r="H442" i="6"/>
  <c r="G442" i="6"/>
  <c r="F442" i="6"/>
  <c r="E442" i="6"/>
  <c r="D442" i="6"/>
  <c r="C442" i="6"/>
  <c r="K441" i="6"/>
  <c r="J441" i="6"/>
  <c r="I441" i="6"/>
  <c r="H441" i="6"/>
  <c r="G441" i="6"/>
  <c r="F441" i="6"/>
  <c r="E441" i="6"/>
  <c r="D441" i="6"/>
  <c r="C441" i="6"/>
  <c r="K440" i="6"/>
  <c r="J440" i="6"/>
  <c r="I440" i="6"/>
  <c r="H440" i="6"/>
  <c r="G440" i="6"/>
  <c r="F440" i="6"/>
  <c r="E440" i="6"/>
  <c r="D440" i="6"/>
  <c r="C440" i="6"/>
  <c r="K439" i="6"/>
  <c r="J439" i="6"/>
  <c r="I439" i="6"/>
  <c r="H439" i="6"/>
  <c r="G439" i="6"/>
  <c r="F439" i="6"/>
  <c r="E439" i="6"/>
  <c r="D439" i="6"/>
  <c r="C439" i="6"/>
  <c r="K438" i="6"/>
  <c r="J438" i="6"/>
  <c r="I438" i="6"/>
  <c r="H438" i="6"/>
  <c r="G438" i="6"/>
  <c r="F438" i="6"/>
  <c r="E438" i="6"/>
  <c r="D438" i="6"/>
  <c r="C438" i="6"/>
  <c r="B445" i="6"/>
  <c r="B439" i="6"/>
  <c r="B438" i="6"/>
  <c r="B440" i="6"/>
  <c r="B444" i="6"/>
  <c r="B443" i="6"/>
  <c r="B442" i="6"/>
  <c r="B441" i="6"/>
  <c r="K433" i="6"/>
  <c r="J433" i="6"/>
  <c r="I433" i="6"/>
  <c r="H433" i="6"/>
  <c r="G433" i="6"/>
  <c r="F433" i="6"/>
  <c r="E433" i="6"/>
  <c r="D433" i="6"/>
  <c r="C433" i="6"/>
  <c r="K432" i="6"/>
  <c r="J432" i="6"/>
  <c r="I432" i="6"/>
  <c r="H432" i="6"/>
  <c r="G432" i="6"/>
  <c r="F432" i="6"/>
  <c r="E432" i="6"/>
  <c r="D432" i="6"/>
  <c r="C432" i="6"/>
  <c r="K431" i="6"/>
  <c r="J431" i="6"/>
  <c r="I431" i="6"/>
  <c r="H431" i="6"/>
  <c r="G431" i="6"/>
  <c r="F431" i="6"/>
  <c r="E431" i="6"/>
  <c r="D431" i="6"/>
  <c r="C431" i="6"/>
  <c r="K430" i="6"/>
  <c r="J430" i="6"/>
  <c r="I430" i="6"/>
  <c r="H430" i="6"/>
  <c r="G430" i="6"/>
  <c r="F430" i="6"/>
  <c r="E430" i="6"/>
  <c r="D430" i="6"/>
  <c r="C430" i="6"/>
  <c r="K429" i="6"/>
  <c r="J429" i="6"/>
  <c r="I429" i="6"/>
  <c r="H429" i="6"/>
  <c r="G429" i="6"/>
  <c r="F429" i="6"/>
  <c r="E429" i="6"/>
  <c r="D429" i="6"/>
  <c r="C429" i="6"/>
  <c r="K428" i="6"/>
  <c r="J428" i="6"/>
  <c r="I428" i="6"/>
  <c r="H428" i="6"/>
  <c r="G428" i="6"/>
  <c r="F428" i="6"/>
  <c r="E428" i="6"/>
  <c r="D428" i="6"/>
  <c r="C428" i="6"/>
  <c r="K427" i="6"/>
  <c r="J427" i="6"/>
  <c r="I427" i="6"/>
  <c r="H427" i="6"/>
  <c r="G427" i="6"/>
  <c r="F427" i="6"/>
  <c r="E427" i="6"/>
  <c r="D427" i="6"/>
  <c r="C427" i="6"/>
  <c r="K426" i="6"/>
  <c r="J426" i="6"/>
  <c r="I426" i="6"/>
  <c r="H426" i="6"/>
  <c r="G426" i="6"/>
  <c r="F426" i="6"/>
  <c r="E426" i="6"/>
  <c r="D426" i="6"/>
  <c r="C426" i="6"/>
  <c r="B433" i="6"/>
  <c r="B432" i="6"/>
  <c r="B431" i="6"/>
  <c r="B430" i="6"/>
  <c r="B429" i="6"/>
  <c r="B428" i="6"/>
  <c r="B426" i="6"/>
  <c r="B427" i="6"/>
  <c r="B412" i="6"/>
  <c r="DU70" i="7" l="1"/>
  <c r="DM70" i="7"/>
  <c r="AI73" i="7"/>
  <c r="AK75" i="7"/>
  <c r="AI72" i="7"/>
  <c r="AI74" i="7" s="1"/>
  <c r="AO81" i="7"/>
  <c r="BY75" i="7"/>
  <c r="BW73" i="7"/>
  <c r="CC81" i="7"/>
  <c r="BW72" i="7"/>
  <c r="J339" i="6"/>
  <c r="D43" i="7"/>
  <c r="I8" i="7"/>
  <c r="I14" i="7"/>
  <c r="I59" i="7"/>
  <c r="I53" i="7"/>
  <c r="B12" i="7"/>
  <c r="B20" i="7"/>
  <c r="B13" i="7"/>
  <c r="B30" i="7"/>
  <c r="I9" i="7"/>
  <c r="I17" i="7"/>
  <c r="I65" i="7"/>
  <c r="I11" i="7"/>
  <c r="D42" i="7"/>
  <c r="H63" i="7"/>
  <c r="B28" i="7"/>
  <c r="H59" i="7"/>
  <c r="I10" i="7"/>
  <c r="I15" i="7"/>
  <c r="B17" i="7"/>
  <c r="I16" i="7"/>
  <c r="H64" i="7"/>
  <c r="B15" i="7"/>
  <c r="D44" i="7"/>
  <c r="I70" i="7"/>
  <c r="I63" i="7"/>
  <c r="I20" i="7"/>
  <c r="I79" i="7"/>
  <c r="H65" i="7"/>
  <c r="B29" i="7"/>
  <c r="B26" i="7"/>
  <c r="B16" i="7"/>
  <c r="B24" i="7"/>
  <c r="I77" i="7"/>
  <c r="B25" i="7"/>
  <c r="B14" i="7"/>
  <c r="K73" i="7"/>
  <c r="DE70" i="7"/>
  <c r="DE73" i="7" s="1"/>
  <c r="D34" i="7"/>
  <c r="I64" i="7"/>
  <c r="I18" i="7"/>
  <c r="B77" i="7"/>
  <c r="B9" i="7"/>
  <c r="B31" i="7"/>
  <c r="M75" i="7"/>
  <c r="B8" i="7"/>
  <c r="I13" i="7"/>
  <c r="I12" i="7"/>
  <c r="B18" i="7"/>
  <c r="B79" i="7"/>
  <c r="H53" i="7"/>
  <c r="B27" i="7"/>
  <c r="B11" i="7"/>
  <c r="B10" i="7"/>
  <c r="K72" i="7"/>
  <c r="I55" i="7"/>
  <c r="Q81" i="7"/>
  <c r="ES70" i="7"/>
  <c r="AA73" i="7"/>
  <c r="AC75" i="7"/>
  <c r="AA72" i="7"/>
  <c r="AA74" i="7" s="1"/>
  <c r="AG81" i="7"/>
  <c r="EC70" i="7"/>
  <c r="BA75" i="7"/>
  <c r="AY73" i="7"/>
  <c r="AY72" i="7"/>
  <c r="BE81" i="7"/>
  <c r="B402" i="6"/>
  <c r="B403" i="6"/>
  <c r="CW70" i="7"/>
  <c r="U75" i="7"/>
  <c r="S73" i="7"/>
  <c r="Y81" i="7"/>
  <c r="S72" i="7"/>
  <c r="S74" i="7" s="1"/>
  <c r="EK70" i="7"/>
  <c r="AQ73" i="7"/>
  <c r="AS75" i="7"/>
  <c r="AQ72" i="7"/>
  <c r="AW81" i="7"/>
  <c r="BG73" i="7"/>
  <c r="BI75" i="7"/>
  <c r="BG72" i="7"/>
  <c r="BG74" i="7" s="1"/>
  <c r="BM81" i="7"/>
  <c r="BQ75" i="7"/>
  <c r="BO73" i="7"/>
  <c r="BO72" i="7"/>
  <c r="BU81" i="7"/>
  <c r="EH53" i="7"/>
  <c r="EI61" i="7"/>
  <c r="EA61" i="7"/>
  <c r="DZ53" i="7"/>
  <c r="DR53" i="7"/>
  <c r="DS61" i="7"/>
  <c r="EP53" i="7"/>
  <c r="EQ61" i="7"/>
  <c r="H340" i="6"/>
  <c r="H342" i="6"/>
  <c r="J336" i="6"/>
  <c r="I336" i="6"/>
  <c r="I342" i="6"/>
  <c r="H341" i="6"/>
  <c r="H336" i="6"/>
  <c r="H338" i="6"/>
  <c r="I340" i="6"/>
  <c r="I335" i="6"/>
  <c r="H339" i="6"/>
  <c r="C338" i="6"/>
  <c r="D341" i="6"/>
  <c r="E338" i="6"/>
  <c r="E336" i="6"/>
  <c r="D337" i="6"/>
  <c r="D342" i="6"/>
  <c r="E337" i="6"/>
  <c r="E340" i="6"/>
  <c r="D335" i="6"/>
  <c r="D338" i="6"/>
  <c r="E342" i="6"/>
  <c r="E335" i="6"/>
  <c r="D340" i="6"/>
  <c r="D336" i="6"/>
  <c r="O310" i="6"/>
  <c r="R310" i="6" s="1"/>
  <c r="B339" i="6"/>
  <c r="F337" i="6"/>
  <c r="O313" i="6"/>
  <c r="R313" i="6" s="1"/>
  <c r="B342" i="6"/>
  <c r="K335" i="6"/>
  <c r="F336" i="6"/>
  <c r="J340" i="6"/>
  <c r="F338" i="6"/>
  <c r="F341" i="6"/>
  <c r="O308" i="6"/>
  <c r="B337" i="6"/>
  <c r="F339" i="6"/>
  <c r="G341" i="6"/>
  <c r="J335" i="6"/>
  <c r="O307" i="6"/>
  <c r="R307" i="6" s="1"/>
  <c r="B336" i="6"/>
  <c r="F340" i="6"/>
  <c r="K340" i="6"/>
  <c r="F335" i="6"/>
  <c r="J338" i="6"/>
  <c r="J337" i="6"/>
  <c r="F342" i="6"/>
  <c r="O312" i="6"/>
  <c r="B341" i="6"/>
  <c r="I339" i="6"/>
  <c r="K338" i="6"/>
  <c r="G337" i="6"/>
  <c r="G339" i="6"/>
  <c r="C335" i="6"/>
  <c r="K336" i="6"/>
  <c r="G340" i="6"/>
  <c r="O311" i="6"/>
  <c r="B340" i="6"/>
  <c r="I337" i="6"/>
  <c r="J342" i="6"/>
  <c r="J341" i="6"/>
  <c r="O309" i="6"/>
  <c r="R309" i="6" s="1"/>
  <c r="B338" i="6"/>
  <c r="I338" i="6"/>
  <c r="E339" i="6"/>
  <c r="K337" i="6"/>
  <c r="G342" i="6"/>
  <c r="D339" i="6"/>
  <c r="C341" i="6"/>
  <c r="K342" i="6"/>
  <c r="H335" i="6"/>
  <c r="C337" i="6"/>
  <c r="K341" i="6"/>
  <c r="O306" i="6"/>
  <c r="R306" i="6" s="1"/>
  <c r="B335" i="6"/>
  <c r="E341" i="6"/>
  <c r="K420" i="6"/>
  <c r="J420" i="6"/>
  <c r="I420" i="6"/>
  <c r="H420" i="6"/>
  <c r="G420" i="6"/>
  <c r="F420" i="6"/>
  <c r="E420" i="6"/>
  <c r="D420" i="6"/>
  <c r="C420" i="6"/>
  <c r="K418" i="6"/>
  <c r="J418" i="6"/>
  <c r="I418" i="6"/>
  <c r="H418" i="6"/>
  <c r="G418" i="6"/>
  <c r="F418" i="6"/>
  <c r="E418" i="6"/>
  <c r="D418" i="6"/>
  <c r="C418" i="6"/>
  <c r="K417" i="6"/>
  <c r="J417" i="6"/>
  <c r="I417" i="6"/>
  <c r="H417" i="6"/>
  <c r="G417" i="6"/>
  <c r="F417" i="6"/>
  <c r="E417" i="6"/>
  <c r="D417" i="6"/>
  <c r="C417" i="6"/>
  <c r="K416" i="6"/>
  <c r="J416" i="6"/>
  <c r="I416" i="6"/>
  <c r="H416" i="6"/>
  <c r="G416" i="6"/>
  <c r="F416" i="6"/>
  <c r="E416" i="6"/>
  <c r="D416" i="6"/>
  <c r="C416" i="6"/>
  <c r="K415" i="6"/>
  <c r="J415" i="6"/>
  <c r="I415" i="6"/>
  <c r="H415" i="6"/>
  <c r="G415" i="6"/>
  <c r="F415" i="6"/>
  <c r="E415" i="6"/>
  <c r="D415" i="6"/>
  <c r="C415" i="6"/>
  <c r="K414" i="6"/>
  <c r="J414" i="6"/>
  <c r="I414" i="6"/>
  <c r="H414" i="6"/>
  <c r="G414" i="6"/>
  <c r="F414" i="6"/>
  <c r="E414" i="6"/>
  <c r="D414" i="6"/>
  <c r="C414" i="6"/>
  <c r="K413" i="6"/>
  <c r="J413" i="6"/>
  <c r="I413" i="6"/>
  <c r="H413" i="6"/>
  <c r="G413" i="6"/>
  <c r="F413" i="6"/>
  <c r="E413" i="6"/>
  <c r="D413" i="6"/>
  <c r="C413" i="6"/>
  <c r="K412" i="6"/>
  <c r="J412" i="6"/>
  <c r="I412" i="6"/>
  <c r="H412" i="6"/>
  <c r="G412" i="6"/>
  <c r="F412" i="6"/>
  <c r="E412" i="6"/>
  <c r="D412" i="6"/>
  <c r="C412" i="6"/>
  <c r="B420" i="6"/>
  <c r="B418" i="6"/>
  <c r="B417" i="6"/>
  <c r="B416" i="6"/>
  <c r="B415" i="6"/>
  <c r="B414" i="6"/>
  <c r="B413" i="6"/>
  <c r="O110" i="6"/>
  <c r="O121" i="6" s="1"/>
  <c r="Z121" i="6" s="1"/>
  <c r="V240" i="6"/>
  <c r="AG240" i="6" s="1"/>
  <c r="X240" i="6"/>
  <c r="AI240" i="6" s="1"/>
  <c r="W240" i="6"/>
  <c r="AH240" i="6" s="1"/>
  <c r="U240" i="6"/>
  <c r="AF240" i="6" s="1"/>
  <c r="T240" i="6"/>
  <c r="AE240" i="6" s="1"/>
  <c r="S240" i="6"/>
  <c r="AD240" i="6" s="1"/>
  <c r="Q240" i="6"/>
  <c r="AB240" i="6" s="1"/>
  <c r="P240" i="6"/>
  <c r="AA240" i="6" s="1"/>
  <c r="O240" i="6"/>
  <c r="Z240" i="6" s="1"/>
  <c r="X239" i="6"/>
  <c r="AI239" i="6" s="1"/>
  <c r="W239" i="6"/>
  <c r="AH239" i="6" s="1"/>
  <c r="V239" i="6"/>
  <c r="AG239" i="6" s="1"/>
  <c r="U239" i="6"/>
  <c r="AF239" i="6" s="1"/>
  <c r="T239" i="6"/>
  <c r="AE239" i="6" s="1"/>
  <c r="S239" i="6"/>
  <c r="AD239" i="6" s="1"/>
  <c r="R239" i="6"/>
  <c r="AC239" i="6" s="1"/>
  <c r="Q239" i="6"/>
  <c r="AB239" i="6" s="1"/>
  <c r="P239" i="6"/>
  <c r="AA239" i="6" s="1"/>
  <c r="O239" i="6"/>
  <c r="Z239" i="6" s="1"/>
  <c r="X296" i="6"/>
  <c r="W296" i="6"/>
  <c r="V296" i="6"/>
  <c r="U296" i="6"/>
  <c r="T296" i="6"/>
  <c r="S296" i="6"/>
  <c r="R296" i="6"/>
  <c r="Q296" i="6"/>
  <c r="P296" i="6"/>
  <c r="O296" i="6"/>
  <c r="X292" i="6"/>
  <c r="W292" i="6"/>
  <c r="V292" i="6"/>
  <c r="U292" i="6"/>
  <c r="T292" i="6"/>
  <c r="S292" i="6"/>
  <c r="R292" i="6"/>
  <c r="Q292" i="6"/>
  <c r="P292" i="6"/>
  <c r="O292" i="6"/>
  <c r="X288" i="6"/>
  <c r="W288" i="6"/>
  <c r="V288" i="6"/>
  <c r="U288" i="6"/>
  <c r="T288" i="6"/>
  <c r="S288" i="6"/>
  <c r="R288" i="6"/>
  <c r="Q288" i="6"/>
  <c r="P288" i="6"/>
  <c r="O288" i="6"/>
  <c r="B11" i="9" l="1"/>
  <c r="E11" i="9" s="1"/>
  <c r="E11" i="7"/>
  <c r="F11" i="7" s="1"/>
  <c r="H11" i="7"/>
  <c r="B75" i="7"/>
  <c r="I75" i="7"/>
  <c r="B73" i="7"/>
  <c r="I73" i="7"/>
  <c r="I61" i="7"/>
  <c r="I66" i="7" s="1"/>
  <c r="B27" i="9"/>
  <c r="B31" i="9"/>
  <c r="E31" i="9" s="1"/>
  <c r="B51" i="7"/>
  <c r="B14" i="9"/>
  <c r="E14" i="9" s="1"/>
  <c r="E14" i="7"/>
  <c r="F14" i="7" s="1"/>
  <c r="H14" i="7"/>
  <c r="B17" i="9"/>
  <c r="E17" i="9" s="1"/>
  <c r="H17" i="7"/>
  <c r="E17" i="7"/>
  <c r="F17" i="7" s="1"/>
  <c r="EK74" i="7"/>
  <c r="EK73" i="7"/>
  <c r="EK72" i="7"/>
  <c r="EM75" i="7"/>
  <c r="H61" i="7"/>
  <c r="B9" i="9"/>
  <c r="E9" i="9" s="1"/>
  <c r="H9" i="7"/>
  <c r="E9" i="7"/>
  <c r="F9" i="7" s="1"/>
  <c r="B25" i="9"/>
  <c r="AY74" i="7"/>
  <c r="EU75" i="7"/>
  <c r="FE18" i="7"/>
  <c r="ES73" i="7"/>
  <c r="EY81" i="7"/>
  <c r="GC77" i="7"/>
  <c r="I81" i="7"/>
  <c r="B81" i="7"/>
  <c r="B18" i="9"/>
  <c r="E18" i="9" s="1"/>
  <c r="H18" i="7"/>
  <c r="E18" i="7"/>
  <c r="F18" i="7" s="1"/>
  <c r="B24" i="9"/>
  <c r="B30" i="9"/>
  <c r="B43" i="9"/>
  <c r="D43" i="9" s="1"/>
  <c r="GR43" i="7"/>
  <c r="M88" i="4"/>
  <c r="B16" i="9"/>
  <c r="E16" i="9" s="1"/>
  <c r="H16" i="7"/>
  <c r="E16" i="7"/>
  <c r="F16" i="7" s="1"/>
  <c r="B44" i="9"/>
  <c r="AA88" i="4"/>
  <c r="X88" i="4" s="1"/>
  <c r="CP44" i="7" s="1"/>
  <c r="B28" i="9"/>
  <c r="B13" i="9"/>
  <c r="E13" i="9" s="1"/>
  <c r="H13" i="7"/>
  <c r="E13" i="7"/>
  <c r="F13" i="7" s="1"/>
  <c r="EC74" i="7"/>
  <c r="EC73" i="7"/>
  <c r="EC72" i="7"/>
  <c r="EE75" i="7"/>
  <c r="B72" i="7"/>
  <c r="B74" i="7" s="1"/>
  <c r="K74" i="7"/>
  <c r="I72" i="7"/>
  <c r="B34" i="9"/>
  <c r="D46" i="7"/>
  <c r="B46" i="9" s="1"/>
  <c r="F88" i="4"/>
  <c r="B26" i="9"/>
  <c r="B15" i="9"/>
  <c r="E15" i="9" s="1"/>
  <c r="H15" i="7"/>
  <c r="E15" i="7"/>
  <c r="F15" i="7" s="1"/>
  <c r="B20" i="9"/>
  <c r="E20" i="9" s="1"/>
  <c r="H20" i="7"/>
  <c r="E20" i="7"/>
  <c r="F20" i="7" s="1"/>
  <c r="BW74" i="7"/>
  <c r="DM74" i="7"/>
  <c r="DM72" i="7"/>
  <c r="DM73" i="7"/>
  <c r="DO75" i="7"/>
  <c r="BO74" i="7"/>
  <c r="AQ74" i="7"/>
  <c r="FA70" i="7"/>
  <c r="CN70" i="7"/>
  <c r="FA25" i="7"/>
  <c r="FH25" i="7" s="1"/>
  <c r="FG25" i="7" s="1"/>
  <c r="FA29" i="7"/>
  <c r="FH29" i="7" s="1"/>
  <c r="FG29" i="7" s="1"/>
  <c r="FA27" i="7"/>
  <c r="FH27" i="7" s="1"/>
  <c r="FG27" i="7" s="1"/>
  <c r="FA28" i="7"/>
  <c r="FH28" i="7" s="1"/>
  <c r="FG28" i="7" s="1"/>
  <c r="FA24" i="7"/>
  <c r="FA26" i="7"/>
  <c r="FH26" i="7" s="1"/>
  <c r="FA30" i="7"/>
  <c r="FH30" i="7" s="1"/>
  <c r="FG30" i="7" s="1"/>
  <c r="FA18" i="7"/>
  <c r="B10" i="9"/>
  <c r="E10" i="9" s="1"/>
  <c r="H10" i="7"/>
  <c r="E10" i="7"/>
  <c r="F10" i="7" s="1"/>
  <c r="B8" i="9"/>
  <c r="E8" i="9" s="1"/>
  <c r="B21" i="7"/>
  <c r="H8" i="7"/>
  <c r="E8" i="7"/>
  <c r="B29" i="9"/>
  <c r="B42" i="9"/>
  <c r="T88" i="4"/>
  <c r="E12" i="7"/>
  <c r="F12" i="7" s="1"/>
  <c r="B12" i="9"/>
  <c r="E12" i="9" s="1"/>
  <c r="H12" i="7"/>
  <c r="DU74" i="7"/>
  <c r="DU72" i="7"/>
  <c r="DU73" i="7"/>
  <c r="DW75" i="7"/>
  <c r="DR61" i="7"/>
  <c r="DS66" i="7"/>
  <c r="EI66" i="7"/>
  <c r="EH61" i="7"/>
  <c r="EQ66" i="7"/>
  <c r="EP61" i="7"/>
  <c r="EA66" i="7"/>
  <c r="DZ61" i="7"/>
  <c r="X122" i="6"/>
  <c r="W122" i="6"/>
  <c r="V122" i="6"/>
  <c r="T122" i="6"/>
  <c r="S122" i="6"/>
  <c r="U119" i="6"/>
  <c r="R119" i="6"/>
  <c r="T117" i="6"/>
  <c r="U111" i="6"/>
  <c r="U122" i="6" s="1"/>
  <c r="R111" i="6"/>
  <c r="AC111" i="6" s="1"/>
  <c r="Q111" i="6"/>
  <c r="AB111" i="6" s="1"/>
  <c r="P111" i="6"/>
  <c r="P122" i="6" s="1"/>
  <c r="AA122" i="6" s="1"/>
  <c r="X110" i="6"/>
  <c r="W110" i="6"/>
  <c r="U110" i="6"/>
  <c r="T110" i="6"/>
  <c r="S110" i="6"/>
  <c r="Q110" i="6"/>
  <c r="X108" i="6"/>
  <c r="AI108" i="6" s="1"/>
  <c r="W108" i="6"/>
  <c r="AH108" i="6" s="1"/>
  <c r="V108" i="6"/>
  <c r="V119" i="6" s="1"/>
  <c r="AG119" i="6" s="1"/>
  <c r="T108" i="6"/>
  <c r="T119" i="6" s="1"/>
  <c r="S108" i="6"/>
  <c r="AD108" i="6" s="1"/>
  <c r="Q108" i="6"/>
  <c r="Q119" i="6" s="1"/>
  <c r="AB119" i="6" s="1"/>
  <c r="P108" i="6"/>
  <c r="P119" i="6" s="1"/>
  <c r="AA119" i="6" s="1"/>
  <c r="Z110" i="6"/>
  <c r="O111" i="6"/>
  <c r="O122" i="6" s="1"/>
  <c r="Z122" i="6" s="1"/>
  <c r="AA111" i="6"/>
  <c r="AG108" i="6"/>
  <c r="O108" i="6"/>
  <c r="Z108" i="6" s="1"/>
  <c r="X107" i="6"/>
  <c r="AI107" i="6" s="1"/>
  <c r="W107" i="6"/>
  <c r="AH107" i="6" s="1"/>
  <c r="V107" i="6"/>
  <c r="AG107" i="6" s="1"/>
  <c r="U107" i="6"/>
  <c r="AF107" i="6" s="1"/>
  <c r="T107" i="6"/>
  <c r="AE107" i="6" s="1"/>
  <c r="S107" i="6"/>
  <c r="AD107" i="6" s="1"/>
  <c r="Q107" i="6"/>
  <c r="AB107" i="6" s="1"/>
  <c r="P107" i="6"/>
  <c r="AA107" i="6" s="1"/>
  <c r="O107" i="6"/>
  <c r="Z107" i="6" s="1"/>
  <c r="X106" i="6"/>
  <c r="AI106" i="6" s="1"/>
  <c r="W106" i="6"/>
  <c r="AH106" i="6" s="1"/>
  <c r="V106" i="6"/>
  <c r="V117" i="6" s="1"/>
  <c r="AG117" i="6" s="1"/>
  <c r="U106" i="6"/>
  <c r="U117" i="6" s="1"/>
  <c r="AF117" i="6" s="1"/>
  <c r="S106" i="6"/>
  <c r="AD106" i="6" s="1"/>
  <c r="R106" i="6"/>
  <c r="AC106" i="6" s="1"/>
  <c r="Q106" i="6"/>
  <c r="AB106" i="6" s="1"/>
  <c r="P106" i="6"/>
  <c r="AA106" i="6" s="1"/>
  <c r="O106" i="6"/>
  <c r="Z106" i="6" s="1"/>
  <c r="X105" i="6"/>
  <c r="X116" i="6" s="1"/>
  <c r="AI116" i="6" s="1"/>
  <c r="W105" i="6"/>
  <c r="AH105" i="6" s="1"/>
  <c r="V105" i="6"/>
  <c r="V116" i="6" s="1"/>
  <c r="AG116" i="6" s="1"/>
  <c r="U105" i="6"/>
  <c r="U116" i="6" s="1"/>
  <c r="AF116" i="6" s="1"/>
  <c r="T105" i="6"/>
  <c r="T116" i="6" s="1"/>
  <c r="S105" i="6"/>
  <c r="AD105" i="6" s="1"/>
  <c r="R105" i="6"/>
  <c r="R116" i="6" s="1"/>
  <c r="AC116" i="6" s="1"/>
  <c r="Q105" i="6"/>
  <c r="Q116" i="6" s="1"/>
  <c r="AB116" i="6" s="1"/>
  <c r="P105" i="6"/>
  <c r="P116" i="6" s="1"/>
  <c r="AA116" i="6" s="1"/>
  <c r="O105" i="6"/>
  <c r="ES72" i="7" l="1"/>
  <c r="ES74" i="7"/>
  <c r="FH18" i="7"/>
  <c r="FD18" i="7"/>
  <c r="H21" i="7"/>
  <c r="B21" i="9"/>
  <c r="B53" i="7"/>
  <c r="B50" i="7"/>
  <c r="FG26" i="7"/>
  <c r="E21" i="9"/>
  <c r="CT43" i="7"/>
  <c r="CT44" i="7"/>
  <c r="FG45" i="7"/>
  <c r="FG19" i="7"/>
  <c r="J43" i="9"/>
  <c r="I43" i="9"/>
  <c r="CQ44" i="7"/>
  <c r="M23" i="10" s="1"/>
  <c r="GR44" i="7"/>
  <c r="P44" i="9"/>
  <c r="P63" i="9" s="1"/>
  <c r="R63" i="9" s="1"/>
  <c r="T63" i="9" s="1"/>
  <c r="AG63" i="9" s="1"/>
  <c r="R44" i="9" s="1"/>
  <c r="K31" i="9"/>
  <c r="L31" i="9" s="1"/>
  <c r="F31" i="9"/>
  <c r="H66" i="7"/>
  <c r="G66" i="7" s="1"/>
  <c r="E21" i="7"/>
  <c r="F8" i="7"/>
  <c r="F21" i="7" s="1"/>
  <c r="I74" i="7"/>
  <c r="CN77" i="7" s="1"/>
  <c r="EI81" i="7"/>
  <c r="EH66" i="7"/>
  <c r="DR66" i="7"/>
  <c r="DS81" i="7"/>
  <c r="DZ66" i="7"/>
  <c r="EA81" i="7"/>
  <c r="EP66" i="7"/>
  <c r="EQ81" i="7"/>
  <c r="AB110" i="6"/>
  <c r="Q121" i="6"/>
  <c r="AB121" i="6" s="1"/>
  <c r="O116" i="6"/>
  <c r="Z116" i="6" s="1"/>
  <c r="W119" i="6"/>
  <c r="AH119" i="6" s="1"/>
  <c r="AF105" i="6"/>
  <c r="X117" i="6"/>
  <c r="AI117" i="6" s="1"/>
  <c r="O117" i="6"/>
  <c r="Z117" i="6" s="1"/>
  <c r="AE105" i="6"/>
  <c r="AF106" i="6"/>
  <c r="AG106" i="6"/>
  <c r="P117" i="6"/>
  <c r="AA117" i="6" s="1"/>
  <c r="AA105" i="6"/>
  <c r="AI105" i="6"/>
  <c r="AA108" i="6"/>
  <c r="Q117" i="6"/>
  <c r="AB117" i="6" s="1"/>
  <c r="R122" i="6"/>
  <c r="AC122" i="6" s="1"/>
  <c r="AB105" i="6"/>
  <c r="AB108" i="6"/>
  <c r="Z111" i="6"/>
  <c r="O119" i="6"/>
  <c r="Z119" i="6" s="1"/>
  <c r="X119" i="6"/>
  <c r="AI119" i="6" s="1"/>
  <c r="AC105" i="6"/>
  <c r="AG105" i="6"/>
  <c r="S116" i="6"/>
  <c r="AD116" i="6" s="1"/>
  <c r="W116" i="6"/>
  <c r="AH116" i="6" s="1"/>
  <c r="R117" i="6"/>
  <c r="AC117" i="6" s="1"/>
  <c r="S119" i="6"/>
  <c r="AD119" i="6" s="1"/>
  <c r="Z105" i="6"/>
  <c r="S117" i="6"/>
  <c r="AD117" i="6" s="1"/>
  <c r="W117" i="6"/>
  <c r="AH117" i="6" s="1"/>
  <c r="Q122" i="6"/>
  <c r="AB122" i="6" s="1"/>
  <c r="H55" i="7" l="1"/>
  <c r="G51" i="7"/>
  <c r="C19" i="7"/>
  <c r="G65" i="7"/>
  <c r="C9" i="7"/>
  <c r="C24" i="7"/>
  <c r="C8" i="7"/>
  <c r="C14" i="7"/>
  <c r="C25" i="7"/>
  <c r="G59" i="7"/>
  <c r="C11" i="7"/>
  <c r="C27" i="7"/>
  <c r="C16" i="7"/>
  <c r="C13" i="7"/>
  <c r="C15" i="7"/>
  <c r="G53" i="7"/>
  <c r="C30" i="7"/>
  <c r="G63" i="7"/>
  <c r="C29" i="7"/>
  <c r="C10" i="7"/>
  <c r="G64" i="7"/>
  <c r="C31" i="7"/>
  <c r="C17" i="7"/>
  <c r="C12" i="7"/>
  <c r="C18" i="7"/>
  <c r="C28" i="7"/>
  <c r="C26" i="7"/>
  <c r="C20" i="7"/>
  <c r="C77" i="7"/>
  <c r="X44" i="9"/>
  <c r="W44" i="9"/>
  <c r="D44" i="9"/>
  <c r="H50" i="7"/>
  <c r="G50" i="7" s="1"/>
  <c r="G21" i="7"/>
  <c r="GP77" i="7"/>
  <c r="GJ77" i="7"/>
  <c r="D21" i="9"/>
  <c r="K21" i="9"/>
  <c r="L21" i="9" s="1"/>
  <c r="F21" i="9"/>
  <c r="E48" i="9"/>
  <c r="F48" i="9" s="1"/>
  <c r="FI18" i="7"/>
  <c r="FG18" i="7"/>
  <c r="AB23" i="10"/>
  <c r="AC23" i="10" s="1"/>
  <c r="N23" i="10"/>
  <c r="G61" i="7"/>
  <c r="C21" i="7"/>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I44" i="9" l="1"/>
  <c r="J44" i="9"/>
  <c r="AO79" i="4"/>
  <c r="AO119" i="4" s="1"/>
  <c r="AP119" i="4" s="1"/>
  <c r="AP63" i="4"/>
  <c r="AP64" i="4" s="1"/>
  <c r="AO63" i="4"/>
  <c r="AO64" i="4" s="1"/>
  <c r="AP61" i="4"/>
  <c r="AP67" i="4" s="1"/>
  <c r="AO61" i="4"/>
  <c r="AO67" i="4" s="1"/>
  <c r="AN61" i="4"/>
  <c r="AN62" i="4" s="1"/>
  <c r="AN63" i="4"/>
  <c r="AN64" i="4" s="1"/>
  <c r="AN67" i="4"/>
  <c r="AP66" i="4"/>
  <c r="AO66" i="4"/>
  <c r="AM59" i="4"/>
  <c r="AM58" i="4"/>
  <c r="AL59" i="4"/>
  <c r="AL58" i="4"/>
  <c r="AK59" i="4"/>
  <c r="AK58" i="4"/>
  <c r="AM44" i="4"/>
  <c r="AL44" i="4"/>
  <c r="AK44" i="4"/>
  <c r="AM35" i="4"/>
  <c r="AL35" i="4"/>
  <c r="AK35" i="4"/>
  <c r="AH79" i="4"/>
  <c r="AH80" i="4" s="1"/>
  <c r="H18" i="10" s="1"/>
  <c r="AI44" i="4"/>
  <c r="AH44" i="4"/>
  <c r="AG44" i="4"/>
  <c r="AI61" i="4"/>
  <c r="AI62" i="4" s="1"/>
  <c r="AH61" i="4"/>
  <c r="AH62" i="4" s="1"/>
  <c r="AG61" i="4"/>
  <c r="AG67" i="4" s="1"/>
  <c r="AF35" i="4"/>
  <c r="AE35" i="4"/>
  <c r="AD35" i="4"/>
  <c r="AF28" i="4"/>
  <c r="AE28" i="4"/>
  <c r="AD28" i="4"/>
  <c r="AF59" i="4"/>
  <c r="AE59" i="4"/>
  <c r="AD59" i="4"/>
  <c r="AF58" i="4"/>
  <c r="AE58" i="4"/>
  <c r="AD58" i="4"/>
  <c r="AF44" i="4"/>
  <c r="AE44" i="4"/>
  <c r="AD44" i="4"/>
  <c r="AF15" i="4"/>
  <c r="AE15" i="4"/>
  <c r="AD15" i="4"/>
  <c r="AB63" i="4"/>
  <c r="AB64" i="4" s="1"/>
  <c r="AB61" i="4"/>
  <c r="AB67" i="4" s="1"/>
  <c r="AA63" i="4"/>
  <c r="AA64" i="4" s="1"/>
  <c r="AA61" i="4"/>
  <c r="AA62" i="4" s="1"/>
  <c r="Z63" i="4"/>
  <c r="Z61" i="4"/>
  <c r="Z73" i="4" s="1"/>
  <c r="Y59" i="4"/>
  <c r="X59" i="4"/>
  <c r="W59" i="4"/>
  <c r="Y58" i="4"/>
  <c r="X58" i="4"/>
  <c r="W58" i="4"/>
  <c r="Y44" i="4"/>
  <c r="X44" i="4"/>
  <c r="W44" i="4"/>
  <c r="Y35" i="4"/>
  <c r="X35" i="4"/>
  <c r="W35" i="4"/>
  <c r="T79" i="4"/>
  <c r="U61" i="4"/>
  <c r="U67" i="4" s="1"/>
  <c r="T61" i="4"/>
  <c r="T67" i="4" s="1"/>
  <c r="S61" i="4"/>
  <c r="S63" i="4" s="1"/>
  <c r="S64" i="4" s="1"/>
  <c r="R59" i="4"/>
  <c r="Q59" i="4"/>
  <c r="P59" i="4"/>
  <c r="R58" i="4"/>
  <c r="Q58" i="4"/>
  <c r="P58" i="4"/>
  <c r="R44" i="4"/>
  <c r="Q44" i="4"/>
  <c r="P44" i="4"/>
  <c r="R35" i="4"/>
  <c r="Q35" i="4"/>
  <c r="P35" i="4"/>
  <c r="R15" i="4"/>
  <c r="Q15" i="4"/>
  <c r="P15" i="4"/>
  <c r="M79" i="4"/>
  <c r="F79" i="4"/>
  <c r="AA82" i="4" l="1"/>
  <c r="Z86" i="4" s="1"/>
  <c r="CN45" i="7"/>
  <c r="AP120" i="4"/>
  <c r="AP125" i="4"/>
  <c r="Y18" i="10"/>
  <c r="Z18" i="10" s="1"/>
  <c r="K18" i="10"/>
  <c r="AO62" i="4"/>
  <c r="AP62" i="4"/>
  <c r="M80" i="4"/>
  <c r="H22" i="10" s="1"/>
  <c r="Q377" i="6"/>
  <c r="R377" i="6" s="1"/>
  <c r="F80" i="4"/>
  <c r="H19" i="10" s="1"/>
  <c r="Q359" i="6"/>
  <c r="R359" i="6" s="1"/>
  <c r="AA83" i="4"/>
  <c r="AA85" i="4" s="1"/>
  <c r="J366" i="6"/>
  <c r="F366" i="6"/>
  <c r="G366" i="6"/>
  <c r="C366" i="6"/>
  <c r="B366" i="6"/>
  <c r="I366" i="6"/>
  <c r="E366" i="6"/>
  <c r="H366" i="6"/>
  <c r="D366" i="6"/>
  <c r="K366" i="6"/>
  <c r="T80" i="4"/>
  <c r="H20" i="10" s="1"/>
  <c r="Q88" i="4"/>
  <c r="Q368" i="6"/>
  <c r="R368" i="6" s="1"/>
  <c r="I393" i="6"/>
  <c r="E393" i="6"/>
  <c r="J393" i="6"/>
  <c r="H393" i="6"/>
  <c r="D393" i="6"/>
  <c r="B393" i="6"/>
  <c r="K393" i="6"/>
  <c r="G393" i="6"/>
  <c r="C393" i="6"/>
  <c r="F393" i="6"/>
  <c r="AO80" i="4"/>
  <c r="H24" i="10" s="1"/>
  <c r="Q395" i="6"/>
  <c r="R395" i="6" s="1"/>
  <c r="AA86" i="4"/>
  <c r="AA91" i="4"/>
  <c r="Q388" i="6"/>
  <c r="Z62" i="4"/>
  <c r="AA67" i="4"/>
  <c r="AI63" i="4"/>
  <c r="AI64" i="4" s="1"/>
  <c r="AH82" i="4"/>
  <c r="S62" i="4"/>
  <c r="AA73" i="4"/>
  <c r="AG63" i="4"/>
  <c r="AG64" i="4" s="1"/>
  <c r="AO82" i="4"/>
  <c r="AO86" i="4" s="1"/>
  <c r="AO117" i="4" s="1"/>
  <c r="AO120" i="4" s="1"/>
  <c r="AB73" i="4"/>
  <c r="AH63" i="4"/>
  <c r="AO83" i="4"/>
  <c r="AN66" i="4"/>
  <c r="AI67" i="4"/>
  <c r="AH67" i="4"/>
  <c r="AI66" i="4"/>
  <c r="AG62" i="4"/>
  <c r="AB62" i="4"/>
  <c r="Z67" i="4"/>
  <c r="Z66" i="4"/>
  <c r="Z64" i="4"/>
  <c r="AB66" i="4"/>
  <c r="T82" i="4"/>
  <c r="S67" i="4"/>
  <c r="T63" i="4"/>
  <c r="T62" i="4"/>
  <c r="U63" i="4"/>
  <c r="S66" i="4"/>
  <c r="U62" i="4"/>
  <c r="Y24" i="10" l="1"/>
  <c r="Z24" i="10" s="1"/>
  <c r="K24" i="10"/>
  <c r="AM18" i="10"/>
  <c r="AN18" i="10" s="1"/>
  <c r="L18" i="10"/>
  <c r="Y19" i="10"/>
  <c r="Z19" i="10" s="1"/>
  <c r="K19" i="10"/>
  <c r="AP123" i="4"/>
  <c r="AP128" i="4" s="1"/>
  <c r="AP127" i="4"/>
  <c r="FU45" i="7" s="1"/>
  <c r="AH24" i="10" s="1"/>
  <c r="AI24" i="10" s="1"/>
  <c r="AO123" i="4"/>
  <c r="AO128" i="4" s="1"/>
  <c r="AO127" i="4"/>
  <c r="AG24" i="10" s="1"/>
  <c r="CP45" i="7"/>
  <c r="CU45" i="7"/>
  <c r="CT45" i="7" s="1"/>
  <c r="Y20" i="10"/>
  <c r="Z20" i="10" s="1"/>
  <c r="K20" i="10"/>
  <c r="Y22" i="10"/>
  <c r="Z22" i="10" s="1"/>
  <c r="K22" i="10"/>
  <c r="AA123" i="4"/>
  <c r="AA128" i="4" s="1"/>
  <c r="E394" i="6"/>
  <c r="E396" i="6"/>
  <c r="D396" i="6"/>
  <c r="D394" i="6"/>
  <c r="I367" i="6"/>
  <c r="I369" i="6"/>
  <c r="G394" i="6"/>
  <c r="G396" i="6"/>
  <c r="H396" i="6"/>
  <c r="H394" i="6"/>
  <c r="D367" i="6"/>
  <c r="D369" i="6"/>
  <c r="B369" i="6"/>
  <c r="B367" i="6"/>
  <c r="J367" i="6"/>
  <c r="J369" i="6"/>
  <c r="AO85" i="4"/>
  <c r="AO90" i="4"/>
  <c r="F45" i="7" s="1"/>
  <c r="Q399" i="6"/>
  <c r="B396" i="6"/>
  <c r="B394" i="6"/>
  <c r="G367" i="6"/>
  <c r="G369" i="6"/>
  <c r="T86" i="4"/>
  <c r="T91" i="4"/>
  <c r="Q370" i="6"/>
  <c r="H384" i="6"/>
  <c r="D384" i="6"/>
  <c r="E384" i="6"/>
  <c r="K384" i="6"/>
  <c r="G384" i="6"/>
  <c r="C384" i="6"/>
  <c r="J384" i="6"/>
  <c r="F384" i="6"/>
  <c r="I384" i="6"/>
  <c r="B384" i="6"/>
  <c r="C394" i="6"/>
  <c r="C396" i="6"/>
  <c r="I396" i="6"/>
  <c r="I394" i="6"/>
  <c r="K367" i="6"/>
  <c r="K369" i="6"/>
  <c r="AO91" i="4"/>
  <c r="E45" i="7" s="1"/>
  <c r="Q397" i="6"/>
  <c r="AH86" i="4"/>
  <c r="E38" i="7"/>
  <c r="K396" i="6"/>
  <c r="K394" i="6"/>
  <c r="J396" i="6"/>
  <c r="J394" i="6"/>
  <c r="H369" i="6"/>
  <c r="H367" i="6"/>
  <c r="C367" i="6"/>
  <c r="C369" i="6"/>
  <c r="AA90" i="4"/>
  <c r="F44" i="7" s="1"/>
  <c r="X83" i="4"/>
  <c r="Q390" i="6"/>
  <c r="F394" i="6"/>
  <c r="F396" i="6"/>
  <c r="E369" i="6"/>
  <c r="E367" i="6"/>
  <c r="F367" i="6"/>
  <c r="F369" i="6"/>
  <c r="E44" i="7"/>
  <c r="AH64" i="4"/>
  <c r="AH83" i="4"/>
  <c r="AH66" i="4"/>
  <c r="AG66" i="4"/>
  <c r="AA66" i="4"/>
  <c r="T66" i="4"/>
  <c r="T83" i="4"/>
  <c r="T64" i="4"/>
  <c r="U64" i="4"/>
  <c r="U66" i="4"/>
  <c r="CR55" i="3"/>
  <c r="BN55" i="3"/>
  <c r="BT55" i="3"/>
  <c r="H16" i="10" s="1"/>
  <c r="AP55" i="3"/>
  <c r="H15" i="10" s="1"/>
  <c r="AD55" i="3"/>
  <c r="F55" i="3"/>
  <c r="H10" i="10" s="1"/>
  <c r="X55" i="3"/>
  <c r="R55" i="3"/>
  <c r="R56" i="3" s="1"/>
  <c r="L55" i="3"/>
  <c r="L56" i="3" s="1"/>
  <c r="N61" i="4"/>
  <c r="N63" i="4" s="1"/>
  <c r="L61" i="4"/>
  <c r="L63" i="4" s="1"/>
  <c r="G61" i="4"/>
  <c r="G67" i="4" s="1"/>
  <c r="E61" i="4"/>
  <c r="E63" i="4" s="1"/>
  <c r="E66" i="4" s="1"/>
  <c r="F61" i="4"/>
  <c r="AD56" i="3" l="1"/>
  <c r="H11" i="10"/>
  <c r="AM22" i="10"/>
  <c r="AN22" i="10" s="1"/>
  <c r="L22" i="10"/>
  <c r="Y15" i="10"/>
  <c r="Z15" i="10" s="1"/>
  <c r="K15" i="10"/>
  <c r="Y16" i="10"/>
  <c r="Z16" i="10" s="1"/>
  <c r="K16" i="10"/>
  <c r="AM20" i="10"/>
  <c r="AN20" i="10" s="1"/>
  <c r="L20" i="10"/>
  <c r="AM19" i="10"/>
  <c r="AN19" i="10" s="1"/>
  <c r="L19" i="10"/>
  <c r="BN56" i="3"/>
  <c r="H14" i="10"/>
  <c r="CR56" i="3"/>
  <c r="H13" i="10"/>
  <c r="CQ45" i="7"/>
  <c r="P45" i="9"/>
  <c r="P64" i="9" s="1"/>
  <c r="R64" i="9" s="1"/>
  <c r="T64" i="9" s="1"/>
  <c r="AG64" i="9" s="1"/>
  <c r="R45" i="9" s="1"/>
  <c r="AM24" i="10"/>
  <c r="AN24" i="10" s="1"/>
  <c r="L24" i="10"/>
  <c r="Y10" i="10"/>
  <c r="Z10" i="10" s="1"/>
  <c r="K10" i="10"/>
  <c r="B385" i="6"/>
  <c r="B387" i="6"/>
  <c r="J370" i="6"/>
  <c r="J372" i="6"/>
  <c r="C370" i="6"/>
  <c r="C372" i="6"/>
  <c r="J397" i="6"/>
  <c r="J399" i="6"/>
  <c r="I399" i="6"/>
  <c r="I397" i="6"/>
  <c r="I387" i="6"/>
  <c r="I385" i="6"/>
  <c r="G385" i="6"/>
  <c r="G387" i="6"/>
  <c r="H385" i="6"/>
  <c r="H387" i="6"/>
  <c r="G370" i="6"/>
  <c r="G372" i="6"/>
  <c r="D399" i="6"/>
  <c r="D397" i="6"/>
  <c r="F397" i="6"/>
  <c r="F399" i="6"/>
  <c r="C385" i="6"/>
  <c r="C387" i="6"/>
  <c r="B397" i="6"/>
  <c r="O397" i="6" s="1"/>
  <c r="R397" i="6" s="1"/>
  <c r="B399" i="6"/>
  <c r="O399" i="6" s="1"/>
  <c r="R399" i="6" s="1"/>
  <c r="G397" i="6"/>
  <c r="G399" i="6"/>
  <c r="T85" i="4"/>
  <c r="T90" i="4"/>
  <c r="F42" i="7" s="1"/>
  <c r="Q372" i="6"/>
  <c r="K370" i="6"/>
  <c r="K372" i="6"/>
  <c r="C397" i="6"/>
  <c r="C399" i="6"/>
  <c r="F387" i="6"/>
  <c r="F385" i="6"/>
  <c r="K387" i="6"/>
  <c r="K385" i="6"/>
  <c r="I372" i="6"/>
  <c r="I370" i="6"/>
  <c r="E397" i="6"/>
  <c r="E399" i="6"/>
  <c r="F370" i="6"/>
  <c r="F372" i="6"/>
  <c r="H372" i="6"/>
  <c r="H370" i="6"/>
  <c r="D387" i="6"/>
  <c r="D385" i="6"/>
  <c r="D372" i="6"/>
  <c r="D370" i="6"/>
  <c r="F63" i="4"/>
  <c r="F66" i="4" s="1"/>
  <c r="F82" i="4"/>
  <c r="AH85" i="4"/>
  <c r="F38" i="7"/>
  <c r="E372" i="6"/>
  <c r="E370" i="6"/>
  <c r="K397" i="6"/>
  <c r="K399" i="6"/>
  <c r="J385" i="6"/>
  <c r="J387" i="6"/>
  <c r="E387" i="6"/>
  <c r="E385" i="6"/>
  <c r="E42" i="7"/>
  <c r="B370" i="6"/>
  <c r="O370" i="6" s="1"/>
  <c r="R370" i="6" s="1"/>
  <c r="B372" i="6"/>
  <c r="O372" i="6" s="1"/>
  <c r="H397" i="6"/>
  <c r="H399" i="6"/>
  <c r="F83" i="4"/>
  <c r="M63" i="4"/>
  <c r="M83" i="4" s="1"/>
  <c r="M82" i="4"/>
  <c r="F67" i="4"/>
  <c r="G62" i="4"/>
  <c r="G63" i="4"/>
  <c r="G66" i="4" s="1"/>
  <c r="L67" i="4"/>
  <c r="E67" i="4"/>
  <c r="N67" i="4"/>
  <c r="E62" i="4"/>
  <c r="N66" i="4"/>
  <c r="N62" i="4"/>
  <c r="L66" i="4"/>
  <c r="L62" i="4"/>
  <c r="E64" i="4"/>
  <c r="M62" i="4"/>
  <c r="F62" i="4"/>
  <c r="N44" i="4"/>
  <c r="N64" i="4" s="1"/>
  <c r="M44" i="4"/>
  <c r="L44" i="4"/>
  <c r="L64" i="4" s="1"/>
  <c r="K59" i="4"/>
  <c r="J59" i="4"/>
  <c r="I59" i="4"/>
  <c r="K58" i="4"/>
  <c r="J58" i="4"/>
  <c r="I58" i="4"/>
  <c r="K44" i="4"/>
  <c r="J44" i="4"/>
  <c r="I44" i="4"/>
  <c r="K35" i="4"/>
  <c r="J35" i="4"/>
  <c r="I35" i="4"/>
  <c r="K15" i="4"/>
  <c r="J15" i="4"/>
  <c r="I15" i="4"/>
  <c r="D59" i="4"/>
  <c r="C59" i="4"/>
  <c r="B59" i="4"/>
  <c r="D58" i="4"/>
  <c r="C58" i="4"/>
  <c r="B58" i="4"/>
  <c r="D15" i="4"/>
  <c r="C15" i="4"/>
  <c r="B15" i="4"/>
  <c r="D44" i="4"/>
  <c r="C44" i="4"/>
  <c r="B44" i="4"/>
  <c r="D35" i="4"/>
  <c r="C35" i="4"/>
  <c r="B35" i="4"/>
  <c r="CP19" i="3"/>
  <c r="CO19" i="3"/>
  <c r="CN19" i="3"/>
  <c r="CP18" i="3"/>
  <c r="CO18" i="3"/>
  <c r="CN18" i="3"/>
  <c r="CP16" i="3"/>
  <c r="CO16" i="3"/>
  <c r="CN16" i="3"/>
  <c r="CP15" i="3"/>
  <c r="CO15" i="3"/>
  <c r="CN15" i="3"/>
  <c r="CP14" i="3"/>
  <c r="CO14" i="3"/>
  <c r="CN14" i="3"/>
  <c r="CP10" i="3"/>
  <c r="CO10" i="3"/>
  <c r="CN10" i="3"/>
  <c r="CP9" i="3"/>
  <c r="CO9" i="3"/>
  <c r="CN9" i="3"/>
  <c r="CJ19" i="3"/>
  <c r="CI19" i="3"/>
  <c r="CH19" i="3"/>
  <c r="CJ18" i="3"/>
  <c r="CI18" i="3"/>
  <c r="CH18" i="3"/>
  <c r="CJ16" i="3"/>
  <c r="CI16" i="3"/>
  <c r="CH16" i="3"/>
  <c r="CJ15" i="3"/>
  <c r="CI15" i="3"/>
  <c r="CH15" i="3"/>
  <c r="CJ14" i="3"/>
  <c r="CI14" i="3"/>
  <c r="CH14" i="3"/>
  <c r="CJ10" i="3"/>
  <c r="CI10" i="3"/>
  <c r="CH10" i="3"/>
  <c r="CJ9" i="3"/>
  <c r="CI9" i="3"/>
  <c r="CH9" i="3"/>
  <c r="CD19" i="3"/>
  <c r="CC19" i="3"/>
  <c r="CB19" i="3"/>
  <c r="CD18" i="3"/>
  <c r="CC18" i="3"/>
  <c r="CB18" i="3"/>
  <c r="CD16" i="3"/>
  <c r="CC16" i="3"/>
  <c r="CB16" i="3"/>
  <c r="CD15" i="3"/>
  <c r="CC15" i="3"/>
  <c r="CB15" i="3"/>
  <c r="CD14" i="3"/>
  <c r="CC14" i="3"/>
  <c r="CB14" i="3"/>
  <c r="CD10" i="3"/>
  <c r="CC10" i="3"/>
  <c r="CB10" i="3"/>
  <c r="CD9" i="3"/>
  <c r="CC9" i="3"/>
  <c r="CB9" i="3"/>
  <c r="BX19" i="3"/>
  <c r="BW19" i="3"/>
  <c r="BV19" i="3"/>
  <c r="BX18" i="3"/>
  <c r="BW18" i="3"/>
  <c r="BV18" i="3"/>
  <c r="BX16" i="3"/>
  <c r="BW16" i="3"/>
  <c r="BV16" i="3"/>
  <c r="BX15" i="3"/>
  <c r="BW15" i="3"/>
  <c r="BV15" i="3"/>
  <c r="BX14" i="3"/>
  <c r="BW14" i="3"/>
  <c r="BV14" i="3"/>
  <c r="BX10" i="3"/>
  <c r="BW10" i="3"/>
  <c r="BV10" i="3"/>
  <c r="BX9" i="3"/>
  <c r="BW9" i="3"/>
  <c r="BV9" i="3"/>
  <c r="BR19" i="3"/>
  <c r="BQ19" i="3"/>
  <c r="BP19" i="3"/>
  <c r="BR18" i="3"/>
  <c r="BQ18" i="3"/>
  <c r="BP18" i="3"/>
  <c r="BR16" i="3"/>
  <c r="BQ16" i="3"/>
  <c r="BP16" i="3"/>
  <c r="BR15" i="3"/>
  <c r="BQ15" i="3"/>
  <c r="BP15" i="3"/>
  <c r="BR14" i="3"/>
  <c r="BQ14" i="3"/>
  <c r="BP14" i="3"/>
  <c r="BR10" i="3"/>
  <c r="BQ10" i="3"/>
  <c r="BP10" i="3"/>
  <c r="BR9" i="3"/>
  <c r="BQ9" i="3"/>
  <c r="BP9" i="3"/>
  <c r="AT19" i="3"/>
  <c r="AS19" i="3"/>
  <c r="AR19" i="3"/>
  <c r="AT18" i="3"/>
  <c r="AS18" i="3"/>
  <c r="AR18" i="3"/>
  <c r="AT16" i="3"/>
  <c r="AS16" i="3"/>
  <c r="AR16" i="3"/>
  <c r="AT15" i="3"/>
  <c r="AS15" i="3"/>
  <c r="AR15" i="3"/>
  <c r="AT14" i="3"/>
  <c r="AS14" i="3"/>
  <c r="AR14" i="3"/>
  <c r="AT10" i="3"/>
  <c r="AS10" i="3"/>
  <c r="AR10" i="3"/>
  <c r="AT9" i="3"/>
  <c r="AS9" i="3"/>
  <c r="AR9" i="3"/>
  <c r="AN19" i="3"/>
  <c r="AM19" i="3"/>
  <c r="AL19" i="3"/>
  <c r="AN18" i="3"/>
  <c r="AM18" i="3"/>
  <c r="AL18" i="3"/>
  <c r="AN16" i="3"/>
  <c r="AM16" i="3"/>
  <c r="AL16" i="3"/>
  <c r="AN15" i="3"/>
  <c r="AM15" i="3"/>
  <c r="AL15" i="3"/>
  <c r="AN14" i="3"/>
  <c r="AM14" i="3"/>
  <c r="AL14" i="3"/>
  <c r="AN10" i="3"/>
  <c r="AM10" i="3"/>
  <c r="AL10" i="3"/>
  <c r="AN9" i="3"/>
  <c r="AM9" i="3"/>
  <c r="AL9" i="3"/>
  <c r="AH19" i="3"/>
  <c r="AG19" i="3"/>
  <c r="AF19" i="3"/>
  <c r="AH18" i="3"/>
  <c r="AG18" i="3"/>
  <c r="AF18" i="3"/>
  <c r="AH16" i="3"/>
  <c r="AG16" i="3"/>
  <c r="AF16" i="3"/>
  <c r="AH15" i="3"/>
  <c r="AG15" i="3"/>
  <c r="AF15" i="3"/>
  <c r="AH14" i="3"/>
  <c r="AG14" i="3"/>
  <c r="AF14" i="3"/>
  <c r="AH10" i="3"/>
  <c r="AG10" i="3"/>
  <c r="AF10" i="3"/>
  <c r="AH9" i="3"/>
  <c r="AG9" i="3"/>
  <c r="AF9" i="3"/>
  <c r="AB19" i="3"/>
  <c r="AA19" i="3"/>
  <c r="Z19" i="3"/>
  <c r="AB18" i="3"/>
  <c r="AA18" i="3"/>
  <c r="Z18" i="3"/>
  <c r="AB16" i="3"/>
  <c r="AA16" i="3"/>
  <c r="Z16" i="3"/>
  <c r="AB15" i="3"/>
  <c r="AA15" i="3"/>
  <c r="Z15" i="3"/>
  <c r="AB14" i="3"/>
  <c r="AA14" i="3"/>
  <c r="Z14" i="3"/>
  <c r="AB10" i="3"/>
  <c r="AA10" i="3"/>
  <c r="Z10" i="3"/>
  <c r="AB9" i="3"/>
  <c r="AA9" i="3"/>
  <c r="Z9" i="3"/>
  <c r="V19" i="3"/>
  <c r="U19" i="3"/>
  <c r="T19" i="3"/>
  <c r="V18" i="3"/>
  <c r="U18" i="3"/>
  <c r="T18" i="3"/>
  <c r="V16" i="3"/>
  <c r="U16" i="3"/>
  <c r="T16" i="3"/>
  <c r="V15" i="3"/>
  <c r="U15" i="3"/>
  <c r="T15" i="3"/>
  <c r="V14" i="3"/>
  <c r="U14" i="3"/>
  <c r="T14" i="3"/>
  <c r="V10" i="3"/>
  <c r="U10" i="3"/>
  <c r="T10" i="3"/>
  <c r="V9" i="3"/>
  <c r="U9" i="3"/>
  <c r="T9" i="3"/>
  <c r="P19" i="3"/>
  <c r="O19" i="3"/>
  <c r="N19" i="3"/>
  <c r="P18" i="3"/>
  <c r="O18" i="3"/>
  <c r="N18" i="3"/>
  <c r="P16" i="3"/>
  <c r="O16" i="3"/>
  <c r="N16" i="3"/>
  <c r="P15" i="3"/>
  <c r="O15" i="3"/>
  <c r="N15" i="3"/>
  <c r="P14" i="3"/>
  <c r="O14" i="3"/>
  <c r="N14" i="3"/>
  <c r="P10" i="3"/>
  <c r="O10" i="3"/>
  <c r="N10" i="3"/>
  <c r="P9" i="3"/>
  <c r="O9" i="3"/>
  <c r="N9" i="3"/>
  <c r="D12" i="3"/>
  <c r="D39" i="3" s="1"/>
  <c r="C12" i="3"/>
  <c r="C39" i="3" s="1"/>
  <c r="B12" i="3"/>
  <c r="B39" i="3" s="1"/>
  <c r="D11" i="3"/>
  <c r="C11" i="3"/>
  <c r="B11" i="3"/>
  <c r="D19" i="3"/>
  <c r="C19" i="3"/>
  <c r="B19" i="3"/>
  <c r="D18" i="3"/>
  <c r="C18" i="3"/>
  <c r="B18" i="3"/>
  <c r="D16" i="3"/>
  <c r="C16" i="3"/>
  <c r="B16" i="3"/>
  <c r="D15" i="3"/>
  <c r="C15" i="3"/>
  <c r="B15" i="3"/>
  <c r="D14" i="3"/>
  <c r="C14" i="3"/>
  <c r="B14" i="3"/>
  <c r="D9" i="3"/>
  <c r="C9" i="3"/>
  <c r="B9" i="3"/>
  <c r="J19" i="3"/>
  <c r="I19" i="3"/>
  <c r="H19" i="3"/>
  <c r="J18" i="3"/>
  <c r="I18" i="3"/>
  <c r="H18" i="3"/>
  <c r="J10" i="3"/>
  <c r="I10" i="3"/>
  <c r="H10" i="3"/>
  <c r="J9" i="3"/>
  <c r="I9" i="3"/>
  <c r="H9" i="3"/>
  <c r="J16" i="3"/>
  <c r="J15" i="3"/>
  <c r="J14" i="3"/>
  <c r="H16" i="3"/>
  <c r="H15" i="3"/>
  <c r="H14" i="3"/>
  <c r="I16" i="3"/>
  <c r="I15" i="3"/>
  <c r="I14" i="3"/>
  <c r="Y13" i="10" l="1"/>
  <c r="Z13" i="10" s="1"/>
  <c r="K13" i="10"/>
  <c r="AM16" i="10"/>
  <c r="AN16" i="10" s="1"/>
  <c r="L16" i="10"/>
  <c r="AM10" i="10"/>
  <c r="AN10" i="10" s="1"/>
  <c r="L10" i="10"/>
  <c r="Y14" i="10"/>
  <c r="Z14" i="10" s="1"/>
  <c r="K14" i="10"/>
  <c r="AM15" i="10"/>
  <c r="AN15" i="10" s="1"/>
  <c r="L15" i="10"/>
  <c r="W45" i="9"/>
  <c r="X45" i="9"/>
  <c r="Y11" i="10"/>
  <c r="Z11" i="10" s="1"/>
  <c r="K11" i="10"/>
  <c r="M24" i="10"/>
  <c r="CR45" i="7"/>
  <c r="R372" i="6"/>
  <c r="J390" i="6"/>
  <c r="J388" i="6"/>
  <c r="C388" i="6"/>
  <c r="C390" i="6"/>
  <c r="M85" i="4"/>
  <c r="J83" i="4"/>
  <c r="M90" i="4"/>
  <c r="F43" i="7" s="1"/>
  <c r="Q381" i="6"/>
  <c r="R381" i="6" s="1"/>
  <c r="D390" i="6"/>
  <c r="D388" i="6"/>
  <c r="I390" i="6"/>
  <c r="I388" i="6"/>
  <c r="F86" i="4"/>
  <c r="F91" i="4"/>
  <c r="Q361" i="6"/>
  <c r="F388" i="6"/>
  <c r="F390" i="6"/>
  <c r="F85" i="4"/>
  <c r="F90" i="4"/>
  <c r="F34" i="7" s="1"/>
  <c r="F46" i="7" s="1"/>
  <c r="Q363" i="6"/>
  <c r="GQ45" i="7"/>
  <c r="K388" i="6"/>
  <c r="K390" i="6"/>
  <c r="G388" i="6"/>
  <c r="G390" i="6"/>
  <c r="B390" i="6"/>
  <c r="O390" i="6" s="1"/>
  <c r="R390" i="6" s="1"/>
  <c r="B388" i="6"/>
  <c r="O388" i="6" s="1"/>
  <c r="R388" i="6" s="1"/>
  <c r="M86" i="4"/>
  <c r="N86" i="4"/>
  <c r="M91" i="4"/>
  <c r="E43" i="7" s="1"/>
  <c r="Q379" i="6"/>
  <c r="R379" i="6" s="1"/>
  <c r="H390" i="6"/>
  <c r="H388" i="6"/>
  <c r="I357" i="6"/>
  <c r="E357" i="6"/>
  <c r="H357" i="6"/>
  <c r="D357" i="6"/>
  <c r="B357" i="6"/>
  <c r="F357" i="6"/>
  <c r="K357" i="6"/>
  <c r="G357" i="6"/>
  <c r="C357" i="6"/>
  <c r="J357" i="6"/>
  <c r="F64" i="4"/>
  <c r="E390" i="6"/>
  <c r="E388" i="6"/>
  <c r="M64" i="4"/>
  <c r="G64" i="4"/>
  <c r="M66" i="4"/>
  <c r="AR11" i="3"/>
  <c r="AR21" i="3" s="1"/>
  <c r="CB11" i="3"/>
  <c r="CB21" i="3" s="1"/>
  <c r="CB26" i="3" s="1"/>
  <c r="CI11" i="3"/>
  <c r="CI12" i="3" s="1"/>
  <c r="CI39" i="3" s="1"/>
  <c r="V11" i="3"/>
  <c r="V12" i="3" s="1"/>
  <c r="V39" i="3" s="1"/>
  <c r="AA11" i="3"/>
  <c r="AA21" i="3" s="1"/>
  <c r="AF11" i="3"/>
  <c r="AF21" i="3" s="1"/>
  <c r="AF26" i="3" s="1"/>
  <c r="Z11" i="3"/>
  <c r="Z21" i="3" s="1"/>
  <c r="Z26" i="3" s="1"/>
  <c r="P11" i="3"/>
  <c r="P12" i="3" s="1"/>
  <c r="P39" i="3" s="1"/>
  <c r="U11" i="3"/>
  <c r="U12" i="3" s="1"/>
  <c r="U39" i="3" s="1"/>
  <c r="AH11" i="3"/>
  <c r="AH12" i="3" s="1"/>
  <c r="AH39" i="3" s="1"/>
  <c r="CD11" i="3"/>
  <c r="CD12" i="3" s="1"/>
  <c r="CD39" i="3" s="1"/>
  <c r="CN11" i="3"/>
  <c r="CN12" i="3" s="1"/>
  <c r="CN39" i="3" s="1"/>
  <c r="CO11" i="3"/>
  <c r="CO12" i="3" s="1"/>
  <c r="CO39" i="3" s="1"/>
  <c r="CP11" i="3"/>
  <c r="CP21" i="3" s="1"/>
  <c r="CP26" i="3" s="1"/>
  <c r="CJ11" i="3"/>
  <c r="CJ12" i="3" s="1"/>
  <c r="CJ39" i="3" s="1"/>
  <c r="CH11" i="3"/>
  <c r="CH21" i="3" s="1"/>
  <c r="CC11" i="3"/>
  <c r="CC21" i="3" s="1"/>
  <c r="CB40" i="3"/>
  <c r="N11" i="3"/>
  <c r="N12" i="3" s="1"/>
  <c r="N39" i="3" s="1"/>
  <c r="AB11" i="3"/>
  <c r="AB12" i="3" s="1"/>
  <c r="AB39" i="3" s="1"/>
  <c r="AM11" i="3"/>
  <c r="AM21" i="3" s="1"/>
  <c r="O11" i="3"/>
  <c r="O12" i="3" s="1"/>
  <c r="O39" i="3" s="1"/>
  <c r="AN11" i="3"/>
  <c r="AN21" i="3" s="1"/>
  <c r="AN26" i="3" s="1"/>
  <c r="AS11" i="3"/>
  <c r="AS12" i="3" s="1"/>
  <c r="AS39" i="3" s="1"/>
  <c r="I11" i="3"/>
  <c r="I12" i="3" s="1"/>
  <c r="I39" i="3" s="1"/>
  <c r="T11" i="3"/>
  <c r="T12" i="3" s="1"/>
  <c r="T39" i="3" s="1"/>
  <c r="AT11" i="3"/>
  <c r="AT12" i="3" s="1"/>
  <c r="AT39" i="3" s="1"/>
  <c r="BX11" i="3"/>
  <c r="BX12" i="3" s="1"/>
  <c r="BX39" i="3" s="1"/>
  <c r="BP11" i="3"/>
  <c r="BP21" i="3" s="1"/>
  <c r="BP27" i="3" s="1"/>
  <c r="BV11" i="3"/>
  <c r="BV12" i="3" s="1"/>
  <c r="BV39" i="3" s="1"/>
  <c r="BW11" i="3"/>
  <c r="BW12" i="3" s="1"/>
  <c r="BW39" i="3" s="1"/>
  <c r="BQ11" i="3"/>
  <c r="BQ21" i="3" s="1"/>
  <c r="BR11" i="3"/>
  <c r="BR12" i="3" s="1"/>
  <c r="BR39" i="3" s="1"/>
  <c r="AL11" i="3"/>
  <c r="AL12" i="3" s="1"/>
  <c r="AL39" i="3" s="1"/>
  <c r="AG11" i="3"/>
  <c r="AG21" i="3" s="1"/>
  <c r="Z24" i="3"/>
  <c r="B21" i="3"/>
  <c r="B40" i="3" s="1"/>
  <c r="C21" i="3"/>
  <c r="C40" i="3" s="1"/>
  <c r="D21" i="3"/>
  <c r="D40" i="3" s="1"/>
  <c r="H11" i="3"/>
  <c r="J11" i="3"/>
  <c r="C248" i="2"/>
  <c r="E256" i="2"/>
  <c r="D256" i="2"/>
  <c r="C256" i="2"/>
  <c r="B256" i="2"/>
  <c r="AH256" i="2" s="1"/>
  <c r="E255" i="2"/>
  <c r="D255" i="2"/>
  <c r="C255" i="2"/>
  <c r="B255" i="2"/>
  <c r="AH255" i="2" s="1"/>
  <c r="E254" i="2"/>
  <c r="D254" i="2"/>
  <c r="C254" i="2"/>
  <c r="B254" i="2"/>
  <c r="E253" i="2"/>
  <c r="D253" i="2"/>
  <c r="C253" i="2"/>
  <c r="B253" i="2"/>
  <c r="E252" i="2"/>
  <c r="D252" i="2"/>
  <c r="C252" i="2"/>
  <c r="B252" i="2"/>
  <c r="E251" i="2"/>
  <c r="D251" i="2"/>
  <c r="C251" i="2"/>
  <c r="B251" i="2"/>
  <c r="AH251" i="2" s="1"/>
  <c r="E250" i="2"/>
  <c r="D250" i="2"/>
  <c r="C250" i="2"/>
  <c r="B250" i="2"/>
  <c r="AH250" i="2" s="1"/>
  <c r="E249" i="2"/>
  <c r="D249" i="2"/>
  <c r="C249" i="2"/>
  <c r="B249" i="2"/>
  <c r="E248" i="2"/>
  <c r="D248" i="2"/>
  <c r="B248" i="2"/>
  <c r="AH248" i="2" s="1"/>
  <c r="U206" i="2"/>
  <c r="T206" i="2"/>
  <c r="S206" i="2"/>
  <c r="R206" i="2"/>
  <c r="Q206" i="2"/>
  <c r="P206" i="2"/>
  <c r="O206" i="2"/>
  <c r="N206" i="2"/>
  <c r="M206" i="2"/>
  <c r="L206" i="2"/>
  <c r="K206" i="2"/>
  <c r="J206" i="2"/>
  <c r="I206" i="2"/>
  <c r="H206" i="2"/>
  <c r="G206" i="2"/>
  <c r="F206" i="2"/>
  <c r="E206" i="2"/>
  <c r="D206" i="2"/>
  <c r="C206" i="2"/>
  <c r="B206" i="2"/>
  <c r="AH206" i="2" s="1"/>
  <c r="U205" i="2"/>
  <c r="T205" i="2"/>
  <c r="S205" i="2"/>
  <c r="R205" i="2"/>
  <c r="Q205" i="2"/>
  <c r="P205" i="2"/>
  <c r="O205" i="2"/>
  <c r="N205" i="2"/>
  <c r="M205" i="2"/>
  <c r="L205" i="2"/>
  <c r="K205" i="2"/>
  <c r="J205" i="2"/>
  <c r="I205" i="2"/>
  <c r="H205" i="2"/>
  <c r="G205" i="2"/>
  <c r="F205" i="2"/>
  <c r="E205" i="2"/>
  <c r="D205" i="2"/>
  <c r="C205" i="2"/>
  <c r="B205" i="2"/>
  <c r="AH205" i="2" s="1"/>
  <c r="U204" i="2"/>
  <c r="T204" i="2"/>
  <c r="S204" i="2"/>
  <c r="R204" i="2"/>
  <c r="Q204" i="2"/>
  <c r="P204" i="2"/>
  <c r="O204" i="2"/>
  <c r="N204" i="2"/>
  <c r="M204" i="2"/>
  <c r="L204" i="2"/>
  <c r="K204" i="2"/>
  <c r="J204" i="2"/>
  <c r="I204" i="2"/>
  <c r="H204" i="2"/>
  <c r="G204" i="2"/>
  <c r="F204" i="2"/>
  <c r="E204" i="2"/>
  <c r="D204" i="2"/>
  <c r="C204" i="2"/>
  <c r="B204" i="2"/>
  <c r="AH204" i="2" s="1"/>
  <c r="U203" i="2"/>
  <c r="T203" i="2"/>
  <c r="S203" i="2"/>
  <c r="R203" i="2"/>
  <c r="Q203" i="2"/>
  <c r="P203" i="2"/>
  <c r="O203" i="2"/>
  <c r="N203" i="2"/>
  <c r="M203" i="2"/>
  <c r="L203" i="2"/>
  <c r="K203" i="2"/>
  <c r="J203" i="2"/>
  <c r="I203" i="2"/>
  <c r="H203" i="2"/>
  <c r="G203" i="2"/>
  <c r="F203" i="2"/>
  <c r="E203" i="2"/>
  <c r="D203" i="2"/>
  <c r="C203" i="2"/>
  <c r="B203" i="2"/>
  <c r="AH203" i="2" s="1"/>
  <c r="U202" i="2"/>
  <c r="T202" i="2"/>
  <c r="S202" i="2"/>
  <c r="R202" i="2"/>
  <c r="Q202" i="2"/>
  <c r="P202" i="2"/>
  <c r="O202" i="2"/>
  <c r="N202" i="2"/>
  <c r="M202" i="2"/>
  <c r="L202" i="2"/>
  <c r="K202" i="2"/>
  <c r="J202" i="2"/>
  <c r="I202" i="2"/>
  <c r="H202" i="2"/>
  <c r="G202" i="2"/>
  <c r="F202" i="2"/>
  <c r="E202" i="2"/>
  <c r="D202" i="2"/>
  <c r="C202" i="2"/>
  <c r="B202" i="2"/>
  <c r="U201" i="2"/>
  <c r="T201" i="2"/>
  <c r="S201" i="2"/>
  <c r="R201" i="2"/>
  <c r="Q201" i="2"/>
  <c r="P201" i="2"/>
  <c r="O201" i="2"/>
  <c r="N201" i="2"/>
  <c r="M201" i="2"/>
  <c r="L201" i="2"/>
  <c r="K201" i="2"/>
  <c r="J201" i="2"/>
  <c r="I201" i="2"/>
  <c r="H201" i="2"/>
  <c r="G201" i="2"/>
  <c r="F201" i="2"/>
  <c r="E201" i="2"/>
  <c r="D201" i="2"/>
  <c r="C201" i="2"/>
  <c r="B201" i="2"/>
  <c r="U200" i="2"/>
  <c r="T200" i="2"/>
  <c r="S200" i="2"/>
  <c r="R200" i="2"/>
  <c r="Q200" i="2"/>
  <c r="P200" i="2"/>
  <c r="O200" i="2"/>
  <c r="N200" i="2"/>
  <c r="M200" i="2"/>
  <c r="L200" i="2"/>
  <c r="K200" i="2"/>
  <c r="J200" i="2"/>
  <c r="I200" i="2"/>
  <c r="H200" i="2"/>
  <c r="G200" i="2"/>
  <c r="F200" i="2"/>
  <c r="E200" i="2"/>
  <c r="D200" i="2"/>
  <c r="C200" i="2"/>
  <c r="B200" i="2"/>
  <c r="AH200" i="2" s="1"/>
  <c r="U199" i="2"/>
  <c r="T199" i="2"/>
  <c r="S199" i="2"/>
  <c r="R199" i="2"/>
  <c r="Q199" i="2"/>
  <c r="P199" i="2"/>
  <c r="O199" i="2"/>
  <c r="N199" i="2"/>
  <c r="M199" i="2"/>
  <c r="L199" i="2"/>
  <c r="K199" i="2"/>
  <c r="J199" i="2"/>
  <c r="I199" i="2"/>
  <c r="H199" i="2"/>
  <c r="G199" i="2"/>
  <c r="F199" i="2"/>
  <c r="E199" i="2"/>
  <c r="D199" i="2"/>
  <c r="C199" i="2"/>
  <c r="B199" i="2"/>
  <c r="U198" i="2"/>
  <c r="T198" i="2"/>
  <c r="S198" i="2"/>
  <c r="R198" i="2"/>
  <c r="Q198" i="2"/>
  <c r="P198" i="2"/>
  <c r="O198" i="2"/>
  <c r="N198" i="2"/>
  <c r="M198" i="2"/>
  <c r="L198" i="2"/>
  <c r="K198" i="2"/>
  <c r="J198" i="2"/>
  <c r="I198" i="2"/>
  <c r="H198" i="2"/>
  <c r="G198" i="2"/>
  <c r="F198" i="2"/>
  <c r="E198" i="2"/>
  <c r="D198" i="2"/>
  <c r="C198" i="2"/>
  <c r="B198" i="2"/>
  <c r="U197" i="2"/>
  <c r="T197" i="2"/>
  <c r="S197" i="2"/>
  <c r="R197" i="2"/>
  <c r="Q197" i="2"/>
  <c r="P197" i="2"/>
  <c r="O197" i="2"/>
  <c r="N197" i="2"/>
  <c r="M197" i="2"/>
  <c r="L197" i="2"/>
  <c r="K197" i="2"/>
  <c r="J197" i="2"/>
  <c r="I197" i="2"/>
  <c r="H197" i="2"/>
  <c r="G197" i="2"/>
  <c r="F197" i="2"/>
  <c r="E197" i="2"/>
  <c r="D197" i="2"/>
  <c r="C197" i="2"/>
  <c r="B197" i="2"/>
  <c r="AH197" i="2" s="1"/>
  <c r="U196" i="2"/>
  <c r="T196" i="2"/>
  <c r="S196" i="2"/>
  <c r="R196" i="2"/>
  <c r="Q196" i="2"/>
  <c r="P196" i="2"/>
  <c r="O196" i="2"/>
  <c r="N196" i="2"/>
  <c r="M196" i="2"/>
  <c r="L196" i="2"/>
  <c r="K196" i="2"/>
  <c r="J196" i="2"/>
  <c r="I196" i="2"/>
  <c r="H196" i="2"/>
  <c r="G196" i="2"/>
  <c r="F196" i="2"/>
  <c r="E196" i="2"/>
  <c r="D196" i="2"/>
  <c r="C196" i="2"/>
  <c r="B196" i="2"/>
  <c r="AH196" i="2" s="1"/>
  <c r="U153" i="2"/>
  <c r="T153" i="2"/>
  <c r="S153" i="2"/>
  <c r="R153" i="2"/>
  <c r="Q153" i="2"/>
  <c r="P153" i="2"/>
  <c r="O153" i="2"/>
  <c r="N153" i="2"/>
  <c r="M153" i="2"/>
  <c r="L153" i="2"/>
  <c r="K153" i="2"/>
  <c r="J153" i="2"/>
  <c r="I153" i="2"/>
  <c r="E153" i="2"/>
  <c r="D153" i="2"/>
  <c r="C153" i="2"/>
  <c r="B153" i="2"/>
  <c r="AH153" i="2" s="1"/>
  <c r="U152" i="2"/>
  <c r="T152" i="2"/>
  <c r="S152" i="2"/>
  <c r="R152" i="2"/>
  <c r="Q152" i="2"/>
  <c r="P152" i="2"/>
  <c r="O152" i="2"/>
  <c r="N152" i="2"/>
  <c r="M152" i="2"/>
  <c r="L152" i="2"/>
  <c r="K152" i="2"/>
  <c r="J152" i="2"/>
  <c r="I152" i="2"/>
  <c r="H152" i="2"/>
  <c r="G152" i="2"/>
  <c r="F152" i="2"/>
  <c r="E152" i="2"/>
  <c r="D152" i="2"/>
  <c r="C152" i="2"/>
  <c r="B152" i="2"/>
  <c r="AH152" i="2" s="1"/>
  <c r="C116" i="2"/>
  <c r="D117" i="2" s="1"/>
  <c r="C105" i="2"/>
  <c r="D106" i="2" s="1"/>
  <c r="U86" i="2"/>
  <c r="U87" i="2" s="1"/>
  <c r="T86" i="2"/>
  <c r="T87" i="2" s="1"/>
  <c r="S86" i="2"/>
  <c r="S89" i="2" s="1"/>
  <c r="S90" i="2" s="1"/>
  <c r="R86" i="2"/>
  <c r="R89" i="2" s="1"/>
  <c r="R90" i="2" s="1"/>
  <c r="Q86" i="2"/>
  <c r="Q87" i="2" s="1"/>
  <c r="P86" i="2"/>
  <c r="P87" i="2" s="1"/>
  <c r="O86" i="2"/>
  <c r="O87" i="2" s="1"/>
  <c r="N86" i="2"/>
  <c r="N87" i="2" s="1"/>
  <c r="M86" i="2"/>
  <c r="M87" i="2" s="1"/>
  <c r="L86" i="2"/>
  <c r="L87" i="2" s="1"/>
  <c r="K86" i="2"/>
  <c r="K87" i="2" s="1"/>
  <c r="J86" i="2"/>
  <c r="J87" i="2" s="1"/>
  <c r="I86" i="2"/>
  <c r="I87" i="2" s="1"/>
  <c r="H86" i="2"/>
  <c r="H87" i="2" s="1"/>
  <c r="G86" i="2"/>
  <c r="G87" i="2" s="1"/>
  <c r="F86" i="2"/>
  <c r="F89" i="2" s="1"/>
  <c r="F90" i="2" s="1"/>
  <c r="E86" i="2"/>
  <c r="E87" i="2" s="1"/>
  <c r="D86" i="2"/>
  <c r="D87" i="2" s="1"/>
  <c r="C86" i="2"/>
  <c r="C89" i="2" s="1"/>
  <c r="C90" i="2" s="1"/>
  <c r="B86" i="2"/>
  <c r="B87" i="2" s="1"/>
  <c r="AM14" i="10" l="1"/>
  <c r="AN14" i="10" s="1"/>
  <c r="L14" i="10"/>
  <c r="AB24" i="10"/>
  <c r="AC24" i="10" s="1"/>
  <c r="N24" i="10"/>
  <c r="AM11" i="10"/>
  <c r="AN11" i="10" s="1"/>
  <c r="L11" i="10"/>
  <c r="AM13" i="10"/>
  <c r="AN13" i="10" s="1"/>
  <c r="L13" i="10"/>
  <c r="C358" i="6"/>
  <c r="C360" i="6"/>
  <c r="B360" i="6"/>
  <c r="B358" i="6"/>
  <c r="I358" i="6"/>
  <c r="I360" i="6"/>
  <c r="J358" i="6"/>
  <c r="J360" i="6"/>
  <c r="G358" i="6"/>
  <c r="G360" i="6"/>
  <c r="D360" i="6"/>
  <c r="D358" i="6"/>
  <c r="FU34" i="7"/>
  <c r="AH19" i="10" s="1"/>
  <c r="AI19" i="10" s="1"/>
  <c r="E34" i="7"/>
  <c r="F360" i="6"/>
  <c r="F358" i="6"/>
  <c r="E358" i="6"/>
  <c r="E360" i="6"/>
  <c r="K360" i="6"/>
  <c r="K358" i="6"/>
  <c r="H360" i="6"/>
  <c r="H358" i="6"/>
  <c r="AH254" i="2"/>
  <c r="I89" i="2"/>
  <c r="I90" i="2" s="1"/>
  <c r="Q89" i="2"/>
  <c r="Q90" i="2" s="1"/>
  <c r="B89" i="2"/>
  <c r="B90" i="2" s="1"/>
  <c r="C122" i="2"/>
  <c r="D123" i="2" s="1"/>
  <c r="D89" i="2"/>
  <c r="D90" i="2" s="1"/>
  <c r="L89" i="2"/>
  <c r="L90" i="2" s="1"/>
  <c r="T89" i="2"/>
  <c r="T90" i="2" s="1"/>
  <c r="E89" i="2"/>
  <c r="E90" i="2" s="1"/>
  <c r="M89" i="2"/>
  <c r="M90" i="2" s="1"/>
  <c r="U89" i="2"/>
  <c r="U90" i="2" s="1"/>
  <c r="F87" i="2"/>
  <c r="H89" i="2"/>
  <c r="H90" i="2" s="1"/>
  <c r="P89" i="2"/>
  <c r="P90" i="2" s="1"/>
  <c r="V21" i="3"/>
  <c r="V24" i="3" s="1"/>
  <c r="Z23" i="3"/>
  <c r="AM12" i="3"/>
  <c r="AM39" i="3" s="1"/>
  <c r="AA12" i="3"/>
  <c r="AA39" i="3" s="1"/>
  <c r="CJ21" i="3"/>
  <c r="CJ27" i="3" s="1"/>
  <c r="CN21" i="3"/>
  <c r="CN27" i="3" s="1"/>
  <c r="N21" i="3"/>
  <c r="N27" i="3" s="1"/>
  <c r="AS21" i="3"/>
  <c r="AS40" i="3" s="1"/>
  <c r="AR12" i="3"/>
  <c r="AR39" i="3" s="1"/>
  <c r="CB23" i="3"/>
  <c r="CP12" i="3"/>
  <c r="CP39" i="3" s="1"/>
  <c r="AF40" i="3"/>
  <c r="CB24" i="3"/>
  <c r="CB27" i="3"/>
  <c r="CB12" i="3"/>
  <c r="CB39" i="3" s="1"/>
  <c r="AH21" i="3"/>
  <c r="AH26" i="3" s="1"/>
  <c r="CB29" i="3"/>
  <c r="CP29" i="3"/>
  <c r="AR40" i="3"/>
  <c r="AR29" i="3"/>
  <c r="AR26" i="3"/>
  <c r="AR24" i="3"/>
  <c r="AR27" i="3"/>
  <c r="AR23" i="3"/>
  <c r="Z27" i="3"/>
  <c r="AG12" i="3"/>
  <c r="AG39" i="3" s="1"/>
  <c r="CH12" i="3"/>
  <c r="CH39" i="3" s="1"/>
  <c r="Z40" i="3"/>
  <c r="Z12" i="3"/>
  <c r="Z39" i="3" s="1"/>
  <c r="CI21" i="3"/>
  <c r="CI40" i="3" s="1"/>
  <c r="V29" i="3"/>
  <c r="P21" i="3"/>
  <c r="P27" i="3" s="1"/>
  <c r="Z29" i="3"/>
  <c r="CD21" i="3"/>
  <c r="CD23" i="3" s="1"/>
  <c r="AF23" i="3"/>
  <c r="T21" i="3"/>
  <c r="T23" i="3" s="1"/>
  <c r="AF24" i="3"/>
  <c r="AF27" i="3"/>
  <c r="CP27" i="3"/>
  <c r="CP23" i="3"/>
  <c r="V23" i="3"/>
  <c r="AL21" i="3"/>
  <c r="AL40" i="3" s="1"/>
  <c r="CP40" i="3"/>
  <c r="O21" i="3"/>
  <c r="O24" i="3" s="1"/>
  <c r="V40" i="3"/>
  <c r="AF29" i="3"/>
  <c r="AF12" i="3"/>
  <c r="AF39" i="3" s="1"/>
  <c r="CP24" i="3"/>
  <c r="U21" i="3"/>
  <c r="U24" i="3" s="1"/>
  <c r="AN29" i="3"/>
  <c r="CB28" i="3"/>
  <c r="CB36" i="3" s="1"/>
  <c r="CO21" i="3"/>
  <c r="CO26" i="3" s="1"/>
  <c r="CO23" i="3"/>
  <c r="CN23" i="3"/>
  <c r="CN29" i="3"/>
  <c r="CC12" i="3"/>
  <c r="CC39" i="3" s="1"/>
  <c r="BX21" i="3"/>
  <c r="BX29" i="3" s="1"/>
  <c r="CJ23" i="3"/>
  <c r="CJ40" i="3"/>
  <c r="CJ29" i="3"/>
  <c r="CH23" i="3"/>
  <c r="CH40" i="3"/>
  <c r="CH29" i="3"/>
  <c r="CH26" i="3"/>
  <c r="CH24" i="3"/>
  <c r="CH27" i="3"/>
  <c r="CC27" i="3"/>
  <c r="CC23" i="3"/>
  <c r="CC40" i="3"/>
  <c r="CC29" i="3"/>
  <c r="CC24" i="3"/>
  <c r="CC26" i="3"/>
  <c r="BP12" i="3"/>
  <c r="BP39" i="3" s="1"/>
  <c r="J21" i="3"/>
  <c r="J26" i="3" s="1"/>
  <c r="J12" i="3"/>
  <c r="J39" i="3" s="1"/>
  <c r="H21" i="3"/>
  <c r="H29" i="3" s="1"/>
  <c r="H12" i="3"/>
  <c r="H39" i="3" s="1"/>
  <c r="AB21" i="3"/>
  <c r="AB23" i="3" s="1"/>
  <c r="AN40" i="3"/>
  <c r="BW21" i="3"/>
  <c r="BW27" i="3" s="1"/>
  <c r="V27" i="3"/>
  <c r="V26" i="3"/>
  <c r="AN27" i="3"/>
  <c r="AN23" i="3"/>
  <c r="AT21" i="3"/>
  <c r="AT23" i="3" s="1"/>
  <c r="BQ12" i="3"/>
  <c r="BQ39" i="3" s="1"/>
  <c r="BV21" i="3"/>
  <c r="BV24" i="3" s="1"/>
  <c r="I21" i="3"/>
  <c r="I26" i="3" s="1"/>
  <c r="AN12" i="3"/>
  <c r="AN39" i="3" s="1"/>
  <c r="AN24" i="3"/>
  <c r="BP23" i="3"/>
  <c r="BP29" i="3"/>
  <c r="BP40" i="3"/>
  <c r="BP24" i="3"/>
  <c r="BP26" i="3"/>
  <c r="BR21" i="3"/>
  <c r="BR26" i="3" s="1"/>
  <c r="BQ27" i="3"/>
  <c r="BQ29" i="3"/>
  <c r="BQ24" i="3"/>
  <c r="BQ23" i="3"/>
  <c r="BQ40" i="3"/>
  <c r="BQ26" i="3"/>
  <c r="AS23" i="3"/>
  <c r="AM40" i="3"/>
  <c r="AM29" i="3"/>
  <c r="AM24" i="3"/>
  <c r="AM26" i="3"/>
  <c r="AM23" i="3"/>
  <c r="AM27" i="3"/>
  <c r="AG27" i="3"/>
  <c r="AG23" i="3"/>
  <c r="AG40" i="3"/>
  <c r="AG29" i="3"/>
  <c r="AG24" i="3"/>
  <c r="AG26" i="3"/>
  <c r="AA27" i="3"/>
  <c r="AA23" i="3"/>
  <c r="AA40" i="3"/>
  <c r="AA29" i="3"/>
  <c r="AA24" i="3"/>
  <c r="AA26" i="3"/>
  <c r="T29" i="3"/>
  <c r="O23" i="3"/>
  <c r="P40" i="3"/>
  <c r="C23" i="3"/>
  <c r="C29" i="3"/>
  <c r="C24" i="3"/>
  <c r="C26" i="3"/>
  <c r="C27" i="3"/>
  <c r="D29" i="3"/>
  <c r="D24" i="3"/>
  <c r="D26" i="3"/>
  <c r="D27" i="3"/>
  <c r="D23" i="3"/>
  <c r="B27" i="3"/>
  <c r="B23" i="3"/>
  <c r="B29" i="3"/>
  <c r="B24" i="3"/>
  <c r="B26" i="3"/>
  <c r="H24" i="3"/>
  <c r="S87" i="2"/>
  <c r="C87" i="2"/>
  <c r="R87" i="2"/>
  <c r="G89" i="2"/>
  <c r="G90" i="2" s="1"/>
  <c r="K89" i="2"/>
  <c r="K90" i="2" s="1"/>
  <c r="O89" i="2"/>
  <c r="O90" i="2" s="1"/>
  <c r="J89" i="2"/>
  <c r="J90" i="2" s="1"/>
  <c r="N89" i="2"/>
  <c r="N90" i="2" s="1"/>
  <c r="H41" i="2"/>
  <c r="K41" i="2" s="1"/>
  <c r="H40" i="2"/>
  <c r="K40" i="2" s="1"/>
  <c r="H39" i="2"/>
  <c r="K39" i="2" s="1"/>
  <c r="AH24" i="3" l="1"/>
  <c r="AS26" i="3"/>
  <c r="AH29" i="3"/>
  <c r="AS24" i="3"/>
  <c r="P26" i="3"/>
  <c r="AS27" i="3"/>
  <c r="P24" i="3"/>
  <c r="AH40" i="3"/>
  <c r="AS29" i="3"/>
  <c r="P29" i="3"/>
  <c r="AH23" i="3"/>
  <c r="AH27" i="3"/>
  <c r="F363" i="6"/>
  <c r="F361" i="6"/>
  <c r="E363" i="6"/>
  <c r="E361" i="6"/>
  <c r="D363" i="6"/>
  <c r="D361" i="6"/>
  <c r="B361" i="6"/>
  <c r="O361" i="6" s="1"/>
  <c r="R361" i="6" s="1"/>
  <c r="B363" i="6"/>
  <c r="O363" i="6" s="1"/>
  <c r="R363" i="6" s="1"/>
  <c r="H363" i="6"/>
  <c r="H361" i="6"/>
  <c r="G361" i="6"/>
  <c r="G363" i="6"/>
  <c r="I361" i="6"/>
  <c r="I363" i="6"/>
  <c r="C361" i="6"/>
  <c r="C363" i="6"/>
  <c r="K361" i="6"/>
  <c r="K363" i="6"/>
  <c r="J361" i="6"/>
  <c r="J363" i="6"/>
  <c r="N26" i="3"/>
  <c r="BX23" i="3"/>
  <c r="N24" i="3"/>
  <c r="CD24" i="3"/>
  <c r="CN26" i="3"/>
  <c r="Z28" i="3"/>
  <c r="Z30" i="3" s="1"/>
  <c r="Z32" i="3" s="1"/>
  <c r="CJ24" i="3"/>
  <c r="CJ28" i="3" s="1"/>
  <c r="CJ30" i="3" s="1"/>
  <c r="CJ26" i="3"/>
  <c r="CN24" i="3"/>
  <c r="N29" i="3"/>
  <c r="N23" i="3"/>
  <c r="N40" i="3"/>
  <c r="CI27" i="3"/>
  <c r="CN40" i="3"/>
  <c r="V28" i="3"/>
  <c r="V30" i="3" s="1"/>
  <c r="V33" i="3" s="1"/>
  <c r="CI24" i="3"/>
  <c r="AL24" i="3"/>
  <c r="CI26" i="3"/>
  <c r="CI29" i="3"/>
  <c r="AR28" i="3"/>
  <c r="AR30" i="3" s="1"/>
  <c r="H27" i="3"/>
  <c r="AL29" i="3"/>
  <c r="BV40" i="3"/>
  <c r="CB30" i="3"/>
  <c r="CB41" i="3" s="1"/>
  <c r="CI23" i="3"/>
  <c r="CP28" i="3"/>
  <c r="CP30" i="3" s="1"/>
  <c r="CP41" i="3" s="1"/>
  <c r="H40" i="3"/>
  <c r="O29" i="3"/>
  <c r="AL26" i="3"/>
  <c r="AL23" i="3"/>
  <c r="AF28" i="3"/>
  <c r="AF36" i="3" s="1"/>
  <c r="AL27" i="3"/>
  <c r="BX40" i="3"/>
  <c r="U23" i="3"/>
  <c r="CD29" i="3"/>
  <c r="I29" i="3"/>
  <c r="O40" i="3"/>
  <c r="U29" i="3"/>
  <c r="BX27" i="3"/>
  <c r="CD27" i="3"/>
  <c r="CD40" i="3"/>
  <c r="CO24" i="3"/>
  <c r="H23" i="3"/>
  <c r="J27" i="3"/>
  <c r="P23" i="3"/>
  <c r="P28" i="3" s="1"/>
  <c r="P30" i="3" s="1"/>
  <c r="P41" i="3" s="1"/>
  <c r="O26" i="3"/>
  <c r="T24" i="3"/>
  <c r="T28" i="3" s="1"/>
  <c r="BW24" i="3"/>
  <c r="CD26" i="3"/>
  <c r="CO29" i="3"/>
  <c r="U40" i="3"/>
  <c r="O27" i="3"/>
  <c r="T27" i="3"/>
  <c r="T40" i="3"/>
  <c r="U27" i="3"/>
  <c r="BR23" i="3"/>
  <c r="BX24" i="3"/>
  <c r="BX26" i="3"/>
  <c r="CO27" i="3"/>
  <c r="CO40" i="3"/>
  <c r="J40" i="3"/>
  <c r="U26" i="3"/>
  <c r="I24" i="3"/>
  <c r="T26" i="3"/>
  <c r="AT24" i="3"/>
  <c r="N28" i="3"/>
  <c r="N30" i="3" s="1"/>
  <c r="AM28" i="3"/>
  <c r="AM30" i="3" s="1"/>
  <c r="AM33" i="3" s="1"/>
  <c r="AB24" i="3"/>
  <c r="AN28" i="3"/>
  <c r="CN28" i="3"/>
  <c r="CN30" i="3" s="1"/>
  <c r="CP34" i="3"/>
  <c r="CH28" i="3"/>
  <c r="CH36" i="3" s="1"/>
  <c r="CC28" i="3"/>
  <c r="CC30" i="3" s="1"/>
  <c r="BV27" i="3"/>
  <c r="BW23" i="3"/>
  <c r="BV29" i="3"/>
  <c r="BW29" i="3"/>
  <c r="BW26" i="3"/>
  <c r="BW40" i="3"/>
  <c r="BV23" i="3"/>
  <c r="CB32" i="3"/>
  <c r="CB33" i="3"/>
  <c r="V36" i="3"/>
  <c r="AA28" i="3"/>
  <c r="AA36" i="3" s="1"/>
  <c r="AS28" i="3"/>
  <c r="AS36" i="3" s="1"/>
  <c r="J23" i="3"/>
  <c r="AB29" i="3"/>
  <c r="AT29" i="3"/>
  <c r="I23" i="3"/>
  <c r="I40" i="3"/>
  <c r="J29" i="3"/>
  <c r="AB27" i="3"/>
  <c r="AB40" i="3"/>
  <c r="AG28" i="3"/>
  <c r="AG30" i="3" s="1"/>
  <c r="AT27" i="3"/>
  <c r="AT40" i="3"/>
  <c r="BR29" i="3"/>
  <c r="I27" i="3"/>
  <c r="H26" i="3"/>
  <c r="J24" i="3"/>
  <c r="AB26" i="3"/>
  <c r="AT26" i="3"/>
  <c r="BR40" i="3"/>
  <c r="BV26" i="3"/>
  <c r="BP28" i="3"/>
  <c r="BP30" i="3" s="1"/>
  <c r="BP35" i="3" s="1"/>
  <c r="BR27" i="3"/>
  <c r="BR24" i="3"/>
  <c r="BQ28" i="3"/>
  <c r="BQ30" i="3" s="1"/>
  <c r="BQ34" i="3" s="1"/>
  <c r="AH28" i="3"/>
  <c r="AH30" i="3" s="1"/>
  <c r="P32" i="3"/>
  <c r="B28" i="3"/>
  <c r="B30" i="3" s="1"/>
  <c r="D28" i="3"/>
  <c r="D30" i="3" s="1"/>
  <c r="C28" i="3"/>
  <c r="C30" i="3" s="1"/>
  <c r="H47" i="2"/>
  <c r="K47" i="2" s="1"/>
  <c r="H46" i="2"/>
  <c r="K46" i="2" s="1"/>
  <c r="H45" i="2"/>
  <c r="K45" i="2" s="1"/>
  <c r="H48" i="2"/>
  <c r="K48" i="2" s="1"/>
  <c r="H42" i="2"/>
  <c r="K42" i="2" s="1"/>
  <c r="H44" i="2"/>
  <c r="K44" i="2" s="1"/>
  <c r="H43" i="2"/>
  <c r="K43" i="2" s="1"/>
  <c r="H38" i="2"/>
  <c r="K38" i="2" s="1"/>
  <c r="H37" i="2"/>
  <c r="K37" i="2" s="1"/>
  <c r="CJ32" i="3" l="1"/>
  <c r="CJ35" i="3"/>
  <c r="Z36" i="3"/>
  <c r="CI28" i="3"/>
  <c r="CI30" i="3" s="1"/>
  <c r="CI32" i="3" s="1"/>
  <c r="U28" i="3"/>
  <c r="U30" i="3" s="1"/>
  <c r="AM41" i="3"/>
  <c r="AM35" i="3"/>
  <c r="CB35" i="3"/>
  <c r="BX28" i="3"/>
  <c r="BX30" i="3" s="1"/>
  <c r="BX35" i="3" s="1"/>
  <c r="AL28" i="3"/>
  <c r="AL36" i="3" s="1"/>
  <c r="AR36" i="3"/>
  <c r="CJ33" i="3"/>
  <c r="AR41" i="3"/>
  <c r="AR35" i="3"/>
  <c r="AR33" i="3"/>
  <c r="CP32" i="3"/>
  <c r="U36" i="3"/>
  <c r="CJ36" i="3"/>
  <c r="CP35" i="3"/>
  <c r="CO28" i="3"/>
  <c r="CO30" i="3" s="1"/>
  <c r="O28" i="3"/>
  <c r="O30" i="3" s="1"/>
  <c r="O33" i="3" s="1"/>
  <c r="AF30" i="3"/>
  <c r="CB34" i="3"/>
  <c r="CP33" i="3"/>
  <c r="CP36" i="3"/>
  <c r="AS30" i="3"/>
  <c r="AS41" i="3" s="1"/>
  <c r="Z35" i="3"/>
  <c r="AR32" i="3"/>
  <c r="CH30" i="3"/>
  <c r="CH33" i="3" s="1"/>
  <c r="I28" i="3"/>
  <c r="I36" i="3" s="1"/>
  <c r="N36" i="3"/>
  <c r="AR34" i="3"/>
  <c r="H28" i="3"/>
  <c r="H30" i="3" s="1"/>
  <c r="H41" i="3" s="1"/>
  <c r="BW28" i="3"/>
  <c r="BW36" i="3" s="1"/>
  <c r="CD28" i="3"/>
  <c r="CD36" i="3" s="1"/>
  <c r="T30" i="3"/>
  <c r="T32" i="3" s="1"/>
  <c r="T36" i="3"/>
  <c r="P34" i="3"/>
  <c r="Z34" i="3"/>
  <c r="Z41" i="3"/>
  <c r="P36" i="3"/>
  <c r="P35" i="3"/>
  <c r="Z33" i="3"/>
  <c r="AT28" i="3"/>
  <c r="AT30" i="3" s="1"/>
  <c r="CC36" i="3"/>
  <c r="P33" i="3"/>
  <c r="AM36" i="3"/>
  <c r="CO36" i="3"/>
  <c r="O36" i="3"/>
  <c r="AA30" i="3"/>
  <c r="AA33" i="3" s="1"/>
  <c r="AM32" i="3"/>
  <c r="AM34" i="3"/>
  <c r="CJ34" i="3"/>
  <c r="CJ41" i="3"/>
  <c r="AG36" i="3"/>
  <c r="V35" i="3"/>
  <c r="BX36" i="3"/>
  <c r="BR28" i="3"/>
  <c r="BR30" i="3" s="1"/>
  <c r="BR32" i="3" s="1"/>
  <c r="AN30" i="3"/>
  <c r="AN36" i="3"/>
  <c r="AB28" i="3"/>
  <c r="AB30" i="3" s="1"/>
  <c r="BV28" i="3"/>
  <c r="BV30" i="3" s="1"/>
  <c r="CN36" i="3"/>
  <c r="CN33" i="3"/>
  <c r="CN35" i="3"/>
  <c r="CN32" i="3"/>
  <c r="CN34" i="3"/>
  <c r="CN41" i="3"/>
  <c r="CC32" i="3"/>
  <c r="CC33" i="3"/>
  <c r="CC34" i="3"/>
  <c r="CC41" i="3"/>
  <c r="CC35" i="3"/>
  <c r="BP33" i="3"/>
  <c r="V34" i="3"/>
  <c r="V41" i="3"/>
  <c r="V32" i="3"/>
  <c r="AH36" i="3"/>
  <c r="BP32" i="3"/>
  <c r="AL30" i="3"/>
  <c r="AL33" i="3" s="1"/>
  <c r="BQ41" i="3"/>
  <c r="J28" i="3"/>
  <c r="BQ33" i="3"/>
  <c r="BP41" i="3"/>
  <c r="BP36" i="3"/>
  <c r="BQ35" i="3"/>
  <c r="BP34" i="3"/>
  <c r="BQ32" i="3"/>
  <c r="BQ36" i="3"/>
  <c r="BX41" i="3"/>
  <c r="BX33" i="3"/>
  <c r="AS34" i="3"/>
  <c r="AH33" i="3"/>
  <c r="AH34" i="3"/>
  <c r="AH41" i="3"/>
  <c r="AH35" i="3"/>
  <c r="AH32" i="3"/>
  <c r="AG32" i="3"/>
  <c r="AG33" i="3"/>
  <c r="AG34" i="3"/>
  <c r="AG41" i="3"/>
  <c r="AG35" i="3"/>
  <c r="U34" i="3"/>
  <c r="U33" i="3"/>
  <c r="U41" i="3"/>
  <c r="U35" i="3"/>
  <c r="U32" i="3"/>
  <c r="N33" i="3"/>
  <c r="N34" i="3"/>
  <c r="N41" i="3"/>
  <c r="N32" i="3"/>
  <c r="N35" i="3"/>
  <c r="B36" i="3"/>
  <c r="D36" i="3"/>
  <c r="C36" i="3"/>
  <c r="B41" i="3"/>
  <c r="C41" i="3"/>
  <c r="D41" i="3"/>
  <c r="H36" i="3"/>
  <c r="H35" i="2"/>
  <c r="K35" i="2" s="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43" i="1"/>
  <c r="A3742" i="1"/>
  <c r="A3741" i="1"/>
  <c r="A3740" i="1"/>
  <c r="A3739" i="1"/>
  <c r="A3738" i="1"/>
  <c r="A3737" i="1"/>
  <c r="A3736" i="1"/>
  <c r="A3735" i="1"/>
  <c r="A3734" i="1"/>
  <c r="A3733" i="1"/>
  <c r="A3732" i="1"/>
  <c r="A3731" i="1"/>
  <c r="A3730" i="1"/>
  <c r="A3729" i="1"/>
  <c r="A3728" i="1"/>
  <c r="A3727" i="1"/>
  <c r="A3726" i="1"/>
  <c r="A3725"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CI33" i="3" l="1"/>
  <c r="CI34" i="3"/>
  <c r="CI41" i="3"/>
  <c r="CI36" i="3"/>
  <c r="CI35" i="3"/>
  <c r="BV36" i="3"/>
  <c r="CD30" i="3"/>
  <c r="CD41" i="3" s="1"/>
  <c r="AA35" i="3"/>
  <c r="H32" i="3"/>
  <c r="O32" i="3"/>
  <c r="BX32" i="3"/>
  <c r="O41" i="3"/>
  <c r="BX34" i="3"/>
  <c r="CH32" i="3"/>
  <c r="CH35" i="3"/>
  <c r="CO32" i="3"/>
  <c r="CO35" i="3"/>
  <c r="CO33" i="3"/>
  <c r="CO34" i="3"/>
  <c r="CO41" i="3"/>
  <c r="AF33" i="3"/>
  <c r="AF32" i="3"/>
  <c r="AS32" i="3"/>
  <c r="H34" i="3"/>
  <c r="H35" i="3"/>
  <c r="O35" i="3"/>
  <c r="O34" i="3"/>
  <c r="BR41" i="3"/>
  <c r="CD34" i="3"/>
  <c r="CH41" i="3"/>
  <c r="AF41" i="3"/>
  <c r="H33" i="3"/>
  <c r="AS35" i="3"/>
  <c r="AT36" i="3"/>
  <c r="CH34" i="3"/>
  <c r="BW30" i="3"/>
  <c r="BW32" i="3" s="1"/>
  <c r="AF34" i="3"/>
  <c r="AF35" i="3"/>
  <c r="AS33" i="3"/>
  <c r="T41" i="3"/>
  <c r="I30" i="3"/>
  <c r="I41" i="3" s="1"/>
  <c r="AA32" i="3"/>
  <c r="BV34" i="3"/>
  <c r="BV33" i="3"/>
  <c r="BV35" i="3"/>
  <c r="AT41" i="3"/>
  <c r="AT35" i="3"/>
  <c r="AT33" i="3"/>
  <c r="AT32" i="3"/>
  <c r="AT34" i="3"/>
  <c r="CD32" i="3"/>
  <c r="CD33" i="3"/>
  <c r="AB36" i="3"/>
  <c r="CD35" i="3"/>
  <c r="BR35" i="3"/>
  <c r="T33" i="3"/>
  <c r="T34" i="3"/>
  <c r="T35" i="3"/>
  <c r="BV41" i="3"/>
  <c r="AA34" i="3"/>
  <c r="BV32" i="3"/>
  <c r="AA41" i="3"/>
  <c r="AB34" i="3"/>
  <c r="AB35" i="3"/>
  <c r="AB33" i="3"/>
  <c r="AB32" i="3"/>
  <c r="BR34" i="3"/>
  <c r="BR33" i="3"/>
  <c r="AL34" i="3"/>
  <c r="BR36" i="3"/>
  <c r="AN33" i="3"/>
  <c r="AN41" i="3"/>
  <c r="AN34" i="3"/>
  <c r="AN35" i="3"/>
  <c r="AN32" i="3"/>
  <c r="AL32" i="3"/>
  <c r="AB41" i="3"/>
  <c r="AL41" i="3"/>
  <c r="J30" i="3"/>
  <c r="J36" i="3"/>
  <c r="AL35" i="3"/>
  <c r="I34" i="3"/>
  <c r="I32" i="3"/>
  <c r="I33" i="3"/>
  <c r="BW41" i="3" l="1"/>
  <c r="BW34" i="3"/>
  <c r="I35" i="3"/>
  <c r="BW35" i="3"/>
  <c r="BW33" i="3"/>
  <c r="J41" i="3"/>
  <c r="J33" i="3"/>
  <c r="J35" i="3"/>
  <c r="J32" i="3"/>
  <c r="J34" i="3"/>
  <c r="DC55" i="7"/>
  <c r="DC63" i="7"/>
  <c r="DB63" i="7" s="1"/>
  <c r="DC65" i="7"/>
  <c r="DB65" i="7" s="1"/>
  <c r="CZ8" i="7"/>
  <c r="DC64" i="7"/>
  <c r="DB64" i="7" s="1"/>
  <c r="DC59" i="7"/>
  <c r="CW79" i="7"/>
  <c r="CW74" i="7"/>
  <c r="DA8" i="7" l="1"/>
  <c r="DA21" i="7" s="1"/>
  <c r="CZ21" i="7"/>
  <c r="DB59" i="7"/>
  <c r="DC8" i="7"/>
  <c r="DC21" i="7" s="1"/>
  <c r="CW21" i="7"/>
  <c r="DB21" i="7" l="1"/>
  <c r="DC50" i="7"/>
  <c r="CW72" i="7"/>
  <c r="CX21" i="7"/>
  <c r="DB50" i="7" l="1"/>
  <c r="CW31" i="7" l="1"/>
  <c r="DC24" i="7"/>
  <c r="DC31" i="7" s="1"/>
  <c r="CW50" i="7" l="1"/>
  <c r="CY44" i="7"/>
  <c r="CW44" i="7" s="1"/>
  <c r="CY40" i="7"/>
  <c r="CW40" i="7" s="1"/>
  <c r="FA40" i="7" s="1"/>
  <c r="CY36" i="7"/>
  <c r="CW36" i="7" s="1"/>
  <c r="CY43" i="7"/>
  <c r="CW43" i="7" s="1"/>
  <c r="FA43" i="7" s="1"/>
  <c r="CY39" i="7"/>
  <c r="CW39" i="7" s="1"/>
  <c r="CY35" i="7"/>
  <c r="CW35" i="7" s="1"/>
  <c r="CY42" i="7"/>
  <c r="CW42" i="7" s="1"/>
  <c r="CY38" i="7"/>
  <c r="CW38" i="7" s="1"/>
  <c r="CY34" i="7"/>
  <c r="CW34" i="7" s="1"/>
  <c r="FA34" i="7" s="1"/>
  <c r="CY41" i="7"/>
  <c r="CW41" i="7" s="1"/>
  <c r="CY37" i="7"/>
  <c r="CW37" i="7" s="1"/>
  <c r="CW73" i="7"/>
  <c r="FA73" i="7" s="1"/>
  <c r="CX31" i="7"/>
  <c r="CW51" i="7"/>
  <c r="FA31" i="7"/>
  <c r="DB31" i="7"/>
  <c r="FH24" i="7"/>
  <c r="FA37" i="7" l="1"/>
  <c r="DC37" i="7"/>
  <c r="FA42" i="7"/>
  <c r="DC42" i="7"/>
  <c r="FA36" i="7"/>
  <c r="DC36" i="7"/>
  <c r="FA41" i="7"/>
  <c r="DC41" i="7"/>
  <c r="FA35" i="7"/>
  <c r="DC35" i="7"/>
  <c r="DC40" i="7"/>
  <c r="CW46" i="7"/>
  <c r="DC34" i="7"/>
  <c r="FA39" i="7"/>
  <c r="DC39" i="7"/>
  <c r="DC44" i="7"/>
  <c r="FA38" i="7"/>
  <c r="DC38" i="7"/>
  <c r="DC43" i="7"/>
  <c r="FG24" i="7"/>
  <c r="FG31" i="7" s="1"/>
  <c r="FH31" i="7"/>
  <c r="DC46" i="7" l="1"/>
  <c r="DC51" i="7" s="1"/>
  <c r="FC43" i="7"/>
  <c r="FH43" i="7"/>
  <c r="FH44" i="7"/>
  <c r="FH40" i="7"/>
  <c r="FC40" i="7"/>
  <c r="FH41" i="7"/>
  <c r="FC41" i="7"/>
  <c r="FC42" i="7"/>
  <c r="FH42" i="7"/>
  <c r="FH35" i="7"/>
  <c r="FC35" i="7"/>
  <c r="FC36" i="7"/>
  <c r="FH36" i="7"/>
  <c r="FH37" i="7"/>
  <c r="FC37" i="7"/>
  <c r="FC38" i="7"/>
  <c r="FH38" i="7"/>
  <c r="FH39" i="7"/>
  <c r="FC39" i="7"/>
  <c r="FF31" i="7"/>
  <c r="DB47" i="7" l="1"/>
  <c r="FG43" i="7"/>
  <c r="FG40" i="7"/>
  <c r="FG44" i="7"/>
  <c r="FG38" i="7"/>
  <c r="FG37" i="7"/>
  <c r="FG42" i="7"/>
  <c r="FG41" i="7"/>
  <c r="DB51" i="7"/>
  <c r="DC53" i="7"/>
  <c r="FG39" i="7"/>
  <c r="FG36" i="7"/>
  <c r="FG35" i="7"/>
  <c r="DC61" i="7" l="1"/>
  <c r="DB53" i="7"/>
  <c r="DC66" i="7" l="1"/>
  <c r="DB61" i="7"/>
  <c r="DC81" i="7" l="1"/>
  <c r="DB66" i="7"/>
  <c r="CY46" i="7"/>
  <c r="CY75" i="7" s="1"/>
  <c r="CY47" i="7" l="1"/>
  <c r="DB46" i="7"/>
  <c r="DK18" i="7"/>
  <c r="DK17" i="7"/>
  <c r="DK20" i="7"/>
  <c r="DK16" i="7"/>
  <c r="DK10" i="7"/>
  <c r="DK13" i="7"/>
  <c r="DK15" i="7"/>
  <c r="DK11" i="7"/>
  <c r="DH12" i="7"/>
  <c r="DI12" i="7" s="1"/>
  <c r="DK12" i="7"/>
  <c r="DH19" i="7"/>
  <c r="DI19" i="7" s="1"/>
  <c r="DK19" i="7"/>
  <c r="DH20" i="7"/>
  <c r="DI20" i="7" s="1"/>
  <c r="DH16" i="7"/>
  <c r="DI16" i="7" s="1"/>
  <c r="DH18" i="7"/>
  <c r="DI18" i="7" s="1"/>
  <c r="DH10" i="7"/>
  <c r="DI10" i="7" s="1"/>
  <c r="DK9" i="7"/>
  <c r="DH15" i="7"/>
  <c r="DI15" i="7" s="1"/>
  <c r="FA13" i="7"/>
  <c r="DH17" i="7"/>
  <c r="DI17" i="7" s="1"/>
  <c r="DH8" i="7"/>
  <c r="DI8" i="7" s="1"/>
  <c r="FA12" i="7"/>
  <c r="FA15" i="7"/>
  <c r="FD15" i="7" s="1"/>
  <c r="FE15" i="7" s="1"/>
  <c r="DH14" i="7"/>
  <c r="DI14" i="7" s="1"/>
  <c r="DK14" i="7"/>
  <c r="DH13" i="7"/>
  <c r="DI13" i="7" s="1"/>
  <c r="FA17" i="7"/>
  <c r="FH17" i="7" s="1"/>
  <c r="FG17" i="7" s="1"/>
  <c r="FA14" i="7"/>
  <c r="FH14" i="7" s="1"/>
  <c r="FG14" i="7" s="1"/>
  <c r="FA20" i="7"/>
  <c r="DH9" i="7"/>
  <c r="DI9" i="7" s="1"/>
  <c r="FA11" i="7"/>
  <c r="FD11" i="7" s="1"/>
  <c r="FE11" i="7" s="1"/>
  <c r="DH11" i="7"/>
  <c r="DI11" i="7" s="1"/>
  <c r="DK8" i="7"/>
  <c r="FA16" i="7"/>
  <c r="FA10" i="7"/>
  <c r="FA9" i="7"/>
  <c r="FA8" i="7"/>
  <c r="FH8" i="7" s="1"/>
  <c r="DE21" i="7"/>
  <c r="FH12" i="7" l="1"/>
  <c r="FG12" i="7" s="1"/>
  <c r="FD17" i="7"/>
  <c r="FE17" i="7" s="1"/>
  <c r="FH11" i="7"/>
  <c r="FG11" i="7" s="1"/>
  <c r="FD8" i="7"/>
  <c r="FE8" i="7" s="1"/>
  <c r="DK21" i="7"/>
  <c r="DK50" i="7" s="1"/>
  <c r="DK65" i="7"/>
  <c r="DK63" i="7"/>
  <c r="DK59" i="7"/>
  <c r="DK64" i="7"/>
  <c r="DE74" i="7"/>
  <c r="FA74" i="7" s="1"/>
  <c r="CO74" i="7" s="1"/>
  <c r="DE79" i="7"/>
  <c r="FA79" i="7" s="1"/>
  <c r="DF31" i="7"/>
  <c r="DK55" i="7"/>
  <c r="DI21" i="7"/>
  <c r="FG8" i="7"/>
  <c r="FD10" i="7"/>
  <c r="FE10" i="7" s="1"/>
  <c r="FH10" i="7"/>
  <c r="FH16" i="7"/>
  <c r="FD16" i="7"/>
  <c r="FE16" i="7" s="1"/>
  <c r="DE50" i="7"/>
  <c r="DE72" i="7"/>
  <c r="FA72" i="7" s="1"/>
  <c r="DE51" i="7"/>
  <c r="FD20" i="7"/>
  <c r="FE20" i="7" s="1"/>
  <c r="FH13" i="7"/>
  <c r="DF21" i="7"/>
  <c r="FH20" i="7"/>
  <c r="FD13" i="7"/>
  <c r="FE13" i="7" s="1"/>
  <c r="FD9" i="7"/>
  <c r="FE9" i="7" s="1"/>
  <c r="FH9" i="7"/>
  <c r="FA21" i="7"/>
  <c r="FA51" i="7" s="1"/>
  <c r="FH15" i="7"/>
  <c r="DH21" i="7"/>
  <c r="FD14" i="7"/>
  <c r="FE14" i="7" s="1"/>
  <c r="FD12" i="7"/>
  <c r="FE12" i="7" s="1"/>
  <c r="FI8" i="7" l="1"/>
  <c r="CN24" i="7"/>
  <c r="CN18" i="7"/>
  <c r="CN19" i="7"/>
  <c r="CN12" i="7"/>
  <c r="P12" i="9" s="1"/>
  <c r="S12" i="9" s="1"/>
  <c r="FE21" i="7"/>
  <c r="DJ21" i="7"/>
  <c r="DJ59" i="7"/>
  <c r="FH59" i="7"/>
  <c r="FH63" i="7"/>
  <c r="DJ63" i="7"/>
  <c r="FG15" i="7"/>
  <c r="FD21" i="7"/>
  <c r="FG20" i="7"/>
  <c r="FG10" i="7"/>
  <c r="CN74" i="7"/>
  <c r="FH65" i="7"/>
  <c r="DJ65" i="7"/>
  <c r="FG9" i="7"/>
  <c r="FG16" i="7"/>
  <c r="DJ50" i="7"/>
  <c r="FA50" i="7"/>
  <c r="FA53" i="7"/>
  <c r="FB21" i="7" s="1"/>
  <c r="FG13" i="7"/>
  <c r="FH21" i="7"/>
  <c r="DJ64" i="7"/>
  <c r="FH64" i="7"/>
  <c r="P19" i="9" l="1"/>
  <c r="S19" i="9" s="1"/>
  <c r="GP19" i="7"/>
  <c r="CU19" i="7"/>
  <c r="CT19" i="7" s="1"/>
  <c r="CQ19" i="7"/>
  <c r="GP18" i="7"/>
  <c r="CU18" i="7"/>
  <c r="CT18" i="7" s="1"/>
  <c r="P18" i="9"/>
  <c r="S18" i="9" s="1"/>
  <c r="CQ18" i="7"/>
  <c r="M14" i="10" s="1"/>
  <c r="GP12" i="7"/>
  <c r="CU12" i="7"/>
  <c r="CT12" i="7" s="1"/>
  <c r="CQ12" i="7"/>
  <c r="CN72" i="7"/>
  <c r="FG21" i="7"/>
  <c r="FI16" i="7"/>
  <c r="FI10" i="7"/>
  <c r="CN79" i="7"/>
  <c r="FI13" i="7"/>
  <c r="FI15" i="7"/>
  <c r="FI9" i="7"/>
  <c r="FI65" i="7"/>
  <c r="FF65" i="7"/>
  <c r="FG65" i="7"/>
  <c r="FF21" i="7"/>
  <c r="FH50" i="7"/>
  <c r="FB26" i="7"/>
  <c r="FB24" i="7"/>
  <c r="FB30" i="7"/>
  <c r="FB27" i="7"/>
  <c r="FB28" i="7"/>
  <c r="FB25" i="7"/>
  <c r="FB14" i="7"/>
  <c r="FB31" i="7"/>
  <c r="FB9" i="7"/>
  <c r="FB11" i="7"/>
  <c r="FB29" i="7"/>
  <c r="FB12" i="7"/>
  <c r="FB18" i="7"/>
  <c r="FB19" i="7"/>
  <c r="FB20" i="7"/>
  <c r="FH55" i="7"/>
  <c r="FB15" i="7"/>
  <c r="FB17" i="7"/>
  <c r="FB10" i="7"/>
  <c r="FB8" i="7"/>
  <c r="FB16" i="7"/>
  <c r="FB13" i="7"/>
  <c r="FF59" i="7"/>
  <c r="FG59" i="7"/>
  <c r="FI59" i="7"/>
  <c r="FI44" i="7"/>
  <c r="FI27" i="7"/>
  <c r="FI29" i="7"/>
  <c r="CN73" i="7"/>
  <c r="FI41" i="7"/>
  <c r="CU64" i="7"/>
  <c r="CN26" i="7"/>
  <c r="P26" i="9" s="1"/>
  <c r="S26" i="9" s="1"/>
  <c r="CN25" i="7"/>
  <c r="P25" i="9" s="1"/>
  <c r="S25" i="9" s="1"/>
  <c r="FI42" i="7"/>
  <c r="FI39" i="7"/>
  <c r="FI38" i="7"/>
  <c r="FI36" i="7"/>
  <c r="CN28" i="7"/>
  <c r="P28" i="9" s="1"/>
  <c r="S28" i="9" s="1"/>
  <c r="CN36" i="7"/>
  <c r="FI28" i="7"/>
  <c r="FI40" i="7"/>
  <c r="FI35" i="7"/>
  <c r="CN27" i="7"/>
  <c r="P27" i="9" s="1"/>
  <c r="S27" i="9" s="1"/>
  <c r="CU59" i="7"/>
  <c r="CN29" i="7"/>
  <c r="P29" i="9" s="1"/>
  <c r="S29" i="9" s="1"/>
  <c r="FI24" i="7"/>
  <c r="FI26" i="7"/>
  <c r="FI25" i="7"/>
  <c r="FI43" i="7"/>
  <c r="FI37" i="7"/>
  <c r="CU65" i="7"/>
  <c r="CN30" i="7"/>
  <c r="P30" i="9" s="1"/>
  <c r="S30" i="9" s="1"/>
  <c r="CN17" i="7"/>
  <c r="P17" i="9" s="1"/>
  <c r="S17" i="9" s="1"/>
  <c r="CN40" i="7"/>
  <c r="CP40" i="7" s="1"/>
  <c r="P24" i="9"/>
  <c r="S24" i="9" s="1"/>
  <c r="CN41" i="7"/>
  <c r="CP41" i="7" s="1"/>
  <c r="FI30" i="7"/>
  <c r="CU63" i="7"/>
  <c r="CN9" i="7"/>
  <c r="P9" i="9" s="1"/>
  <c r="S9" i="9" s="1"/>
  <c r="CN15" i="7"/>
  <c r="P15" i="9" s="1"/>
  <c r="S15" i="9" s="1"/>
  <c r="CN8" i="7"/>
  <c r="P8" i="9" s="1"/>
  <c r="S8" i="9" s="1"/>
  <c r="CN42" i="7"/>
  <c r="CP42" i="7" s="1"/>
  <c r="CN35" i="7"/>
  <c r="CN39" i="7"/>
  <c r="CN37" i="7"/>
  <c r="CN10" i="7"/>
  <c r="P10" i="9" s="1"/>
  <c r="S10" i="9" s="1"/>
  <c r="CN16" i="7"/>
  <c r="P16" i="9" s="1"/>
  <c r="S16" i="9" s="1"/>
  <c r="FI12" i="7"/>
  <c r="FI11" i="7"/>
  <c r="CN20" i="7"/>
  <c r="P20" i="9" s="1"/>
  <c r="S20" i="9" s="1"/>
  <c r="FI14" i="7"/>
  <c r="CN11" i="7"/>
  <c r="P11" i="9" s="1"/>
  <c r="S11" i="9" s="1"/>
  <c r="CN13" i="7"/>
  <c r="P13" i="9" s="1"/>
  <c r="S13" i="9" s="1"/>
  <c r="CN14" i="7"/>
  <c r="P14" i="9" s="1"/>
  <c r="S14" i="9" s="1"/>
  <c r="FI17" i="7"/>
  <c r="FI20" i="7"/>
  <c r="FG64" i="7"/>
  <c r="FF64" i="7"/>
  <c r="FI64" i="7"/>
  <c r="FG63" i="7"/>
  <c r="FI63" i="7"/>
  <c r="FF63" i="7"/>
  <c r="AB14" i="10" l="1"/>
  <c r="AC14" i="10" s="1"/>
  <c r="N14" i="10"/>
  <c r="GQ19" i="7"/>
  <c r="M13" i="10"/>
  <c r="CQ42" i="7"/>
  <c r="M20" i="10" s="1"/>
  <c r="S31" i="9"/>
  <c r="S21" i="9"/>
  <c r="CU14" i="7"/>
  <c r="CT14" i="7" s="1"/>
  <c r="CQ14" i="7"/>
  <c r="CQ20" i="7"/>
  <c r="CU20" i="7"/>
  <c r="CT20" i="7" s="1"/>
  <c r="CU10" i="7"/>
  <c r="CT10" i="7" s="1"/>
  <c r="CQ10" i="7"/>
  <c r="P42" i="9"/>
  <c r="P61" i="9" s="1"/>
  <c r="R61" i="9" s="1"/>
  <c r="T61" i="9" s="1"/>
  <c r="AG61" i="9" s="1"/>
  <c r="R42" i="9" s="1"/>
  <c r="CU42" i="7"/>
  <c r="CT42" i="7" s="1"/>
  <c r="CU40" i="7"/>
  <c r="CT40" i="7" s="1"/>
  <c r="CN21" i="7"/>
  <c r="CQ8" i="7"/>
  <c r="CU8" i="7"/>
  <c r="CT8" i="7" s="1"/>
  <c r="GP8" i="7"/>
  <c r="CU29" i="7"/>
  <c r="CT29" i="7" s="1"/>
  <c r="CU25" i="7"/>
  <c r="CT25" i="7" s="1"/>
  <c r="CQ11" i="7"/>
  <c r="CU11" i="7"/>
  <c r="CT11" i="7" s="1"/>
  <c r="CU39" i="7"/>
  <c r="CT39" i="7" s="1"/>
  <c r="CP39" i="7"/>
  <c r="P39" i="9" s="1"/>
  <c r="P58" i="9" s="1"/>
  <c r="CU15" i="7"/>
  <c r="CT15" i="7" s="1"/>
  <c r="CQ15" i="7"/>
  <c r="CU41" i="7"/>
  <c r="CT41" i="7" s="1"/>
  <c r="P41" i="9"/>
  <c r="P60" i="9" s="1"/>
  <c r="R60" i="9" s="1"/>
  <c r="T60" i="9" s="1"/>
  <c r="AG60" i="9" s="1"/>
  <c r="R41" i="9" s="1"/>
  <c r="CU30" i="7"/>
  <c r="CT30" i="7" s="1"/>
  <c r="CT59" i="7"/>
  <c r="CU26" i="7"/>
  <c r="CT26" i="7" s="1"/>
  <c r="CT63" i="7"/>
  <c r="CU28" i="7"/>
  <c r="CT28" i="7" s="1"/>
  <c r="CU13" i="7"/>
  <c r="CT13" i="7" s="1"/>
  <c r="GP13" i="7"/>
  <c r="CQ13" i="7"/>
  <c r="CQ38" i="7"/>
  <c r="M18" i="10" s="1"/>
  <c r="CP37" i="7"/>
  <c r="P37" i="9" s="1"/>
  <c r="P56" i="9" s="1"/>
  <c r="AC56" i="9" s="1"/>
  <c r="AD56" i="9" s="1"/>
  <c r="AF56" i="9" s="1"/>
  <c r="AG56" i="9" s="1"/>
  <c r="R37" i="9" s="1"/>
  <c r="CU37" i="7"/>
  <c r="CT37" i="7" s="1"/>
  <c r="CQ17" i="7"/>
  <c r="CU17" i="7"/>
  <c r="CT17" i="7" s="1"/>
  <c r="CU16" i="7"/>
  <c r="CT16" i="7" s="1"/>
  <c r="CQ16" i="7"/>
  <c r="CP35" i="7"/>
  <c r="P35" i="9" s="1"/>
  <c r="P54" i="9" s="1"/>
  <c r="CU35" i="7"/>
  <c r="CT35" i="7" s="1"/>
  <c r="CQ9" i="7"/>
  <c r="CU9" i="7"/>
  <c r="CT9" i="7" s="1"/>
  <c r="CU24" i="7"/>
  <c r="CT24" i="7" s="1"/>
  <c r="CN31" i="7"/>
  <c r="CT65" i="7"/>
  <c r="CU27" i="7"/>
  <c r="CT27" i="7" s="1"/>
  <c r="CP36" i="7"/>
  <c r="P36" i="9" s="1"/>
  <c r="P55" i="9" s="1"/>
  <c r="AC55" i="9" s="1"/>
  <c r="AD55" i="9" s="1"/>
  <c r="AF55" i="9" s="1"/>
  <c r="CU36" i="7"/>
  <c r="CT36" i="7" s="1"/>
  <c r="CT64" i="7"/>
  <c r="FI55" i="7"/>
  <c r="FG55" i="7"/>
  <c r="FI21" i="7"/>
  <c r="FI50" i="7" s="1"/>
  <c r="FI31" i="7"/>
  <c r="FG50" i="7"/>
  <c r="FF50" i="7"/>
  <c r="M10" i="10" l="1"/>
  <c r="GQ17" i="7"/>
  <c r="M15" i="10"/>
  <c r="GQ13" i="7"/>
  <c r="M16" i="10"/>
  <c r="AB10" i="10"/>
  <c r="AC10" i="10" s="1"/>
  <c r="N10" i="10"/>
  <c r="GQ12" i="7"/>
  <c r="M11" i="10"/>
  <c r="P21" i="9"/>
  <c r="GP21" i="7"/>
  <c r="AB20" i="10"/>
  <c r="AC20" i="10" s="1"/>
  <c r="N20" i="10"/>
  <c r="P31" i="9"/>
  <c r="T31" i="9" s="1"/>
  <c r="GP31" i="7"/>
  <c r="AB18" i="10"/>
  <c r="AC18" i="10" s="1"/>
  <c r="N18" i="10"/>
  <c r="AB13" i="10"/>
  <c r="AC13" i="10" s="1"/>
  <c r="N13" i="10"/>
  <c r="R54" i="9"/>
  <c r="T54" i="9" s="1"/>
  <c r="V54" i="9"/>
  <c r="X54" i="9" s="1"/>
  <c r="Z54" i="9"/>
  <c r="AB54" i="9" s="1"/>
  <c r="R58" i="9"/>
  <c r="T58" i="9" s="1"/>
  <c r="V58" i="9"/>
  <c r="X58" i="9" s="1"/>
  <c r="Z58" i="9"/>
  <c r="AB58" i="9" s="1"/>
  <c r="AF65" i="9"/>
  <c r="AG55" i="9"/>
  <c r="R36" i="9" s="1"/>
  <c r="X37" i="9"/>
  <c r="W37" i="9"/>
  <c r="T21" i="9"/>
  <c r="S48" i="9"/>
  <c r="X41" i="9"/>
  <c r="W41" i="9"/>
  <c r="P40" i="9"/>
  <c r="GP40" i="7"/>
  <c r="X42" i="9"/>
  <c r="W42" i="9"/>
  <c r="D42" i="9"/>
  <c r="GR42" i="7"/>
  <c r="GQ8" i="7"/>
  <c r="GQ38" i="7"/>
  <c r="CN53" i="7"/>
  <c r="CO21" i="7" s="1"/>
  <c r="CN50" i="7"/>
  <c r="GQ18" i="7"/>
  <c r="CN51" i="7"/>
  <c r="CT31" i="7"/>
  <c r="CU31" i="7"/>
  <c r="CS31" i="7" s="1"/>
  <c r="CR38" i="7"/>
  <c r="AB15" i="10" l="1"/>
  <c r="AC15" i="10" s="1"/>
  <c r="N15" i="10"/>
  <c r="AB11" i="10"/>
  <c r="AC11" i="10" s="1"/>
  <c r="N11" i="10"/>
  <c r="AB16" i="10"/>
  <c r="AC16" i="10" s="1"/>
  <c r="N16" i="10"/>
  <c r="AG58" i="9"/>
  <c r="R39" i="9" s="1"/>
  <c r="W39" i="9" s="1"/>
  <c r="X36" i="9"/>
  <c r="W36" i="9"/>
  <c r="AG54" i="9"/>
  <c r="R35" i="9" s="1"/>
  <c r="I42" i="9"/>
  <c r="J42" i="9"/>
  <c r="P59" i="9"/>
  <c r="R59" i="9" s="1"/>
  <c r="T59" i="9" s="1"/>
  <c r="CO31" i="7"/>
  <c r="CO19" i="7"/>
  <c r="CU55" i="7"/>
  <c r="CT55" i="7" s="1"/>
  <c r="CO18" i="7"/>
  <c r="CO77" i="7"/>
  <c r="CO12" i="7"/>
  <c r="CO10" i="7"/>
  <c r="CO25" i="7"/>
  <c r="CO15" i="7"/>
  <c r="CO30" i="7"/>
  <c r="CO26" i="7"/>
  <c r="CO28" i="7"/>
  <c r="CO9" i="7"/>
  <c r="CO24" i="7"/>
  <c r="CO27" i="7"/>
  <c r="CS64" i="7"/>
  <c r="CS65" i="7"/>
  <c r="CO8" i="7"/>
  <c r="CO16" i="7"/>
  <c r="CO20" i="7"/>
  <c r="CO29" i="7"/>
  <c r="CO13" i="7"/>
  <c r="CO14" i="7"/>
  <c r="CS59" i="7"/>
  <c r="CS63" i="7"/>
  <c r="CO11" i="7"/>
  <c r="CO17" i="7"/>
  <c r="DE46" i="7"/>
  <c r="DK34" i="7"/>
  <c r="DK46" i="7" s="1"/>
  <c r="DK51" i="7" s="1"/>
  <c r="DJ51" i="7" s="1"/>
  <c r="DG46" i="7"/>
  <c r="DG75" i="7" s="1"/>
  <c r="FA75" i="7" s="1"/>
  <c r="CN75" i="7" s="1"/>
  <c r="FC34" i="7"/>
  <c r="FC46" i="7" s="1"/>
  <c r="X39" i="9" l="1"/>
  <c r="X35" i="9"/>
  <c r="W35" i="9"/>
  <c r="AG59" i="9"/>
  <c r="FA46" i="7"/>
  <c r="CN34" i="7"/>
  <c r="FH34" i="7"/>
  <c r="FG34" i="7" s="1"/>
  <c r="FG46" i="7" s="1"/>
  <c r="DJ46" i="7"/>
  <c r="DJ47" i="7"/>
  <c r="DK53" i="7"/>
  <c r="R40" i="9" l="1"/>
  <c r="X40" i="9" s="1"/>
  <c r="CU34" i="7"/>
  <c r="CT34" i="7" s="1"/>
  <c r="CN46" i="7"/>
  <c r="CP34" i="7"/>
  <c r="CQ34" i="7" s="1"/>
  <c r="FH46" i="7"/>
  <c r="FI34" i="7"/>
  <c r="FI46" i="7" s="1"/>
  <c r="FI51" i="7" s="1"/>
  <c r="FI53" i="7" s="1"/>
  <c r="FI61" i="7" s="1"/>
  <c r="DJ53" i="7"/>
  <c r="DK61" i="7"/>
  <c r="CR34" i="7" l="1"/>
  <c r="M19" i="10"/>
  <c r="W40" i="9"/>
  <c r="P34" i="9"/>
  <c r="GP34" i="7"/>
  <c r="GR34" i="7"/>
  <c r="FH51" i="7"/>
  <c r="FF46" i="7"/>
  <c r="DJ61" i="7"/>
  <c r="DK66" i="7"/>
  <c r="AB19" i="10" l="1"/>
  <c r="AC19" i="10" s="1"/>
  <c r="N19" i="10"/>
  <c r="P53" i="9"/>
  <c r="P46" i="9"/>
  <c r="FH53" i="7"/>
  <c r="FG51" i="7"/>
  <c r="FF51" i="7"/>
  <c r="DK81" i="7"/>
  <c r="FA81" i="7" s="1"/>
  <c r="CN81" i="7" s="1"/>
  <c r="DJ66" i="7"/>
  <c r="Z53" i="9" l="1"/>
  <c r="AB53" i="9" s="1"/>
  <c r="AB65" i="9" s="1"/>
  <c r="V53" i="9"/>
  <c r="X53" i="9" s="1"/>
  <c r="X65" i="9" s="1"/>
  <c r="R53" i="9"/>
  <c r="T53" i="9" s="1"/>
  <c r="P67" i="9"/>
  <c r="FH61" i="7"/>
  <c r="FF53" i="7"/>
  <c r="FG53" i="7"/>
  <c r="AG53" i="9" l="1"/>
  <c r="T65" i="9"/>
  <c r="AG65" i="9" s="1"/>
  <c r="R46" i="9" s="1"/>
  <c r="FG61" i="7"/>
  <c r="FG66" i="7" s="1"/>
  <c r="FF61" i="7"/>
  <c r="FH66" i="7"/>
  <c r="R34" i="9" l="1"/>
  <c r="AG67" i="9"/>
  <c r="AE67" i="9" s="1"/>
  <c r="D34" i="9" s="1"/>
  <c r="FI66" i="7"/>
  <c r="FF66" i="7"/>
  <c r="CR19" i="7"/>
  <c r="CR16" i="7"/>
  <c r="CR15" i="7"/>
  <c r="CR13" i="7"/>
  <c r="CR12" i="7"/>
  <c r="CR10" i="7"/>
  <c r="CR20" i="7"/>
  <c r="CR18" i="7"/>
  <c r="CR17" i="7"/>
  <c r="CQ21" i="7"/>
  <c r="GQ21" i="7" s="1"/>
  <c r="CR9" i="7"/>
  <c r="CP46" i="7"/>
  <c r="CR14" i="7"/>
  <c r="CR11" i="7"/>
  <c r="CU46" i="7"/>
  <c r="CR8" i="7"/>
  <c r="CT46" i="7"/>
  <c r="CT21" i="7"/>
  <c r="CU21" i="7"/>
  <c r="CS21" i="7" s="1"/>
  <c r="CR42" i="7"/>
  <c r="J34" i="9" l="1"/>
  <c r="J46" i="9" s="1"/>
  <c r="AJ46" i="9" s="1"/>
  <c r="I34" i="9"/>
  <c r="I46" i="9" s="1"/>
  <c r="D46" i="9"/>
  <c r="X34" i="9"/>
  <c r="X46" i="9" s="1"/>
  <c r="AK46" i="9" s="1"/>
  <c r="W34" i="9"/>
  <c r="W46" i="9" s="1"/>
  <c r="CS46" i="7"/>
  <c r="GR46" i="7"/>
  <c r="CU50" i="7"/>
  <c r="CS50" i="7" s="1"/>
  <c r="CU51" i="7"/>
  <c r="CR44" i="7"/>
  <c r="GQ44" i="7"/>
  <c r="GQ34" i="7"/>
  <c r="CR21" i="7"/>
  <c r="GQ42" i="7"/>
  <c r="GQ43" i="7"/>
  <c r="K46" i="9" l="1"/>
  <c r="L46" i="9" s="1"/>
  <c r="Y46" i="9"/>
  <c r="Z46" i="9" s="1"/>
  <c r="CT50" i="7"/>
  <c r="CU53" i="7"/>
  <c r="CU61" i="7" s="1"/>
  <c r="CS61" i="7" s="1"/>
  <c r="CS51" i="7"/>
  <c r="CT51" i="7"/>
  <c r="CR46" i="7"/>
  <c r="K48" i="9" l="1"/>
  <c r="L48" i="9" s="1"/>
  <c r="Y48" i="9"/>
  <c r="Z48" i="9" s="1"/>
  <c r="CT53" i="7"/>
  <c r="CU66" i="7"/>
  <c r="CS66" i="7" s="1"/>
  <c r="CT61" i="7"/>
  <c r="CT66" i="7" s="1"/>
  <c r="CS53" i="7"/>
  <c r="L49" i="9" l="1"/>
  <c r="Z4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Jason BEEDELL</author>
  </authors>
  <commentList>
    <comment ref="GC6" authorId="0" shapeId="0" xr:uid="{00000000-0006-0000-0300-000001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E6" authorId="0" shapeId="0" xr:uid="{00000000-0006-0000-0300-000002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G6" authorId="0" shapeId="0" xr:uid="{00000000-0006-0000-0300-000003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J6" authorId="0" shapeId="0" xr:uid="{00000000-0006-0000-0300-000004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L6" authorId="0" shapeId="0" xr:uid="{00000000-0006-0000-0300-000005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N6" authorId="0" shapeId="0" xr:uid="{00000000-0006-0000-0300-000006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P6" authorId="0" shapeId="0" xr:uid="{00000000-0006-0000-0300-000007000000}">
      <text>
        <r>
          <rPr>
            <b/>
            <sz val="8"/>
            <color indexed="81"/>
            <rFont val="Tahoma"/>
            <family val="2"/>
          </rPr>
          <t>Jason BEEDELL:</t>
        </r>
        <r>
          <rPr>
            <sz val="8"/>
            <color indexed="81"/>
            <rFont val="Tahoma"/>
            <family val="2"/>
          </rPr>
          <t xml:space="preserve">
</t>
        </r>
        <r>
          <rPr>
            <sz val="12"/>
            <color indexed="81"/>
            <rFont val="Arial"/>
            <family val="2"/>
          </rPr>
          <t>NB  100% means no change in area.  200% means area doubled.</t>
        </r>
      </text>
    </comment>
    <comment ref="GQ6" authorId="0" shapeId="0" xr:uid="{00000000-0006-0000-0300-000008000000}">
      <text>
        <r>
          <rPr>
            <b/>
            <sz val="8"/>
            <color indexed="81"/>
            <rFont val="Tahoma"/>
            <family val="2"/>
          </rPr>
          <t>Jason BEEDELL:</t>
        </r>
        <r>
          <rPr>
            <sz val="8"/>
            <color indexed="81"/>
            <rFont val="Tahoma"/>
            <family val="2"/>
          </rPr>
          <t xml:space="preserve">
</t>
        </r>
        <r>
          <rPr>
            <sz val="12"/>
            <color indexed="81"/>
            <rFont val="Arial"/>
            <family val="2"/>
          </rPr>
          <t>NB  100% means no change in production.  200% means production doubled.</t>
        </r>
      </text>
    </comment>
    <comment ref="GR6" authorId="0" shapeId="0" xr:uid="{00000000-0006-0000-0300-000009000000}">
      <text>
        <r>
          <rPr>
            <b/>
            <sz val="8"/>
            <color indexed="81"/>
            <rFont val="Tahoma"/>
            <family val="2"/>
          </rPr>
          <t>Jason BEEDELL:</t>
        </r>
        <r>
          <rPr>
            <sz val="8"/>
            <color indexed="81"/>
            <rFont val="Tahoma"/>
            <family val="2"/>
          </rPr>
          <t xml:space="preserve">
</t>
        </r>
        <r>
          <rPr>
            <sz val="12"/>
            <color indexed="81"/>
            <rFont val="Arial"/>
            <family val="2"/>
          </rPr>
          <t>NB  100% means no change in production.  200% means production doubled.</t>
        </r>
      </text>
    </comment>
    <comment ref="GX6" authorId="0" shapeId="0" xr:uid="{00000000-0006-0000-0300-00000A000000}">
      <text>
        <r>
          <rPr>
            <b/>
            <sz val="12"/>
            <color indexed="81"/>
            <rFont val="Arial"/>
            <family val="2"/>
          </rPr>
          <t>Jason BEEDELL:</t>
        </r>
        <r>
          <rPr>
            <sz val="12"/>
            <color indexed="81"/>
            <rFont val="Arial"/>
            <family val="2"/>
          </rPr>
          <t xml:space="preserve">
To calculaet output, crop price was amended rather than yield (as it maybe more variable).</t>
        </r>
      </text>
    </comment>
    <comment ref="FR8" authorId="0" shapeId="0" xr:uid="{00000000-0006-0000-0300-00000B000000}">
      <text>
        <r>
          <rPr>
            <b/>
            <sz val="12"/>
            <color indexed="81"/>
            <rFont val="Arial"/>
            <family val="2"/>
          </rPr>
          <t>Jason BEEDELL:</t>
        </r>
        <r>
          <rPr>
            <sz val="12"/>
            <color indexed="81"/>
            <rFont val="Arial"/>
            <family val="2"/>
          </rPr>
          <t xml:space="preserve">
Winter wheat.
3.7t/ha in FBS.
5.7t/ha for cereals in IDDRI.
4t/ha suggested by Jerry Alford.</t>
        </r>
      </text>
    </comment>
    <comment ref="GL8" authorId="0" shapeId="0" xr:uid="{00000000-0006-0000-0300-00000C000000}">
      <text>
        <r>
          <rPr>
            <b/>
            <sz val="8"/>
            <color indexed="81"/>
            <rFont val="Tahoma"/>
            <family val="2"/>
          </rPr>
          <t>Jason BEEDELL:</t>
        </r>
        <r>
          <rPr>
            <sz val="8"/>
            <color indexed="81"/>
            <rFont val="Tahoma"/>
            <family val="2"/>
          </rPr>
          <t xml:space="preserve">
</t>
        </r>
        <r>
          <rPr>
            <sz val="12"/>
            <color indexed="81"/>
            <rFont val="Tahoma"/>
            <family val="2"/>
          </rPr>
          <t>Matches IDDRI 2050 Cereals closely if yield for all cereals changed to 5.7t/ha (from 2017 OFMH yields).</t>
        </r>
      </text>
    </comment>
    <comment ref="FR10" authorId="0" shapeId="0" xr:uid="{00000000-0006-0000-0300-00000D000000}">
      <text>
        <r>
          <rPr>
            <b/>
            <sz val="8"/>
            <color indexed="81"/>
            <rFont val="Tahoma"/>
            <family val="2"/>
          </rPr>
          <t xml:space="preserve">Jason BEEDELL
Winter oats.
</t>
        </r>
        <r>
          <rPr>
            <sz val="12"/>
            <color indexed="81"/>
            <rFont val="Arial"/>
            <family val="2"/>
          </rPr>
          <t>4.4t/ha in FBS.
4.3t/ha in IDDRI, based on average of aENO, hATL and hECO from Yields spreadsheet (received 230621).</t>
        </r>
      </text>
    </comment>
    <comment ref="FR11" authorId="0" shapeId="0" xr:uid="{00000000-0006-0000-0300-00000E000000}">
      <text>
        <r>
          <rPr>
            <b/>
            <sz val="12"/>
            <color indexed="81"/>
            <rFont val="Arial"/>
            <family val="2"/>
          </rPr>
          <t>Jason BEEDELL:</t>
        </r>
        <r>
          <rPr>
            <sz val="12"/>
            <color indexed="81"/>
            <rFont val="Arial"/>
            <family val="2"/>
          </rPr>
          <t xml:space="preserve">
Spring barley
3.0t/ha in FBS.
4.7t/ha in IDDR.</t>
        </r>
      </text>
    </comment>
    <comment ref="CN12" authorId="0" shapeId="0" xr:uid="{00000000-0006-0000-0300-00000F000000}">
      <text>
        <r>
          <rPr>
            <b/>
            <sz val="8"/>
            <color indexed="81"/>
            <rFont val="Tahoma"/>
            <family val="2"/>
          </rPr>
          <t>Jason BEEDELL:</t>
        </r>
        <r>
          <rPr>
            <sz val="8"/>
            <color indexed="81"/>
            <rFont val="Tahoma"/>
            <family val="2"/>
          </rPr>
          <t xml:space="preserve">
</t>
        </r>
        <r>
          <rPr>
            <sz val="12"/>
            <color indexed="81"/>
            <rFont val="Tahoma"/>
            <family val="2"/>
          </rPr>
          <t>Not 7x increase as per IDDRI (to @ 800,000ha)</t>
        </r>
      </text>
    </comment>
    <comment ref="FR12" authorId="0" shapeId="0" xr:uid="{00000000-0006-0000-0300-000010000000}">
      <text>
        <r>
          <rPr>
            <b/>
            <sz val="8"/>
            <color indexed="81"/>
            <rFont val="Tahoma"/>
            <family val="2"/>
          </rPr>
          <t>Jason BEEDELL:</t>
        </r>
        <r>
          <rPr>
            <sz val="8"/>
            <color indexed="81"/>
            <rFont val="Tahoma"/>
            <family val="2"/>
          </rPr>
          <t xml:space="preserve">
</t>
        </r>
        <r>
          <rPr>
            <sz val="12"/>
            <color indexed="81"/>
            <rFont val="Arial"/>
            <family val="2"/>
          </rPr>
          <t>Spring beans.
1.5t/ha in FBS.
2.3t/ha is yield for legumes in IDDRI, based on average of aENO, hATL and hECO from Yields spreadsheet (received 230621).
1.5t/ha is yield from FBS.</t>
        </r>
      </text>
    </comment>
    <comment ref="GJ12" authorId="0" shapeId="0" xr:uid="{00000000-0006-0000-0300-000011000000}">
      <text>
        <r>
          <rPr>
            <b/>
            <sz val="8"/>
            <color indexed="81"/>
            <rFont val="Tahoma"/>
            <family val="2"/>
          </rPr>
          <t>Jason BEEDELL:</t>
        </r>
        <r>
          <rPr>
            <sz val="8"/>
            <color indexed="81"/>
            <rFont val="Tahoma"/>
            <family val="2"/>
          </rPr>
          <t xml:space="preserve">
</t>
        </r>
        <r>
          <rPr>
            <sz val="12"/>
            <color indexed="81"/>
            <rFont val="Arial"/>
            <family val="2"/>
          </rPr>
          <t>Ha based on OFMH 2017, not 7x increase as per IDDRI (to @ 800,000ha).</t>
        </r>
      </text>
    </comment>
    <comment ref="GP12" authorId="0" shapeId="0" xr:uid="{00000000-0006-0000-0300-000012000000}">
      <text>
        <r>
          <rPr>
            <b/>
            <sz val="8"/>
            <color indexed="81"/>
            <rFont val="Tahoma"/>
            <family val="2"/>
          </rPr>
          <t>Jason BEEDELL:</t>
        </r>
        <r>
          <rPr>
            <sz val="8"/>
            <color indexed="81"/>
            <rFont val="Tahoma"/>
            <family val="2"/>
          </rPr>
          <t xml:space="preserve">
</t>
        </r>
        <r>
          <rPr>
            <sz val="12"/>
            <color indexed="81"/>
            <rFont val="Tahoma"/>
            <family val="2"/>
          </rPr>
          <t>Not 7x increase as per IDDRI (to @ 800,000ha)</t>
        </r>
      </text>
    </comment>
    <comment ref="FR13" authorId="0" shapeId="0" xr:uid="{00000000-0006-0000-0300-000013000000}">
      <text>
        <r>
          <rPr>
            <b/>
            <sz val="8"/>
            <color indexed="81"/>
            <rFont val="Tahoma"/>
            <family val="2"/>
          </rPr>
          <t>Jason BEEDELL:</t>
        </r>
        <r>
          <rPr>
            <sz val="8"/>
            <color indexed="81"/>
            <rFont val="Tahoma"/>
            <family val="2"/>
          </rPr>
          <t xml:space="preserve">
</t>
        </r>
        <r>
          <rPr>
            <sz val="12"/>
            <color indexed="81"/>
            <rFont val="Arial"/>
            <family val="2"/>
          </rPr>
          <t>Maincop potatoes.
23t/ha in 2017 OFMH.
29t/ha is yield for potatoes from IDDRI, based on average of aENO, hATL and hECO from Yields spreadsheet (received 230621).</t>
        </r>
      </text>
    </comment>
    <comment ref="GE13" authorId="0" shapeId="0" xr:uid="{00000000-0006-0000-0300-000014000000}">
      <text>
        <r>
          <rPr>
            <b/>
            <sz val="8"/>
            <color indexed="81"/>
            <rFont val="Tahoma"/>
            <family val="2"/>
          </rPr>
          <t>Jason BEEDELL:</t>
        </r>
        <r>
          <rPr>
            <sz val="8"/>
            <color indexed="81"/>
            <rFont val="Tahoma"/>
            <family val="2"/>
          </rPr>
          <t xml:space="preserve">
</t>
        </r>
        <r>
          <rPr>
            <sz val="12"/>
            <color indexed="81"/>
            <rFont val="Tahoma"/>
            <family val="2"/>
          </rPr>
          <t>Potato area from FBS (59,000 ha) is low compared with IDDRI and also Crop Production in England (106,000 ha).</t>
        </r>
      </text>
    </comment>
    <comment ref="GJ13" authorId="0" shapeId="0" xr:uid="{00000000-0006-0000-0300-000015000000}">
      <text>
        <r>
          <rPr>
            <b/>
            <sz val="8"/>
            <color indexed="81"/>
            <rFont val="Tahoma"/>
            <family val="2"/>
          </rPr>
          <t>Jason BEEDELL:</t>
        </r>
        <r>
          <rPr>
            <sz val="8"/>
            <color indexed="81"/>
            <rFont val="Tahoma"/>
            <family val="2"/>
          </rPr>
          <t xml:space="preserve">
</t>
        </r>
        <r>
          <rPr>
            <sz val="12"/>
            <color indexed="81"/>
            <rFont val="Arial"/>
            <family val="2"/>
          </rPr>
          <t xml:space="preserve">Ha based on OFMH 2017, not IDDRI ha (of @405,000ha for root crops + vegetables).  </t>
        </r>
      </text>
    </comment>
    <comment ref="FR14" authorId="0" shapeId="0" xr:uid="{00000000-0006-0000-0300-000016000000}">
      <text>
        <r>
          <rPr>
            <b/>
            <sz val="12"/>
            <color indexed="81"/>
            <rFont val="Arial"/>
            <family val="2"/>
          </rPr>
          <t>Jason BEEDELL:</t>
        </r>
        <r>
          <rPr>
            <sz val="12"/>
            <color indexed="81"/>
            <rFont val="Arial"/>
            <family val="2"/>
          </rPr>
          <t xml:space="preserve">
Carrots
25t/ha in 2017 OFMH.</t>
        </r>
      </text>
    </comment>
    <comment ref="FR15" authorId="0" shapeId="0" xr:uid="{00000000-0006-0000-0300-000017000000}">
      <text>
        <r>
          <rPr>
            <b/>
            <sz val="12"/>
            <color indexed="81"/>
            <rFont val="Arial"/>
            <family val="2"/>
          </rPr>
          <t>Jason BEEDELL:</t>
        </r>
        <r>
          <rPr>
            <sz val="12"/>
            <color indexed="81"/>
            <rFont val="Arial"/>
            <family val="2"/>
          </rPr>
          <t xml:space="preserve">
Triticale
3t/ha in 2017 OFMH.</t>
        </r>
      </text>
    </comment>
    <comment ref="GJ16" authorId="0" shapeId="0" xr:uid="{00000000-0006-0000-0300-000018000000}">
      <text>
        <r>
          <rPr>
            <b/>
            <sz val="8"/>
            <color indexed="81"/>
            <rFont val="Tahoma"/>
            <family val="2"/>
          </rPr>
          <t>Jason BEEDELL:</t>
        </r>
        <r>
          <rPr>
            <sz val="8"/>
            <color indexed="81"/>
            <rFont val="Tahoma"/>
            <family val="2"/>
          </rPr>
          <t xml:space="preserve">
</t>
        </r>
        <r>
          <rPr>
            <sz val="12"/>
            <color indexed="81"/>
            <rFont val="Arial"/>
            <family val="2"/>
          </rPr>
          <t>Ha based on OFMH 2017, not 7x increase as per IDDRI (to @ 800,000ha).</t>
        </r>
      </text>
    </comment>
    <comment ref="GL17" authorId="0" shapeId="0" xr:uid="{00000000-0006-0000-0300-000019000000}">
      <text>
        <r>
          <rPr>
            <b/>
            <sz val="8"/>
            <color indexed="81"/>
            <rFont val="Tahoma"/>
            <family val="2"/>
          </rPr>
          <t>Jason BEEDELL:</t>
        </r>
        <r>
          <rPr>
            <sz val="8"/>
            <color indexed="81"/>
            <rFont val="Tahoma"/>
            <family val="2"/>
          </rPr>
          <t xml:space="preserve">
</t>
        </r>
        <r>
          <rPr>
            <sz val="12"/>
            <color indexed="81"/>
            <rFont val="Arial"/>
            <family val="2"/>
          </rPr>
          <t>NB  There is no data for ORG sugar beet in 2017 OFMH therefore, following discussion with the Soil Assoication, area, production, yields and GM set to zero.</t>
        </r>
      </text>
    </comment>
    <comment ref="CN18" authorId="0" shapeId="0" xr:uid="{00000000-0006-0000-0300-00001A000000}">
      <text>
        <r>
          <rPr>
            <b/>
            <sz val="12"/>
            <color indexed="81"/>
            <rFont val="Arial"/>
            <family val="2"/>
          </rPr>
          <t>Jason BEEDELL:</t>
        </r>
        <r>
          <rPr>
            <sz val="12"/>
            <color indexed="81"/>
            <rFont val="Arial"/>
            <family val="2"/>
          </rPr>
          <t xml:space="preserve">
Area based on current organic area from 2017 OFMH.
NB  IDDRI used multiplier of 1.6x CONV total area.</t>
        </r>
      </text>
    </comment>
    <comment ref="FR18" authorId="0" shapeId="0" xr:uid="{00000000-0006-0000-0300-00001B000000}">
      <text>
        <r>
          <rPr>
            <b/>
            <sz val="12"/>
            <color indexed="81"/>
            <rFont val="Arial"/>
            <family val="2"/>
          </rPr>
          <t>Jason BEEDELL:</t>
        </r>
        <r>
          <rPr>
            <sz val="12"/>
            <color indexed="81"/>
            <rFont val="Arial"/>
            <family val="2"/>
          </rPr>
          <t xml:space="preserve">
Vegetables.
15.8t/ha used as 25% reduction from conventional yields.
Ben Raskin (SA) happy with 25% level of reduction.
17.3t/ha in IDDRI.</t>
        </r>
      </text>
    </comment>
    <comment ref="FT18" authorId="0" shapeId="0" xr:uid="{00000000-0006-0000-0300-00001C000000}">
      <text>
        <r>
          <rPr>
            <b/>
            <sz val="8"/>
            <color indexed="81"/>
            <rFont val="Tahoma"/>
            <family val="2"/>
          </rPr>
          <t>Jason BEEDELL:</t>
        </r>
        <r>
          <rPr>
            <sz val="8"/>
            <color indexed="81"/>
            <rFont val="Tahoma"/>
            <family val="2"/>
          </rPr>
          <t xml:space="preserve">
</t>
        </r>
        <r>
          <rPr>
            <sz val="12"/>
            <color indexed="81"/>
            <rFont val="Tahoma"/>
            <family val="2"/>
          </rPr>
          <t>Assumption made that ORGANIC vegetable prices would be 25% higher than conventional.  Ben Raskin (SA) happy with this assumption.</t>
        </r>
      </text>
    </comment>
    <comment ref="FV18" authorId="0" shapeId="0" xr:uid="{00000000-0006-0000-0300-00001D000000}">
      <text>
        <r>
          <rPr>
            <b/>
            <sz val="8"/>
            <color indexed="81"/>
            <rFont val="Tahoma"/>
            <family val="2"/>
          </rPr>
          <t>Jason BEEDELL:</t>
        </r>
        <r>
          <rPr>
            <sz val="8"/>
            <color indexed="81"/>
            <rFont val="Tahoma"/>
            <family val="2"/>
          </rPr>
          <t xml:space="preserve">
</t>
        </r>
        <r>
          <rPr>
            <sz val="12"/>
            <color indexed="81"/>
            <rFont val="Arial"/>
            <family val="2"/>
          </rPr>
          <t>Assumption made that ORGANIC gross margin would similar to conventional.  Ben Raskin (SA) happy with this assumption.</t>
        </r>
      </text>
    </comment>
    <comment ref="GJ18" authorId="0" shapeId="0" xr:uid="{00000000-0006-0000-0300-00001E000000}">
      <text>
        <r>
          <rPr>
            <b/>
            <sz val="8"/>
            <color indexed="81"/>
            <rFont val="Tahoma"/>
            <family val="2"/>
          </rPr>
          <t>Jason BEEDELL:</t>
        </r>
        <r>
          <rPr>
            <sz val="8"/>
            <color indexed="81"/>
            <rFont val="Tahoma"/>
            <family val="2"/>
          </rPr>
          <t xml:space="preserve">
</t>
        </r>
        <r>
          <rPr>
            <sz val="12"/>
            <color indexed="81"/>
            <rFont val="Arial"/>
            <family val="2"/>
          </rPr>
          <t>FBS 2018/19 is a very small sample so not considered reliable (and its area is very small compared with CONV).  Therefore IDDRI multiplier of 1.6x CONV used for ORG total area.</t>
        </r>
      </text>
    </comment>
    <comment ref="GP18" authorId="0" shapeId="0" xr:uid="{00000000-0006-0000-0300-00001F000000}">
      <text>
        <r>
          <rPr>
            <b/>
            <sz val="8"/>
            <color indexed="81"/>
            <rFont val="Tahoma"/>
            <family val="2"/>
          </rPr>
          <t>Jason BEEDELL:</t>
        </r>
        <r>
          <rPr>
            <sz val="8"/>
            <color indexed="81"/>
            <rFont val="Tahoma"/>
            <family val="2"/>
          </rPr>
          <t xml:space="preserve">
</t>
        </r>
        <r>
          <rPr>
            <sz val="12"/>
            <color indexed="81"/>
            <rFont val="Tahoma"/>
            <family val="2"/>
          </rPr>
          <t>IDDRI multiplier of 1.6x CONV used for ORG total area.</t>
        </r>
      </text>
    </comment>
    <comment ref="B19" authorId="0" shapeId="0" xr:uid="{00000000-0006-0000-0300-000020000000}">
      <text>
        <r>
          <rPr>
            <b/>
            <sz val="8"/>
            <color indexed="81"/>
            <rFont val="Tahoma"/>
            <family val="2"/>
          </rPr>
          <t>Jason BEEDELL:</t>
        </r>
        <r>
          <rPr>
            <sz val="8"/>
            <color indexed="81"/>
            <rFont val="Tahoma"/>
            <family val="2"/>
          </rPr>
          <t xml:space="preserve">
</t>
        </r>
        <r>
          <rPr>
            <sz val="12"/>
            <color indexed="81"/>
            <rFont val="Tahoma"/>
            <family val="2"/>
          </rPr>
          <t>Not calculated from individual farm types to avoid double counting with vegetables.</t>
        </r>
      </text>
    </comment>
    <comment ref="CN19" authorId="0" shapeId="0" xr:uid="{00000000-0006-0000-0300-000021000000}">
      <text>
        <r>
          <rPr>
            <b/>
            <sz val="12"/>
            <color indexed="81"/>
            <rFont val="Arial"/>
            <family val="2"/>
          </rPr>
          <t>Jason BEEDELL:</t>
        </r>
        <r>
          <rPr>
            <sz val="12"/>
            <color indexed="81"/>
            <rFont val="Arial"/>
            <family val="2"/>
          </rPr>
          <t xml:space="preserve">
CONV used for ORG total area.</t>
        </r>
      </text>
    </comment>
    <comment ref="FA19" authorId="0" shapeId="0" xr:uid="{00000000-0006-0000-0300-000022000000}">
      <text>
        <r>
          <rPr>
            <b/>
            <sz val="8"/>
            <color indexed="81"/>
            <rFont val="Tahoma"/>
            <family val="2"/>
          </rPr>
          <t>Jason BEEDELL:</t>
        </r>
        <r>
          <rPr>
            <sz val="8"/>
            <color indexed="81"/>
            <rFont val="Tahoma"/>
            <family val="2"/>
          </rPr>
          <t xml:space="preserve">
</t>
        </r>
        <r>
          <rPr>
            <sz val="12"/>
            <color indexed="81"/>
            <rFont val="Tahoma"/>
            <family val="2"/>
          </rPr>
          <t>CONV used for ORG total area.</t>
        </r>
      </text>
    </comment>
    <comment ref="FR19" authorId="0" shapeId="0" xr:uid="{00000000-0006-0000-0300-000023000000}">
      <text>
        <r>
          <rPr>
            <b/>
            <sz val="8"/>
            <color indexed="81"/>
            <rFont val="Tahoma"/>
            <family val="2"/>
          </rPr>
          <t>Jason BEEDELL:</t>
        </r>
        <r>
          <rPr>
            <sz val="12"/>
            <color indexed="81"/>
            <rFont val="Tahoma"/>
            <family val="2"/>
          </rPr>
          <t xml:space="preserve">
IDDRI used 10.2t/ha for fruit trees.
Orchards
16.2t/ha which is assuming that ORGANIC fruit yields would be 25% lower than conventional, which matches the 25% reduction in yield IDDRI used for cereals.  Ben Raskin (SA) would be happy with this general level of reduction.
10.2t/ha in IDDRI.</t>
        </r>
      </text>
    </comment>
    <comment ref="FT19" authorId="0" shapeId="0" xr:uid="{00000000-0006-0000-0300-000024000000}">
      <text>
        <r>
          <rPr>
            <b/>
            <sz val="8"/>
            <color indexed="81"/>
            <rFont val="Tahoma"/>
            <family val="2"/>
          </rPr>
          <t>Jason BEEDELL:</t>
        </r>
        <r>
          <rPr>
            <sz val="8"/>
            <color indexed="81"/>
            <rFont val="Tahoma"/>
            <family val="2"/>
          </rPr>
          <t xml:space="preserve">
</t>
        </r>
        <r>
          <rPr>
            <sz val="12"/>
            <color indexed="81"/>
            <rFont val="Tahoma"/>
            <family val="2"/>
          </rPr>
          <t>Assumption made that ORGANIC fruit prices would be 25% higher than conventional.  Ben Raskin (SA) happy with this assumption.</t>
        </r>
      </text>
    </comment>
    <comment ref="FV19" authorId="0" shapeId="0" xr:uid="{00000000-0006-0000-0300-000025000000}">
      <text>
        <r>
          <rPr>
            <b/>
            <sz val="8"/>
            <color indexed="81"/>
            <rFont val="Arial"/>
            <family val="2"/>
          </rPr>
          <t>Jason BEEDELL:</t>
        </r>
        <r>
          <rPr>
            <sz val="12"/>
            <color indexed="81"/>
            <rFont val="Arial"/>
            <family val="2"/>
          </rPr>
          <t xml:space="preserve">
Assumption made that ORGANIC gross margin would similar to conventional.  Ben Raskin (SA) happy with this assumption.</t>
        </r>
      </text>
    </comment>
    <comment ref="GJ19" authorId="0" shapeId="0" xr:uid="{00000000-0006-0000-0300-000026000000}">
      <text>
        <r>
          <rPr>
            <b/>
            <sz val="8"/>
            <color indexed="81"/>
            <rFont val="Tahoma"/>
            <family val="2"/>
          </rPr>
          <t>Jason BEEDELL:</t>
        </r>
        <r>
          <rPr>
            <sz val="8"/>
            <color indexed="81"/>
            <rFont val="Tahoma"/>
            <family val="2"/>
          </rPr>
          <t xml:space="preserve">
</t>
        </r>
        <r>
          <rPr>
            <sz val="12"/>
            <color indexed="81"/>
            <rFont val="Arial"/>
            <family val="2"/>
          </rPr>
          <t>FBS 2018/19 is a very small sample so not considered reliable (and its area is very small compared with CONV).  Therefore IDDRI multiplier of 1.6x CONV used for ORG total area.</t>
        </r>
      </text>
    </comment>
    <comment ref="GP19" authorId="0" shapeId="0" xr:uid="{00000000-0006-0000-0300-000027000000}">
      <text>
        <r>
          <rPr>
            <b/>
            <sz val="8"/>
            <color indexed="81"/>
            <rFont val="Tahoma"/>
            <family val="2"/>
          </rPr>
          <t>Jason BEEDELL:</t>
        </r>
        <r>
          <rPr>
            <sz val="8"/>
            <color indexed="81"/>
            <rFont val="Tahoma"/>
            <family val="2"/>
          </rPr>
          <t xml:space="preserve">
</t>
        </r>
        <r>
          <rPr>
            <sz val="12"/>
            <color indexed="81"/>
            <rFont val="Tahoma"/>
            <family val="2"/>
          </rPr>
          <t>IDDRI multiplier of 7x CONV used for ORG total area.</t>
        </r>
      </text>
    </comment>
    <comment ref="GJ24" authorId="0" shapeId="0" xr:uid="{00000000-0006-0000-0300-000028000000}">
      <text>
        <r>
          <rPr>
            <b/>
            <sz val="8"/>
            <color indexed="81"/>
            <rFont val="Tahoma"/>
            <family val="2"/>
          </rPr>
          <t>Jason BEEDELL:</t>
        </r>
        <r>
          <rPr>
            <sz val="8"/>
            <color indexed="81"/>
            <rFont val="Tahoma"/>
            <family val="2"/>
          </rPr>
          <t xml:space="preserve">
</t>
        </r>
        <r>
          <rPr>
            <sz val="12"/>
            <color indexed="81"/>
            <rFont val="Arial"/>
            <family val="2"/>
          </rPr>
          <t>The difference between IDDRI and ORG is due to definitional differences, as the total forage crop area is not significantly different.</t>
        </r>
      </text>
    </comment>
    <comment ref="CZ33" authorId="0" shapeId="0" xr:uid="{00000000-0006-0000-0300-000029000000}">
      <text>
        <r>
          <rPr>
            <b/>
            <sz val="8"/>
            <color indexed="81"/>
            <rFont val="Tahoma"/>
            <family val="2"/>
          </rPr>
          <t>Jason BEEDELL:</t>
        </r>
        <r>
          <rPr>
            <sz val="8"/>
            <color indexed="81"/>
            <rFont val="Tahoma"/>
            <family val="2"/>
          </rPr>
          <t xml:space="preserve">
</t>
        </r>
        <r>
          <rPr>
            <sz val="12"/>
            <color indexed="81"/>
            <rFont val="Tahoma"/>
            <family val="2"/>
          </rPr>
          <t>Calculated by dividing LUs for each livestock type from the source (e.g., 2017 OFMH) by total forage crops area.  This enables the spreadsheet to adjust to changes in farm and forage crop area.</t>
        </r>
      </text>
    </comment>
    <comment ref="CR34" authorId="0" shapeId="0" xr:uid="{00000000-0006-0000-0300-00002A000000}">
      <text>
        <r>
          <rPr>
            <b/>
            <sz val="8"/>
            <color indexed="81"/>
            <rFont val="Tahoma"/>
            <family val="2"/>
          </rPr>
          <t>Jason BEEDELL:</t>
        </r>
        <r>
          <rPr>
            <sz val="8"/>
            <color indexed="81"/>
            <rFont val="Tahoma"/>
            <family val="2"/>
          </rPr>
          <t xml:space="preserve">
</t>
        </r>
        <r>
          <rPr>
            <sz val="12"/>
            <color indexed="81"/>
            <rFont val="Arial"/>
            <family val="2"/>
          </rPr>
          <t>Based on CONVENTIONAL prices.  Prices can be adjusted in column FT.</t>
        </r>
      </text>
    </comment>
    <comment ref="FS34" authorId="0" shapeId="0" xr:uid="{00000000-0006-0000-0300-00002B000000}">
      <text>
        <r>
          <rPr>
            <b/>
            <sz val="12"/>
            <color indexed="81"/>
            <rFont val="Arial"/>
            <family val="2"/>
          </rPr>
          <t>Jason BEEDELL:</t>
        </r>
        <r>
          <rPr>
            <sz val="12"/>
            <color indexed="81"/>
            <rFont val="Arial"/>
            <family val="2"/>
          </rPr>
          <t xml:space="preserve">
Beef finishing 18m.
0.4 LU/hd on p68 2017 OFMH.</t>
        </r>
      </text>
    </comment>
    <comment ref="FT34" authorId="0" shapeId="0" xr:uid="{00000000-0006-0000-0300-00002C000000}">
      <text>
        <r>
          <rPr>
            <b/>
            <sz val="12"/>
            <color indexed="81"/>
            <rFont val="Arial"/>
            <family val="2"/>
          </rPr>
          <t>Jason BEEDELL:</t>
        </r>
        <r>
          <rPr>
            <sz val="12"/>
            <color indexed="81"/>
            <rFont val="Arial"/>
            <family val="2"/>
          </rPr>
          <t xml:space="preserve">
£4.15 /kg dcw (see p 194 2017 OFMH).</t>
        </r>
      </text>
    </comment>
    <comment ref="FU34" authorId="0" shapeId="0" xr:uid="{00000000-0006-0000-0300-00002D000000}">
      <text>
        <r>
          <rPr>
            <b/>
            <sz val="8"/>
            <color indexed="81"/>
            <rFont val="Tahoma"/>
            <family val="2"/>
          </rPr>
          <t>Jason BEEDELL:</t>
        </r>
        <r>
          <rPr>
            <sz val="8"/>
            <color indexed="81"/>
            <rFont val="Tahoma"/>
            <family val="2"/>
          </rPr>
          <t xml:space="preserve">
</t>
        </r>
        <r>
          <rPr>
            <sz val="12"/>
            <color indexed="81"/>
            <rFont val="Arial"/>
            <family val="2"/>
          </rPr>
          <t>IDDRI used 126 kg meat/LU for all kinds for beef but also included 200kg meat/dairy cow (which we have not explicitly included).</t>
        </r>
      </text>
    </comment>
    <comment ref="FV34" authorId="0" shapeId="0" xr:uid="{00000000-0006-0000-0300-00002E000000}">
      <text>
        <r>
          <rPr>
            <b/>
            <sz val="12"/>
            <color indexed="81"/>
            <rFont val="Arial"/>
            <family val="2"/>
          </rPr>
          <t xml:space="preserve">Jason BEEDELL:
</t>
        </r>
        <r>
          <rPr>
            <sz val="12"/>
            <color indexed="81"/>
            <rFont val="Arial"/>
            <family val="2"/>
          </rPr>
          <t>£399 GM/hd on p68 in 2017 OFMH.</t>
        </r>
      </text>
    </comment>
    <comment ref="GF34" authorId="0" shapeId="0" xr:uid="{00000000-0006-0000-0300-00002F000000}">
      <text>
        <r>
          <rPr>
            <b/>
            <sz val="8"/>
            <color indexed="81"/>
            <rFont val="Tahoma"/>
            <family val="2"/>
          </rPr>
          <t>Jason BEEDELL:</t>
        </r>
        <r>
          <rPr>
            <sz val="8"/>
            <color indexed="81"/>
            <rFont val="Tahoma"/>
            <family val="2"/>
          </rPr>
          <t xml:space="preserve">
</t>
        </r>
        <r>
          <rPr>
            <sz val="12"/>
            <color indexed="81"/>
            <rFont val="Arial"/>
            <family val="2"/>
          </rPr>
          <t>NB  Need to check what LU conversion figures IDDRI used to enable comparison.</t>
        </r>
      </text>
    </comment>
    <comment ref="FS35" authorId="0" shapeId="0" xr:uid="{00000000-0006-0000-0300-000030000000}">
      <text>
        <r>
          <rPr>
            <b/>
            <sz val="12"/>
            <color indexed="81"/>
            <rFont val="Arial"/>
            <family val="2"/>
          </rPr>
          <t>Jason BEEDELL:</t>
        </r>
        <r>
          <rPr>
            <sz val="12"/>
            <color indexed="81"/>
            <rFont val="Arial"/>
            <family val="2"/>
          </rPr>
          <t xml:space="preserve">
Beef finishing 24m.
0.74 LU/hd on p68 in 2017 OFMH.</t>
        </r>
      </text>
    </comment>
    <comment ref="FV35" authorId="0" shapeId="0" xr:uid="{00000000-0006-0000-0300-000031000000}">
      <text>
        <r>
          <rPr>
            <b/>
            <sz val="12"/>
            <color indexed="81"/>
            <rFont val="Arial"/>
            <family val="2"/>
          </rPr>
          <t>Jason BEEDELL:</t>
        </r>
        <r>
          <rPr>
            <sz val="12"/>
            <color indexed="81"/>
            <rFont val="Arial"/>
            <family val="2"/>
          </rPr>
          <t xml:space="preserve">
£511 GM/hd on p68 in 2017 OFMH.</t>
        </r>
      </text>
    </comment>
    <comment ref="FS36" authorId="0" shapeId="0" xr:uid="{00000000-0006-0000-0300-000032000000}">
      <text>
        <r>
          <rPr>
            <b/>
            <sz val="12"/>
            <color indexed="81"/>
            <rFont val="Arial"/>
            <family val="2"/>
          </rPr>
          <t>Jason BEEDELL:</t>
        </r>
        <r>
          <rPr>
            <sz val="12"/>
            <color indexed="81"/>
            <rFont val="Arial"/>
            <family val="2"/>
          </rPr>
          <t xml:space="preserve">
Single suckler cows.
1.22 LU/hd on p68 in 2017OFMH.</t>
        </r>
      </text>
    </comment>
    <comment ref="FV36" authorId="0" shapeId="0" xr:uid="{00000000-0006-0000-0300-000033000000}">
      <text>
        <r>
          <rPr>
            <b/>
            <sz val="12"/>
            <color indexed="81"/>
            <rFont val="Arial"/>
            <family val="2"/>
          </rPr>
          <t xml:space="preserve">Jason Beedell:
</t>
        </r>
        <r>
          <rPr>
            <sz val="12"/>
            <color indexed="81"/>
            <rFont val="Arial"/>
            <family val="2"/>
          </rPr>
          <t>Single suckler cows.
£516/hd on p68 in 2017 OFMH.</t>
        </r>
      </text>
    </comment>
    <comment ref="FS37" authorId="0" shapeId="0" xr:uid="{00000000-0006-0000-0300-000034000000}">
      <text>
        <r>
          <rPr>
            <b/>
            <sz val="12"/>
            <color indexed="81"/>
            <rFont val="Arial"/>
            <family val="2"/>
          </rPr>
          <t>Jason BEEDELL:</t>
        </r>
        <r>
          <rPr>
            <sz val="12"/>
            <color indexed="81"/>
            <rFont val="Arial"/>
            <family val="2"/>
          </rPr>
          <t xml:space="preserve">
Dairy cows.
1.0 LU/hd on p65 in 2017 OFMH.</t>
        </r>
      </text>
    </comment>
    <comment ref="FV37" authorId="0" shapeId="0" xr:uid="{00000000-0006-0000-0300-000035000000}">
      <text>
        <r>
          <rPr>
            <b/>
            <sz val="12"/>
            <color indexed="81"/>
            <rFont val="Arial"/>
            <family val="2"/>
          </rPr>
          <t>Jason BEEDELL:</t>
        </r>
        <r>
          <rPr>
            <sz val="12"/>
            <color indexed="81"/>
            <rFont val="Arial"/>
            <family val="2"/>
          </rPr>
          <t xml:space="preserve">
Dairy cows.
£1,572/hd on p65 in 2017 OFMH.</t>
        </r>
      </text>
    </comment>
    <comment ref="CQ38" authorId="0" shapeId="0" xr:uid="{00000000-0006-0000-0300-000036000000}">
      <text>
        <r>
          <rPr>
            <b/>
            <sz val="8"/>
            <color indexed="81"/>
            <rFont val="Tahoma"/>
            <family val="2"/>
          </rPr>
          <t>Jason BEEDELL:</t>
        </r>
        <r>
          <rPr>
            <sz val="8"/>
            <color indexed="81"/>
            <rFont val="Tahoma"/>
            <family val="2"/>
          </rPr>
          <t xml:space="preserve">
</t>
        </r>
        <r>
          <rPr>
            <sz val="12"/>
            <color indexed="81"/>
            <rFont val="Tahoma"/>
            <family val="2"/>
          </rPr>
          <t>This figure is an effect of a drop in dairy cows from @ 1.2m to 864,000.</t>
        </r>
      </text>
    </comment>
    <comment ref="FR38" authorId="0" shapeId="0" xr:uid="{00000000-0006-0000-0300-000037000000}">
      <text>
        <r>
          <rPr>
            <b/>
            <sz val="12"/>
            <color indexed="81"/>
            <rFont val="Arial"/>
            <family val="2"/>
          </rPr>
          <t>Jason BEEDELL:</t>
        </r>
        <r>
          <rPr>
            <sz val="12"/>
            <color indexed="81"/>
            <rFont val="Arial"/>
            <family val="2"/>
          </rPr>
          <t xml:space="preserve">
6,094 li pa from FBS on p 66 in 2017 OFMH.
5,200 li pa in IDDRI.  NB  5,200 li appears to be an average of 100% of cows in hATL and hECO and 10% in aENO producing 5,000 li/pa and 90% in aENO producing 5,700 li/pa (see Yields spreadsheet, received 230621).</t>
        </r>
      </text>
    </comment>
    <comment ref="FS38" authorId="0" shapeId="0" xr:uid="{00000000-0006-0000-0300-000038000000}">
      <text>
        <r>
          <rPr>
            <b/>
            <sz val="12"/>
            <color indexed="81"/>
            <rFont val="Arial"/>
            <family val="2"/>
          </rPr>
          <t>Jason BEEDELL:</t>
        </r>
        <r>
          <rPr>
            <sz val="12"/>
            <color indexed="81"/>
            <rFont val="Arial"/>
            <family val="2"/>
          </rPr>
          <t xml:space="preserve">
Dairy cows.
1.0 LU/hd on p65 in 2017 OFMH.</t>
        </r>
      </text>
    </comment>
    <comment ref="FT38" authorId="0" shapeId="0" xr:uid="{00000000-0006-0000-0300-000039000000}">
      <text>
        <r>
          <rPr>
            <b/>
            <sz val="12"/>
            <color indexed="81"/>
            <rFont val="Arial"/>
            <family val="2"/>
          </rPr>
          <t>Jason BEEDELL:</t>
        </r>
        <r>
          <rPr>
            <sz val="12"/>
            <color indexed="81"/>
            <rFont val="Arial"/>
            <family val="2"/>
          </rPr>
          <t xml:space="preserve">
Dairy cows.
36.88ppl on p66 in 2017 OFMH.</t>
        </r>
      </text>
    </comment>
    <comment ref="FS39" authorId="0" shapeId="0" xr:uid="{00000000-0006-0000-0300-00003A000000}">
      <text>
        <r>
          <rPr>
            <b/>
            <sz val="12"/>
            <color indexed="81"/>
            <rFont val="Arial"/>
            <family val="2"/>
          </rPr>
          <t>Jason BEEDELL:</t>
        </r>
        <r>
          <rPr>
            <sz val="12"/>
            <color indexed="81"/>
            <rFont val="Arial"/>
            <family val="2"/>
          </rPr>
          <t xml:space="preserve">
Dairy replacements.
1.19 LU/hd on p65 in 2017 OFMH.</t>
        </r>
      </text>
    </comment>
    <comment ref="FV39" authorId="0" shapeId="0" xr:uid="{00000000-0006-0000-0300-00003B000000}">
      <text>
        <r>
          <rPr>
            <b/>
            <sz val="12"/>
            <color indexed="81"/>
            <rFont val="Arial"/>
            <family val="2"/>
          </rPr>
          <t>Jason BEEDELL:</t>
        </r>
        <r>
          <rPr>
            <sz val="12"/>
            <color indexed="81"/>
            <rFont val="Arial"/>
            <family val="2"/>
          </rPr>
          <t xml:space="preserve">
Dairy replacements.
£795/hd on p65 in 2017 OFMH.</t>
        </r>
      </text>
    </comment>
    <comment ref="FS40" authorId="0" shapeId="0" xr:uid="{00000000-0006-0000-0300-00003C000000}">
      <text>
        <r>
          <rPr>
            <b/>
            <sz val="12"/>
            <color indexed="81"/>
            <rFont val="Arial"/>
            <family val="2"/>
          </rPr>
          <t xml:space="preserve">Jason BEEDELL:
</t>
        </r>
        <r>
          <rPr>
            <sz val="12"/>
            <color indexed="81"/>
            <rFont val="Arial"/>
            <family val="2"/>
          </rPr>
          <t>Tack sheep.
0.04 LU/hd on p65 in 2017 OFMH.</t>
        </r>
      </text>
    </comment>
    <comment ref="FV40" authorId="0" shapeId="0" xr:uid="{00000000-0006-0000-0300-00003D000000}">
      <text>
        <r>
          <rPr>
            <b/>
            <sz val="12"/>
            <color indexed="81"/>
            <rFont val="Arial"/>
            <family val="2"/>
          </rPr>
          <t>Jason BEEDELL:</t>
        </r>
        <r>
          <rPr>
            <sz val="12"/>
            <color indexed="81"/>
            <rFont val="Arial"/>
            <family val="2"/>
          </rPr>
          <t xml:space="preserve">
Tack sheep.
£12/hd on p65 in 2017 OFMH.</t>
        </r>
      </text>
    </comment>
    <comment ref="FS41" authorId="0" shapeId="0" xr:uid="{00000000-0006-0000-0300-00003E000000}">
      <text>
        <r>
          <rPr>
            <b/>
            <sz val="12"/>
            <color indexed="81"/>
            <rFont val="Arial"/>
            <family val="2"/>
          </rPr>
          <t xml:space="preserve">Jason BEEDELL:
</t>
        </r>
        <r>
          <rPr>
            <sz val="12"/>
            <color indexed="81"/>
            <rFont val="Arial"/>
            <family val="2"/>
          </rPr>
          <t>Upland sheep.
0.136 LU/hd on p68 in 2017 OFMH.
0.136 Lus/head closely matches enterprise grazing livestock units divided by average ewe numbers (0.153) in Organic Farming in England 2018/19, page 54.</t>
        </r>
      </text>
    </comment>
    <comment ref="FV41" authorId="0" shapeId="0" xr:uid="{00000000-0006-0000-0300-00003F000000}">
      <text>
        <r>
          <rPr>
            <b/>
            <sz val="12"/>
            <color indexed="81"/>
            <rFont val="Arial"/>
            <family val="2"/>
          </rPr>
          <t>Jason BEEDELL:</t>
        </r>
        <r>
          <rPr>
            <sz val="12"/>
            <color indexed="81"/>
            <rFont val="Arial"/>
            <family val="2"/>
          </rPr>
          <t xml:space="preserve">
Upland sheep.
£36/hd on p68 in 2017 OFMH.</t>
        </r>
      </text>
    </comment>
    <comment ref="FS42" authorId="0" shapeId="0" xr:uid="{00000000-0006-0000-0300-000040000000}">
      <text>
        <r>
          <rPr>
            <b/>
            <sz val="10"/>
            <color indexed="81"/>
            <rFont val="Arial"/>
            <family val="2"/>
          </rPr>
          <t>Jason BEEDELL:</t>
        </r>
        <r>
          <rPr>
            <sz val="10"/>
            <color indexed="81"/>
            <rFont val="Arial"/>
            <family val="2"/>
          </rPr>
          <t xml:space="preserve">
</t>
        </r>
        <r>
          <rPr>
            <sz val="12"/>
            <color indexed="81"/>
            <rFont val="Arial"/>
            <family val="2"/>
          </rPr>
          <t>Lowland sheep.
0.168 LU/hd on p68 in 2017 OFMH.
0.168 Lus/head closely matches enterprise grazing livestock units divided by average ewe numbers (0.157) in Organic Farming in England 208/19, page 53.</t>
        </r>
      </text>
    </comment>
    <comment ref="FT42" authorId="0" shapeId="0" xr:uid="{00000000-0006-0000-0300-000041000000}">
      <text>
        <r>
          <rPr>
            <b/>
            <sz val="8"/>
            <color indexed="81"/>
            <rFont val="Tahoma"/>
            <family val="2"/>
          </rPr>
          <t>Jason BEEDELL:</t>
        </r>
        <r>
          <rPr>
            <sz val="8"/>
            <color indexed="81"/>
            <rFont val="Tahoma"/>
            <family val="2"/>
          </rPr>
          <t xml:space="preserve">
</t>
        </r>
        <r>
          <rPr>
            <sz val="12"/>
            <color indexed="81"/>
            <rFont val="Arial"/>
            <family val="2"/>
          </rPr>
          <t xml:space="preserve">Based on CONVENTIONAL prices as ORGANIC premium is "relatively small and may not be available for all lambs" (see p197 2017 OFMH).
</t>
        </r>
      </text>
    </comment>
    <comment ref="FU42" authorId="0" shapeId="0" xr:uid="{00000000-0006-0000-0300-000042000000}">
      <text>
        <r>
          <rPr>
            <b/>
            <sz val="12"/>
            <color indexed="81"/>
            <rFont val="Arial"/>
            <family val="2"/>
          </rPr>
          <t>Jason BEEDELL:</t>
        </r>
        <r>
          <rPr>
            <sz val="12"/>
            <color indexed="81"/>
            <rFont val="Arial"/>
            <family val="2"/>
          </rPr>
          <t xml:space="preserve">
1.18 finished lambs / ewe
@ £4.00/kg dcw = £82.3
= 20.575 kg / ewe
@0.17 LU / hd
= 121 kg / LU
(see page 198 2017 OFMH).</t>
        </r>
      </text>
    </comment>
    <comment ref="FV42" authorId="0" shapeId="0" xr:uid="{00000000-0006-0000-0300-000043000000}">
      <text>
        <r>
          <rPr>
            <b/>
            <sz val="12"/>
            <color indexed="81"/>
            <rFont val="Arial"/>
            <family val="2"/>
          </rPr>
          <t>Jason BEEDELL:</t>
        </r>
        <r>
          <rPr>
            <sz val="12"/>
            <color indexed="81"/>
            <rFont val="Arial"/>
            <family val="2"/>
          </rPr>
          <t xml:space="preserve">
Lowland breeding flocks.
£68.1/hd ewe on p198 in 2017 OFMH.</t>
        </r>
      </text>
    </comment>
    <comment ref="E43" authorId="0" shapeId="0" xr:uid="{00000000-0006-0000-0300-000044000000}">
      <text>
        <r>
          <rPr>
            <b/>
            <sz val="12"/>
            <color indexed="81"/>
            <rFont val="Arial"/>
            <family val="2"/>
          </rPr>
          <t>Jason BEEDELL:</t>
        </r>
        <r>
          <rPr>
            <sz val="12"/>
            <color indexed="81"/>
            <rFont val="Arial"/>
            <family val="2"/>
          </rPr>
          <t xml:space="preserve">
22 pigs are fattened per sow pa (Pig World).
X 80 kg ave dressed carcase weight
= 1,760 kg meat / sow pa
x 408,000 sows in England (FBS Pig Production in England, p2)
= 718,080t produced (which is very  similar to home fed production on sheet 9 (cell m82).
x £1.47/kg basic price (sheet 9)
= £1,055,577,600 (which is very similar to value of production on sheet 9 (cell m83).
With 705,400 LU in England (source:  TAB020226 Livestock units dl 141021):
1,018 kg meat / LU pa
£1,496 value of production /LU
</t>
        </r>
      </text>
    </comment>
    <comment ref="CN43" authorId="0" shapeId="0" xr:uid="{00000000-0006-0000-0300-000045000000}">
      <text>
        <r>
          <rPr>
            <b/>
            <sz val="8"/>
            <color indexed="81"/>
            <rFont val="Arial"/>
            <family val="2"/>
          </rPr>
          <t>Jason BEEDELL:</t>
        </r>
        <r>
          <rPr>
            <sz val="12"/>
            <color indexed="81"/>
            <rFont val="Arial"/>
            <family val="2"/>
          </rPr>
          <t xml:space="preserve">
92,215 ha of land under CONVENTIONAL pig farms x 2.52 sows etc/ha = 232,382 sows etc total.
232,382 is not considerably different to the number of sows in England based on AginUK (stock) figures (UK =  352,000 sows, x 81% to reduce to England numbers = 285,000).
408,000 England total breeding pigs, in FBS Pig Production in England 2018/19.</t>
        </r>
      </text>
    </comment>
    <comment ref="FS43" authorId="0" shapeId="0" xr:uid="{00000000-0006-0000-0300-000046000000}">
      <text>
        <r>
          <rPr>
            <b/>
            <sz val="12"/>
            <color indexed="81"/>
            <rFont val="Arial"/>
            <family val="2"/>
          </rPr>
          <t>Jason BEEDELL:</t>
        </r>
        <r>
          <rPr>
            <sz val="12"/>
            <color indexed="81"/>
            <rFont val="Arial"/>
            <family val="2"/>
          </rPr>
          <t xml:space="preserve">
Pigs outdoor breeding and outdoor finishing - baconers.
1.99 Lus/sow
@ 2.52 sows etc/ha = 
5.0 LUs/ha, see p201 in 2017 OFMH.
</t>
        </r>
      </text>
    </comment>
    <comment ref="FT43" authorId="0" shapeId="0" xr:uid="{00000000-0006-0000-0300-000047000000}">
      <text>
        <r>
          <rPr>
            <b/>
            <sz val="8"/>
            <color indexed="81"/>
            <rFont val="Tahoma"/>
            <family val="2"/>
          </rPr>
          <t>Jason BEEDELL:</t>
        </r>
        <r>
          <rPr>
            <sz val="8"/>
            <color indexed="81"/>
            <rFont val="Tahoma"/>
            <family val="2"/>
          </rPr>
          <t xml:space="preserve">
</t>
        </r>
        <r>
          <rPr>
            <sz val="12"/>
            <color indexed="81"/>
            <rFont val="Arial"/>
            <family val="2"/>
          </rPr>
          <t>Pigs outdoor breeding and outdoor finishing - baconers.
£2.55/kg dw, see page 202 in 2017 OFMH.</t>
        </r>
      </text>
    </comment>
    <comment ref="FU43" authorId="0" shapeId="0" xr:uid="{00000000-0006-0000-0300-000048000000}">
      <text>
        <r>
          <rPr>
            <b/>
            <sz val="12"/>
            <color indexed="81"/>
            <rFont val="Arial"/>
            <family val="2"/>
          </rPr>
          <t>Jason BEEDELL:</t>
        </r>
        <r>
          <rPr>
            <sz val="12"/>
            <color indexed="81"/>
            <rFont val="Arial"/>
            <family val="2"/>
          </rPr>
          <t xml:space="preserve">
529 kg/LU has been calculated for this analysis (see cell M127 in 9 HIDE Comparis AginUK (stock)).
NB  IDDRI appeared to use the same production / LU as conventional; this could be questioned given lower stocking rates and numbers of batches in ORGANIC systems.</t>
        </r>
      </text>
    </comment>
    <comment ref="FV43" authorId="0" shapeId="0" xr:uid="{00000000-0006-0000-0300-000049000000}">
      <text>
        <r>
          <rPr>
            <b/>
            <sz val="12"/>
            <color indexed="81"/>
            <rFont val="Arial"/>
            <family val="2"/>
          </rPr>
          <t>Jason BEEDELL:</t>
        </r>
        <r>
          <rPr>
            <sz val="12"/>
            <color indexed="81"/>
            <rFont val="Arial"/>
            <family val="2"/>
          </rPr>
          <t xml:space="preserve">
£670/sow GM including forage on p201 2017 OFMH.
NB  This is for breeding only and excludes the GM from finishing, which is assumed to be £0 per head (it is highly variable and can be positive or negative).</t>
        </r>
      </text>
    </comment>
    <comment ref="GL43" authorId="0" shapeId="0" xr:uid="{00000000-0006-0000-0300-00004A000000}">
      <text>
        <r>
          <rPr>
            <b/>
            <sz val="8"/>
            <color indexed="81"/>
            <rFont val="Tahoma"/>
            <family val="2"/>
          </rPr>
          <t>Jason BEEDELL:</t>
        </r>
        <r>
          <rPr>
            <sz val="8"/>
            <color indexed="81"/>
            <rFont val="Tahoma"/>
            <family val="2"/>
          </rPr>
          <t xml:space="preserve">
</t>
        </r>
        <r>
          <rPr>
            <sz val="12"/>
            <color indexed="81"/>
            <rFont val="Arial"/>
            <family val="2"/>
          </rPr>
          <t>Becomes adjustment variable to restore, if necessary, positive nitrogen balances in regions.</t>
        </r>
      </text>
    </comment>
    <comment ref="GP43" authorId="0" shapeId="0" xr:uid="{00000000-0006-0000-0300-00004B000000}">
      <text>
        <r>
          <rPr>
            <b/>
            <sz val="8"/>
            <color indexed="81"/>
            <rFont val="Tahoma"/>
            <family val="2"/>
          </rPr>
          <t>Jason BEEDELL:</t>
        </r>
        <r>
          <rPr>
            <sz val="8"/>
            <color indexed="81"/>
            <rFont val="Tahoma"/>
            <family val="2"/>
          </rPr>
          <t xml:space="preserve">
</t>
        </r>
        <r>
          <rPr>
            <sz val="12"/>
            <color indexed="81"/>
            <rFont val="Arial"/>
            <family val="2"/>
          </rPr>
          <t>2050:  highly reduced; become an adjustment variable to restore, if necessary, positive nitrogen balances in regions; maintain the 2010 proportions of pigs and poultry in the total LU of every region.</t>
        </r>
      </text>
    </comment>
    <comment ref="CP44" authorId="0" shapeId="0" xr:uid="{00000000-0006-0000-0300-00004C000000}">
      <text>
        <r>
          <rPr>
            <b/>
            <sz val="8"/>
            <color indexed="81"/>
            <rFont val="Tahoma"/>
            <family val="2"/>
          </rPr>
          <t>Jason BEEDELL:</t>
        </r>
        <r>
          <rPr>
            <sz val="8"/>
            <color indexed="81"/>
            <rFont val="Tahoma"/>
            <family val="2"/>
          </rPr>
          <t xml:space="preserve">
</t>
        </r>
        <r>
          <rPr>
            <sz val="12"/>
            <color indexed="81"/>
            <rFont val="Tahoma"/>
            <family val="2"/>
          </rPr>
          <t xml:space="preserve">See cell AB 125 in 9 HIDE Comparis AginUK (stock) for original calculation. </t>
        </r>
      </text>
    </comment>
    <comment ref="FS44" authorId="0" shapeId="0" xr:uid="{00000000-0006-0000-0300-00004D000000}">
      <text>
        <r>
          <rPr>
            <b/>
            <sz val="12"/>
            <color indexed="81"/>
            <rFont val="Arial"/>
            <family val="2"/>
          </rPr>
          <t>Jason BEEDELL:</t>
        </r>
        <r>
          <rPr>
            <sz val="12"/>
            <color indexed="81"/>
            <rFont val="Arial"/>
            <family val="2"/>
          </rPr>
          <t xml:space="preserve">
Poultry
0.007 Lus/head for broilers from Eurostat.</t>
        </r>
        <r>
          <rPr>
            <sz val="8"/>
            <color indexed="81"/>
            <rFont val="Tahoma"/>
            <family val="2"/>
          </rPr>
          <t xml:space="preserve">
</t>
        </r>
      </text>
    </comment>
    <comment ref="FT44" authorId="0" shapeId="0" xr:uid="{00000000-0006-0000-0300-00004E000000}">
      <text>
        <r>
          <rPr>
            <b/>
            <sz val="8"/>
            <color indexed="81"/>
            <rFont val="Tahoma"/>
            <family val="2"/>
          </rPr>
          <t>Jason BEEDELL:</t>
        </r>
        <r>
          <rPr>
            <sz val="8"/>
            <color indexed="81"/>
            <rFont val="Tahoma"/>
            <family val="2"/>
          </rPr>
          <t xml:space="preserve">
</t>
        </r>
        <r>
          <rPr>
            <sz val="12"/>
            <color indexed="81"/>
            <rFont val="Arial"/>
            <family val="2"/>
          </rPr>
          <t>Producer-killed and dressed birds 
£8.60/kg table drseed bird on p206 in 2017 OFMH.</t>
        </r>
      </text>
    </comment>
    <comment ref="FU44" authorId="0" shapeId="0" xr:uid="{00000000-0006-0000-0300-00004F000000}">
      <text>
        <r>
          <rPr>
            <b/>
            <sz val="12"/>
            <color indexed="81"/>
            <rFont val="Arial"/>
            <family val="2"/>
          </rPr>
          <t>Jason BEEDELL:</t>
        </r>
        <r>
          <rPr>
            <sz val="12"/>
            <color indexed="81"/>
            <rFont val="Arial"/>
            <family val="2"/>
          </rPr>
          <t xml:space="preserve">
1,000 kg/LU has been calculated for this analysis (see cell AB127 in 9 HIDE Comparis AginUK (stock)).
NB  IDDRI appeared to use the same production / LU as conventional; this could be questioned given lower stocking rates and numbers of batches in ORGANIC systems.</t>
        </r>
      </text>
    </comment>
    <comment ref="FV44" authorId="0" shapeId="0" xr:uid="{00000000-0006-0000-0300-000050000000}">
      <text>
        <r>
          <rPr>
            <b/>
            <sz val="12"/>
            <color indexed="81"/>
            <rFont val="Arial"/>
            <family val="2"/>
          </rPr>
          <t>Jason BEEDELL:</t>
        </r>
        <r>
          <rPr>
            <sz val="12"/>
            <color indexed="81"/>
            <rFont val="Arial"/>
            <family val="2"/>
          </rPr>
          <t xml:space="preserve">
Producer-killed and dressed birds
£9.18/bird GM excluding forage, on p206 in 2017 OFMH</t>
        </r>
        <r>
          <rPr>
            <sz val="8"/>
            <color indexed="81"/>
            <rFont val="Tahoma"/>
            <family val="2"/>
          </rPr>
          <t>.</t>
        </r>
      </text>
    </comment>
    <comment ref="GL44" authorId="0" shapeId="0" xr:uid="{00000000-0006-0000-0300-000051000000}">
      <text>
        <r>
          <rPr>
            <b/>
            <sz val="8"/>
            <color indexed="81"/>
            <rFont val="Tahoma"/>
            <family val="2"/>
          </rPr>
          <t>Jason BEEDELL:</t>
        </r>
        <r>
          <rPr>
            <sz val="8"/>
            <color indexed="81"/>
            <rFont val="Tahoma"/>
            <family val="2"/>
          </rPr>
          <t xml:space="preserve">
</t>
        </r>
        <r>
          <rPr>
            <sz val="12"/>
            <color indexed="81"/>
            <rFont val="Arial"/>
            <family val="2"/>
          </rPr>
          <t>Becomes adjustment variable to restore, if necessary, positive nitrogen balances in regions.</t>
        </r>
      </text>
    </comment>
    <comment ref="GP44" authorId="0" shapeId="0" xr:uid="{00000000-0006-0000-0300-000052000000}">
      <text>
        <r>
          <rPr>
            <b/>
            <sz val="8"/>
            <color indexed="81"/>
            <rFont val="Tahoma"/>
            <family val="2"/>
          </rPr>
          <t>Jason BEEDELL:</t>
        </r>
        <r>
          <rPr>
            <sz val="8"/>
            <color indexed="81"/>
            <rFont val="Tahoma"/>
            <family val="2"/>
          </rPr>
          <t xml:space="preserve">
</t>
        </r>
        <r>
          <rPr>
            <sz val="12"/>
            <color indexed="81"/>
            <rFont val="Arial"/>
            <family val="2"/>
          </rPr>
          <t>2050:  highly reduced; become an adjustment variable to restore, if necessary, positive nitrogen balances in regions; maintain the 2010 proportions of pigs and poultry in the total LU of every region.</t>
        </r>
      </text>
    </comment>
    <comment ref="CP45" authorId="0" shapeId="0" xr:uid="{00000000-0006-0000-0300-000053000000}">
      <text>
        <r>
          <rPr>
            <b/>
            <sz val="8"/>
            <color indexed="81"/>
            <rFont val="Tahoma"/>
            <family val="2"/>
          </rPr>
          <t>Jason BEEDELL:</t>
        </r>
        <r>
          <rPr>
            <sz val="8"/>
            <color indexed="81"/>
            <rFont val="Tahoma"/>
            <family val="2"/>
          </rPr>
          <t xml:space="preserve">
</t>
        </r>
        <r>
          <rPr>
            <sz val="12"/>
            <color indexed="81"/>
            <rFont val="Tahoma"/>
            <family val="2"/>
          </rPr>
          <t xml:space="preserve">See cell AP 125 in 9 HIDE Comparis AginUK (stock) for original calculation. </t>
        </r>
      </text>
    </comment>
    <comment ref="FS45" authorId="0" shapeId="0" xr:uid="{00000000-0006-0000-0300-000054000000}">
      <text>
        <r>
          <rPr>
            <b/>
            <sz val="12"/>
            <color indexed="81"/>
            <rFont val="Arial"/>
            <family val="2"/>
          </rPr>
          <t>Jason BEEDELL:</t>
        </r>
        <r>
          <rPr>
            <sz val="12"/>
            <color indexed="81"/>
            <rFont val="Arial"/>
            <family val="2"/>
          </rPr>
          <t xml:space="preserve">
Poultry
0.014 Lus/head for laying flock from Eurostat.</t>
        </r>
      </text>
    </comment>
    <comment ref="FV45" authorId="0" shapeId="0" xr:uid="{00000000-0006-0000-0300-000055000000}">
      <text>
        <r>
          <rPr>
            <b/>
            <sz val="12"/>
            <color indexed="81"/>
            <rFont val="Arial"/>
            <family val="2"/>
          </rPr>
          <t>Jason BEEDELL:</t>
        </r>
        <r>
          <rPr>
            <sz val="12"/>
            <color indexed="81"/>
            <rFont val="Arial"/>
            <family val="2"/>
          </rPr>
          <t xml:space="preserve">
Laying hens (producer-packer)
£11.84/bird GM excluding forage, on p204 in 2017 OFMH</t>
        </r>
        <r>
          <rPr>
            <sz val="8"/>
            <color indexed="81"/>
            <rFont val="Tahoma"/>
            <family val="2"/>
          </rPr>
          <t>.</t>
        </r>
      </text>
    </comment>
    <comment ref="GL45" authorId="0" shapeId="0" xr:uid="{00000000-0006-0000-0300-000056000000}">
      <text>
        <r>
          <rPr>
            <b/>
            <sz val="8"/>
            <color indexed="81"/>
            <rFont val="Tahoma"/>
            <family val="2"/>
          </rPr>
          <t>Jason BEEDELL:</t>
        </r>
        <r>
          <rPr>
            <sz val="8"/>
            <color indexed="81"/>
            <rFont val="Tahoma"/>
            <family val="2"/>
          </rPr>
          <t xml:space="preserve">
</t>
        </r>
        <r>
          <rPr>
            <sz val="12"/>
            <color indexed="81"/>
            <rFont val="Arial"/>
            <family val="2"/>
          </rPr>
          <t>Based on CONVENTIONAL production figures.</t>
        </r>
      </text>
    </comment>
    <comment ref="DO46" authorId="0" shapeId="0" xr:uid="{00000000-0006-0000-0300-000057000000}">
      <text>
        <r>
          <rPr>
            <b/>
            <sz val="8"/>
            <color indexed="81"/>
            <rFont val="Tahoma"/>
            <family val="2"/>
          </rPr>
          <t>Jason BEEDELL:</t>
        </r>
        <r>
          <rPr>
            <sz val="8"/>
            <color indexed="81"/>
            <rFont val="Tahoma"/>
            <family val="2"/>
          </rPr>
          <t xml:space="preserve">
NB  This is much lower than the average in Organic Farming in England 2018/19 (of 204.9 GLUs).
</t>
        </r>
      </text>
    </comment>
    <comment ref="FZ46" authorId="0" shapeId="0" xr:uid="{00000000-0006-0000-0300-000058000000}">
      <text>
        <r>
          <rPr>
            <b/>
            <sz val="8"/>
            <color indexed="81"/>
            <rFont val="Tahoma"/>
            <family val="2"/>
          </rPr>
          <t>Jason BEEDELL:</t>
        </r>
        <r>
          <rPr>
            <sz val="8"/>
            <color indexed="81"/>
            <rFont val="Tahoma"/>
            <family val="2"/>
          </rPr>
          <t xml:space="preserve">
</t>
        </r>
        <r>
          <rPr>
            <sz val="12"/>
            <color indexed="81"/>
            <rFont val="Arial"/>
            <family val="2"/>
          </rPr>
          <t>Matches fairly closely £8.8bn in agriaccounts-tiffEnglandDataset-18jun20.ods; table 2 current prices; NB  England only.</t>
        </r>
      </text>
    </comment>
    <comment ref="GJ53" authorId="0" shapeId="0" xr:uid="{00000000-0006-0000-0300-000059000000}">
      <text>
        <r>
          <rPr>
            <b/>
            <sz val="8"/>
            <color indexed="81"/>
            <rFont val="Tahoma"/>
            <family val="2"/>
          </rPr>
          <t>Jason BEEDELL:</t>
        </r>
        <r>
          <rPr>
            <sz val="8"/>
            <color indexed="81"/>
            <rFont val="Tahoma"/>
            <family val="2"/>
          </rPr>
          <t xml:space="preserve">
</t>
        </r>
        <r>
          <rPr>
            <sz val="12"/>
            <color indexed="81"/>
            <rFont val="Arial"/>
            <family val="2"/>
          </rPr>
          <t>Whole farm + area of woodland matches with 2018 total area of farm  closely.</t>
        </r>
      </text>
    </comment>
    <comment ref="FZ66" authorId="0" shapeId="0" xr:uid="{00000000-0006-0000-0300-00005A000000}">
      <text>
        <r>
          <rPr>
            <b/>
            <sz val="8"/>
            <color indexed="81"/>
            <rFont val="Tahoma"/>
            <family val="2"/>
          </rPr>
          <t>Jason BEEDELL:</t>
        </r>
        <r>
          <rPr>
            <sz val="8"/>
            <color indexed="81"/>
            <rFont val="Tahoma"/>
            <family val="2"/>
          </rPr>
          <t xml:space="preserve">
M</t>
        </r>
        <r>
          <rPr>
            <sz val="12"/>
            <color indexed="81"/>
            <rFont val="Arial"/>
            <family val="2"/>
          </rPr>
          <t>atches closely £2.87bn in Table C on page 23, in Farm Accounts in England Results from the Farm Business Survey 2018/19.</t>
        </r>
      </text>
    </comment>
    <comment ref="CN72" authorId="0" shapeId="0" xr:uid="{00000000-0006-0000-0300-00005B000000}">
      <text>
        <r>
          <rPr>
            <b/>
            <sz val="8"/>
            <color indexed="81"/>
            <rFont val="Tahoma"/>
            <family val="2"/>
          </rPr>
          <t>Jason BEEDELL:</t>
        </r>
        <r>
          <rPr>
            <sz val="8"/>
            <color indexed="81"/>
            <rFont val="Tahoma"/>
            <family val="2"/>
          </rPr>
          <t xml:space="preserve">
</t>
        </r>
        <r>
          <rPr>
            <sz val="12"/>
            <color indexed="81"/>
            <rFont val="Tahoma"/>
            <family val="2"/>
          </rPr>
          <t>NB  This formula has been adjusted to take into account IDDRI's increase in vegetable and orchard area.</t>
        </r>
        <r>
          <rPr>
            <sz val="8"/>
            <color indexed="81"/>
            <rFont val="Tahoma"/>
            <family val="2"/>
          </rPr>
          <t xml:space="preserve">
</t>
        </r>
      </text>
    </comment>
    <comment ref="ES72" authorId="0" shapeId="0" xr:uid="{00000000-0006-0000-0300-00005C000000}">
      <text>
        <r>
          <rPr>
            <b/>
            <sz val="8"/>
            <color indexed="81"/>
            <rFont val="Tahoma"/>
            <family val="2"/>
          </rPr>
          <t>Jason BEEDELL:</t>
        </r>
        <r>
          <rPr>
            <sz val="8"/>
            <color indexed="81"/>
            <rFont val="Tahoma"/>
            <family val="2"/>
          </rPr>
          <t xml:space="preserve">
Increased from 28,070 to take into account IDDRI's increase in vegetable and orchard areas.</t>
        </r>
      </text>
    </comment>
    <comment ref="CN74" authorId="0" shapeId="0" xr:uid="{00000000-0006-0000-0300-00005D000000}">
      <text>
        <r>
          <rPr>
            <b/>
            <sz val="8"/>
            <color indexed="81"/>
            <rFont val="Tahoma"/>
            <family val="2"/>
          </rPr>
          <t>Jason BEEDELL:</t>
        </r>
        <r>
          <rPr>
            <sz val="8"/>
            <color indexed="81"/>
            <rFont val="Tahoma"/>
            <family val="2"/>
          </rPr>
          <t xml:space="preserve">
</t>
        </r>
        <r>
          <rPr>
            <sz val="12"/>
            <color indexed="81"/>
            <rFont val="Tahoma"/>
            <family val="2"/>
          </rPr>
          <t>NB  This formula has been adjusted to take into account IDDRI's increase in vegetable and orchard area.</t>
        </r>
      </text>
    </comment>
    <comment ref="ES74" authorId="0" shapeId="0" xr:uid="{00000000-0006-0000-0300-00005E000000}">
      <text>
        <r>
          <rPr>
            <b/>
            <sz val="8"/>
            <color indexed="81"/>
            <rFont val="Tahoma"/>
            <family val="2"/>
          </rPr>
          <t>Jason BEEDELL:</t>
        </r>
        <r>
          <rPr>
            <sz val="8"/>
            <color indexed="81"/>
            <rFont val="Tahoma"/>
            <family val="2"/>
          </rPr>
          <t xml:space="preserve">
Increased from 28,070 to take into account IDDRI's increase in vegetable and orchard areas.
</t>
        </r>
      </text>
    </comment>
    <comment ref="CN77" authorId="0" shapeId="0" xr:uid="{00000000-0006-0000-0300-00005F000000}">
      <text>
        <r>
          <rPr>
            <b/>
            <sz val="8"/>
            <color indexed="81"/>
            <rFont val="Tahoma"/>
            <family val="2"/>
          </rPr>
          <t>Jason BEEDELL:</t>
        </r>
        <r>
          <rPr>
            <sz val="8"/>
            <color indexed="81"/>
            <rFont val="Tahoma"/>
            <family val="2"/>
          </rPr>
          <t xml:space="preserve">
</t>
        </r>
        <r>
          <rPr>
            <sz val="12"/>
            <color indexed="81"/>
            <rFont val="Arial"/>
            <family val="2"/>
          </rPr>
          <t>NB  Area of additional tree planting in IDDRI 2050 scenario not included.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BEEDELL</author>
    <author>Paul DENNISON</author>
  </authors>
  <commentList>
    <comment ref="K6" authorId="0" shapeId="0" xr:uid="{00000000-0006-0000-0500-000001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S6" authorId="0" shapeId="0" xr:uid="{00000000-0006-0000-0500-000002000000}">
      <text>
        <r>
          <rPr>
            <b/>
            <sz val="8"/>
            <color indexed="81"/>
            <rFont val="Tahoma"/>
            <family val="2"/>
          </rPr>
          <t>Jason BEEDELL:</t>
        </r>
        <r>
          <rPr>
            <sz val="8"/>
            <color indexed="81"/>
            <rFont val="Tahoma"/>
            <family val="2"/>
          </rPr>
          <t xml:space="preserve">
For ORGANIC this is total N required.</t>
        </r>
      </text>
    </comment>
    <comment ref="Y6" authorId="0" shapeId="0" xr:uid="{00000000-0006-0000-0500-000003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R8" authorId="1" shapeId="0" xr:uid="{00000000-0006-0000-0500-000004000000}">
      <text>
        <r>
          <rPr>
            <b/>
            <sz val="9"/>
            <color indexed="81"/>
            <rFont val="Tahoma"/>
            <family val="2"/>
          </rPr>
          <t>Paul DENNISON:</t>
        </r>
        <r>
          <rPr>
            <sz val="9"/>
            <color indexed="81"/>
            <rFont val="Tahoma"/>
            <family val="2"/>
          </rPr>
          <t xml:space="preserve">
</t>
        </r>
        <r>
          <rPr>
            <sz val="12"/>
            <color indexed="81"/>
            <rFont val="Arial"/>
            <family val="2"/>
          </rPr>
          <t>Typical / standard yield is 8.0 t/ha.
Adjustment is 10 kg/ha per 0.5t change in yield .
If yield is 3.7 t/ha - 190 less 80kgN for 4T yield reduction.
If yield is 5.7 t/ha -  190 less 40kgN for 2T yield reduction.</t>
        </r>
      </text>
    </comment>
    <comment ref="R9" authorId="1" shapeId="0" xr:uid="{00000000-0006-0000-0500-000005000000}">
      <text>
        <r>
          <rPr>
            <b/>
            <sz val="9"/>
            <color indexed="81"/>
            <rFont val="Tahoma"/>
            <family val="2"/>
          </rPr>
          <t>Paul DENNISON:</t>
        </r>
        <r>
          <rPr>
            <sz val="9"/>
            <color indexed="81"/>
            <rFont val="Tahoma"/>
            <family val="2"/>
          </rPr>
          <t xml:space="preserve">
</t>
        </r>
        <r>
          <rPr>
            <sz val="12"/>
            <color indexed="81"/>
            <rFont val="Arial"/>
            <family val="2"/>
          </rPr>
          <t>SNS increased due to cover crops to 3.
Typical / standard yield is 7.0 t/ha.
Adjustment is 10 kg/ha per 0.5t change in yield .
If yield is 4.0 t/ha - 120 less 40 kg N for 2T yield reduction.
If yield is 5.7 t/ha -  120 less 10 kg N for 0.5T yield reduction.</t>
        </r>
      </text>
    </comment>
    <comment ref="R10" authorId="1" shapeId="0" xr:uid="{00000000-0006-0000-0500-000006000000}">
      <text>
        <r>
          <rPr>
            <b/>
            <sz val="9"/>
            <color indexed="81"/>
            <rFont val="Tahoma"/>
            <family val="2"/>
          </rPr>
          <t>Paul DENNISON:</t>
        </r>
        <r>
          <rPr>
            <sz val="9"/>
            <color indexed="81"/>
            <rFont val="Tahoma"/>
            <family val="2"/>
          </rPr>
          <t xml:space="preserve">
</t>
        </r>
        <r>
          <rPr>
            <sz val="12"/>
            <color indexed="81"/>
            <rFont val="Arial"/>
            <family val="2"/>
          </rPr>
          <t>130 less 10kg for 0.5t.
Typical / standard yield is 4.9 t/ha.
Adjustment is 10 kg/ha per 0.5t change in yield .
If yield is 4.4 t/ha - 130 less 10 kg N for 0.5T yield reduction.
If yield is 5.7 t/ha -  130 plus 20 kg N for 1T yield increase.</t>
        </r>
      </text>
    </comment>
    <comment ref="R11" authorId="1" shapeId="0" xr:uid="{00000000-0006-0000-0500-000007000000}">
      <text>
        <r>
          <rPr>
            <b/>
            <sz val="9"/>
            <color indexed="81"/>
            <rFont val="Tahoma"/>
            <family val="2"/>
          </rPr>
          <t>Paul DENNISON:</t>
        </r>
        <r>
          <rPr>
            <sz val="9"/>
            <color indexed="81"/>
            <rFont val="Tahoma"/>
            <family val="2"/>
          </rPr>
          <t xml:space="preserve">
</t>
        </r>
        <r>
          <rPr>
            <sz val="12"/>
            <color indexed="81"/>
            <rFont val="Arial"/>
            <family val="2"/>
          </rPr>
          <t>SNS increased to 3 due to cover crops.
70 Kg N less 50 kg N due to yield reduction.
Typical / standard yield is 4.0 t/ha.
Adjustment is 10 kg/ha per 0.5t change in yield .
If yield is 3.0 t/ha - 70 less 50 kg N for 2.5T yield reduction.
If yield is 5.7 t/ha -  70 plus 0 kg N for 0T yield change.</t>
        </r>
      </text>
    </comment>
    <comment ref="R15" authorId="1" shapeId="0" xr:uid="{00000000-0006-0000-0500-000008000000}">
      <text>
        <r>
          <rPr>
            <b/>
            <sz val="9"/>
            <color indexed="81"/>
            <rFont val="Tahoma"/>
            <family val="2"/>
          </rPr>
          <t>Paul DENNISON:</t>
        </r>
        <r>
          <rPr>
            <sz val="9"/>
            <color indexed="81"/>
            <rFont val="Tahoma"/>
            <family val="2"/>
          </rPr>
          <t xml:space="preserve">
</t>
        </r>
        <r>
          <rPr>
            <sz val="12"/>
            <color indexed="81"/>
            <rFont val="Arial"/>
            <family val="2"/>
          </rPr>
          <t>See wheat.</t>
        </r>
        <r>
          <rPr>
            <sz val="9"/>
            <color indexed="81"/>
            <rFont val="Tahoma"/>
            <family val="2"/>
          </rPr>
          <t xml:space="preserve">
</t>
        </r>
      </text>
    </comment>
    <comment ref="R24" authorId="1" shapeId="0" xr:uid="{00000000-0006-0000-0500-000009000000}">
      <text>
        <r>
          <rPr>
            <b/>
            <sz val="9"/>
            <color indexed="81"/>
            <rFont val="Tahoma"/>
            <family val="2"/>
          </rPr>
          <t>Paul DENNISON:</t>
        </r>
        <r>
          <rPr>
            <sz val="9"/>
            <color indexed="81"/>
            <rFont val="Tahoma"/>
            <family val="2"/>
          </rPr>
          <t xml:space="preserve">
</t>
        </r>
        <r>
          <rPr>
            <sz val="12"/>
            <color indexed="81"/>
            <rFont val="Arial"/>
            <family val="2"/>
          </rPr>
          <t>Assumes 20-30% clover, which matches IDDRI assumption.</t>
        </r>
      </text>
    </comment>
    <comment ref="R25" authorId="1" shapeId="0" xr:uid="{00000000-0006-0000-0500-00000A000000}">
      <text>
        <r>
          <rPr>
            <b/>
            <sz val="9"/>
            <color indexed="81"/>
            <rFont val="Tahoma"/>
            <family val="2"/>
          </rPr>
          <t>Paul DENNISON:</t>
        </r>
        <r>
          <rPr>
            <sz val="9"/>
            <color indexed="81"/>
            <rFont val="Tahoma"/>
            <family val="2"/>
          </rPr>
          <t xml:space="preserve">
</t>
        </r>
        <r>
          <rPr>
            <sz val="12"/>
            <color indexed="81"/>
            <rFont val="Arial"/>
            <family val="2"/>
          </rPr>
          <t>Assumes 20-30% clover, which matches IDDRI assumption.</t>
        </r>
      </text>
    </comment>
    <comment ref="R30" authorId="1" shapeId="0" xr:uid="{00000000-0006-0000-0500-00000B000000}">
      <text>
        <r>
          <rPr>
            <b/>
            <sz val="9"/>
            <color indexed="81"/>
            <rFont val="Tahoma"/>
            <family val="2"/>
          </rPr>
          <t>Paul DENNISON:</t>
        </r>
        <r>
          <rPr>
            <sz val="9"/>
            <color indexed="81"/>
            <rFont val="Tahoma"/>
            <family val="2"/>
          </rPr>
          <t xml:space="preserve">
</t>
        </r>
        <r>
          <rPr>
            <sz val="12"/>
            <color indexed="81"/>
            <rFont val="Arial"/>
            <family val="2"/>
          </rPr>
          <t>Assumes 20-30% clover, which matches IDDRI assumption.</t>
        </r>
      </text>
    </comment>
    <comment ref="E33" authorId="0" shapeId="0" xr:uid="{00000000-0006-0000-0500-00000C000000}">
      <text>
        <r>
          <rPr>
            <b/>
            <sz val="8"/>
            <color indexed="81"/>
            <rFont val="Tahoma"/>
            <family val="2"/>
          </rPr>
          <t xml:space="preserve">Jason BEEDELL
</t>
        </r>
        <r>
          <rPr>
            <sz val="12"/>
            <color indexed="81"/>
            <rFont val="Arial"/>
            <family val="2"/>
          </rPr>
          <t>%s are from RB 209.</t>
        </r>
      </text>
    </comment>
    <comment ref="H33" authorId="0" shapeId="0" xr:uid="{00000000-0006-0000-0500-00000D000000}">
      <text>
        <r>
          <rPr>
            <b/>
            <sz val="8"/>
            <color indexed="81"/>
            <rFont val="Tahoma"/>
            <family val="2"/>
          </rPr>
          <t>Jason BEEDELL:</t>
        </r>
        <r>
          <rPr>
            <sz val="8"/>
            <color indexed="81"/>
            <rFont val="Tahoma"/>
            <family val="2"/>
          </rPr>
          <t xml:space="preserve">
</t>
        </r>
        <r>
          <rPr>
            <sz val="12"/>
            <color indexed="81"/>
            <rFont val="Arial"/>
            <family val="2"/>
          </rPr>
          <t>%s are from RB 209.</t>
        </r>
      </text>
    </comment>
    <comment ref="I33" authorId="0" shapeId="0" xr:uid="{00000000-0006-0000-0500-00000E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K33" authorId="0" shapeId="0" xr:uid="{00000000-0006-0000-0500-00000F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S33" authorId="0" shapeId="0" xr:uid="{00000000-0006-0000-0500-000010000000}">
      <text>
        <r>
          <rPr>
            <b/>
            <sz val="8"/>
            <color indexed="81"/>
            <rFont val="Tahoma"/>
            <family val="2"/>
          </rPr>
          <t xml:space="preserve">Jason BEEDELL
</t>
        </r>
        <r>
          <rPr>
            <sz val="12"/>
            <color indexed="81"/>
            <rFont val="Arial"/>
            <family val="2"/>
          </rPr>
          <t>%s are from RB 209.</t>
        </r>
      </text>
    </comment>
    <comment ref="V33" authorId="0" shapeId="0" xr:uid="{00000000-0006-0000-0500-000011000000}">
      <text>
        <r>
          <rPr>
            <b/>
            <sz val="8"/>
            <color indexed="81"/>
            <rFont val="Tahoma"/>
            <family val="2"/>
          </rPr>
          <t>Jason BEEDELL:</t>
        </r>
        <r>
          <rPr>
            <sz val="8"/>
            <color indexed="81"/>
            <rFont val="Tahoma"/>
            <family val="2"/>
          </rPr>
          <t xml:space="preserve">
</t>
        </r>
        <r>
          <rPr>
            <sz val="10"/>
            <color indexed="81"/>
            <rFont val="Arial"/>
            <family val="2"/>
          </rPr>
          <t>All values changed to 100% to match IDDRI.
Comments show %s from RB 209.</t>
        </r>
      </text>
    </comment>
    <comment ref="W33" authorId="0" shapeId="0" xr:uid="{00000000-0006-0000-0500-000012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Y33" authorId="0" shapeId="0" xr:uid="{00000000-0006-0000-0500-000013000000}">
      <text>
        <r>
          <rPr>
            <b/>
            <sz val="8"/>
            <color indexed="81"/>
            <rFont val="Tahoma"/>
            <family val="2"/>
          </rPr>
          <t>Jason BEEDELL:</t>
        </r>
        <r>
          <rPr>
            <sz val="8"/>
            <color indexed="81"/>
            <rFont val="Tahoma"/>
            <family val="2"/>
          </rPr>
          <t xml:space="preserve">
</t>
        </r>
        <r>
          <rPr>
            <sz val="12"/>
            <color indexed="81"/>
            <rFont val="Arial"/>
            <family val="2"/>
          </rPr>
          <t>Heading changed from Potential N balance.</t>
        </r>
        <r>
          <rPr>
            <sz val="8"/>
            <color indexed="81"/>
            <rFont val="Tahoma"/>
            <family val="2"/>
          </rPr>
          <t xml:space="preserve">
</t>
        </r>
      </text>
    </comment>
    <comment ref="S34" authorId="0" shapeId="0" xr:uid="{00000000-0006-0000-0500-000014000000}">
      <text>
        <r>
          <rPr>
            <b/>
            <sz val="8"/>
            <color indexed="81"/>
            <rFont val="Tahoma"/>
            <family val="2"/>
          </rPr>
          <t>Jason BEEDELL:</t>
        </r>
        <r>
          <rPr>
            <sz val="8"/>
            <color indexed="81"/>
            <rFont val="Tahoma"/>
            <family val="2"/>
          </rPr>
          <t xml:space="preserve">
</t>
        </r>
        <r>
          <rPr>
            <sz val="12"/>
            <color indexed="81"/>
            <rFont val="Arial"/>
            <family val="2"/>
          </rPr>
          <t>NB IDDRI assumes heifers and calves over 3 years spend 70% of time housed.</t>
        </r>
      </text>
    </comment>
    <comment ref="V34" authorId="0" shapeId="0" xr:uid="{00000000-0006-0000-0500-000015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V35" authorId="0" shapeId="0" xr:uid="{00000000-0006-0000-0500-000016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V36" authorId="0" shapeId="0" xr:uid="{00000000-0006-0000-0500-000017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37" authorId="0" shapeId="0" xr:uid="{00000000-0006-0000-0500-000018000000}">
      <text>
        <r>
          <rPr>
            <b/>
            <sz val="8"/>
            <color indexed="81"/>
            <rFont val="Tahoma"/>
            <family val="2"/>
          </rPr>
          <t>Jason BEEDELL:</t>
        </r>
        <r>
          <rPr>
            <sz val="8"/>
            <color indexed="81"/>
            <rFont val="Tahoma"/>
            <family val="2"/>
          </rPr>
          <t xml:space="preserve">
</t>
        </r>
        <r>
          <rPr>
            <sz val="12"/>
            <color indexed="81"/>
            <rFont val="Arial"/>
            <family val="2"/>
          </rPr>
          <t>NB  IDDRI assumes 90% of time housed.</t>
        </r>
      </text>
    </comment>
    <comment ref="V37" authorId="0" shapeId="0" xr:uid="{00000000-0006-0000-0500-000019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39" authorId="0" shapeId="0" xr:uid="{00000000-0006-0000-0500-00001A000000}">
      <text>
        <r>
          <rPr>
            <b/>
            <sz val="8"/>
            <color indexed="81"/>
            <rFont val="Tahoma"/>
            <family val="2"/>
          </rPr>
          <t>Jason BEEDELL:</t>
        </r>
        <r>
          <rPr>
            <sz val="8"/>
            <color indexed="81"/>
            <rFont val="Tahoma"/>
            <family val="2"/>
          </rPr>
          <t xml:space="preserve">
</t>
        </r>
        <r>
          <rPr>
            <sz val="12"/>
            <color indexed="81"/>
            <rFont val="Arial"/>
            <family val="2"/>
          </rPr>
          <t>NB  IDDRI assumes 90% of time housed.</t>
        </r>
      </text>
    </comment>
    <comment ref="V39" authorId="0" shapeId="0" xr:uid="{00000000-0006-0000-0500-00001B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40" authorId="0" shapeId="0" xr:uid="{00000000-0006-0000-0500-00001C000000}">
      <text>
        <r>
          <rPr>
            <b/>
            <sz val="8"/>
            <color indexed="81"/>
            <rFont val="Tahoma"/>
            <family val="2"/>
          </rPr>
          <t>Jason BEEDELL:</t>
        </r>
        <r>
          <rPr>
            <sz val="8"/>
            <color indexed="81"/>
            <rFont val="Tahoma"/>
            <family val="2"/>
          </rPr>
          <t xml:space="preserve">
</t>
        </r>
        <r>
          <rPr>
            <sz val="12"/>
            <color indexed="81"/>
            <rFont val="Arial"/>
            <family val="2"/>
          </rPr>
          <t>0% as not housed so all grazed deposits.</t>
        </r>
      </text>
    </comment>
    <comment ref="V40" authorId="0" shapeId="0" xr:uid="{00000000-0006-0000-0500-00001D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V41" authorId="0" shapeId="0" xr:uid="{00000000-0006-0000-0500-00001E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V42" authorId="0" shapeId="0" xr:uid="{00000000-0006-0000-0500-00001F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43" authorId="0" shapeId="0" xr:uid="{00000000-0006-0000-0500-000020000000}">
      <text>
        <r>
          <rPr>
            <b/>
            <sz val="8"/>
            <color indexed="81"/>
            <rFont val="Tahoma"/>
            <family val="2"/>
          </rPr>
          <t>Jason BEEDELL:</t>
        </r>
        <r>
          <rPr>
            <sz val="8"/>
            <color indexed="81"/>
            <rFont val="Tahoma"/>
            <family val="2"/>
          </rPr>
          <t xml:space="preserve">
</t>
        </r>
        <r>
          <rPr>
            <sz val="12"/>
            <color indexed="81"/>
            <rFont val="Arial"/>
            <family val="2"/>
          </rPr>
          <t>NB IDDRI assumes 100% of time housed for grainivores.</t>
        </r>
      </text>
    </comment>
    <comment ref="V43" authorId="0" shapeId="0" xr:uid="{00000000-0006-0000-0500-000021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44" authorId="0" shapeId="0" xr:uid="{00000000-0006-0000-0500-000022000000}">
      <text>
        <r>
          <rPr>
            <b/>
            <sz val="8"/>
            <color indexed="81"/>
            <rFont val="Tahoma"/>
            <family val="2"/>
          </rPr>
          <t>Jason BEEDELL:</t>
        </r>
        <r>
          <rPr>
            <sz val="8"/>
            <color indexed="81"/>
            <rFont val="Tahoma"/>
            <family val="2"/>
          </rPr>
          <t xml:space="preserve">
</t>
        </r>
        <r>
          <rPr>
            <sz val="12"/>
            <color indexed="81"/>
            <rFont val="Arial"/>
            <family val="2"/>
          </rPr>
          <t>NB IDDRI assumes 100% of time housed for grainivores.</t>
        </r>
      </text>
    </comment>
    <comment ref="V44" authorId="0" shapeId="0" xr:uid="{00000000-0006-0000-0500-000023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S45" authorId="0" shapeId="0" xr:uid="{00000000-0006-0000-0500-000024000000}">
      <text>
        <r>
          <rPr>
            <b/>
            <sz val="8"/>
            <color indexed="81"/>
            <rFont val="Tahoma"/>
            <family val="2"/>
          </rPr>
          <t>Jason BEEDELL:</t>
        </r>
        <r>
          <rPr>
            <sz val="8"/>
            <color indexed="81"/>
            <rFont val="Tahoma"/>
            <family val="2"/>
          </rPr>
          <t xml:space="preserve">
</t>
        </r>
        <r>
          <rPr>
            <sz val="12"/>
            <color indexed="81"/>
            <rFont val="Arial"/>
            <family val="2"/>
          </rPr>
          <t>NB IDDRI assumes 100% of time housed for grainivores.</t>
        </r>
      </text>
    </comment>
    <comment ref="V45" authorId="0" shapeId="0" xr:uid="{00000000-0006-0000-0500-000025000000}">
      <text>
        <r>
          <rPr>
            <b/>
            <sz val="8"/>
            <color indexed="81"/>
            <rFont val="Tahoma"/>
            <family val="2"/>
          </rPr>
          <t>Jason BEEDELL:</t>
        </r>
        <r>
          <rPr>
            <sz val="8"/>
            <color indexed="81"/>
            <rFont val="Tahoma"/>
            <family val="2"/>
          </rPr>
          <t xml:space="preserve">
</t>
        </r>
        <r>
          <rPr>
            <sz val="10"/>
            <color indexed="81"/>
            <rFont val="Arial"/>
            <family val="2"/>
          </rPr>
          <t>% available to crop from RB209 is 10%.</t>
        </r>
      </text>
    </comment>
    <comment ref="F48" authorId="0" shapeId="0" xr:uid="{00000000-0006-0000-0500-000026000000}">
      <text>
        <r>
          <rPr>
            <b/>
            <sz val="8"/>
            <color indexed="81"/>
            <rFont val="Tahoma"/>
            <family val="2"/>
          </rPr>
          <t>Jason BEEDELL:</t>
        </r>
        <r>
          <rPr>
            <sz val="8"/>
            <color indexed="81"/>
            <rFont val="Tahoma"/>
            <family val="2"/>
          </rPr>
          <t xml:space="preserve">
</t>
        </r>
        <r>
          <rPr>
            <sz val="12"/>
            <color indexed="81"/>
            <rFont val="Arial"/>
            <family val="2"/>
          </rPr>
          <t>NB  This is not the sum of the above.</t>
        </r>
      </text>
    </comment>
    <comment ref="S53" authorId="0" shapeId="0" xr:uid="{00000000-0006-0000-0500-000027000000}">
      <text>
        <r>
          <rPr>
            <b/>
            <sz val="8"/>
            <color indexed="81"/>
            <rFont val="Tahoma"/>
            <family val="2"/>
          </rPr>
          <t>Jason BEEDELL:</t>
        </r>
        <r>
          <rPr>
            <sz val="8"/>
            <color indexed="81"/>
            <rFont val="Tahoma"/>
            <family val="2"/>
          </rPr>
          <t xml:space="preserve">
</t>
        </r>
        <r>
          <rPr>
            <sz val="12"/>
            <color indexed="81"/>
            <rFont val="Arial"/>
            <family val="2"/>
          </rPr>
          <t>NB  There is no IDDRI figure for this age group.
RB209 figure is 1.4 kg N/LU.</t>
        </r>
      </text>
    </comment>
    <comment ref="W53" authorId="0" shapeId="0" xr:uid="{00000000-0006-0000-0500-000028000000}">
      <text>
        <r>
          <rPr>
            <b/>
            <sz val="8"/>
            <color indexed="81"/>
            <rFont val="Tahoma"/>
            <family val="2"/>
          </rPr>
          <t>Jason BEEDELL:</t>
        </r>
        <r>
          <rPr>
            <sz val="8"/>
            <color indexed="81"/>
            <rFont val="Tahoma"/>
            <family val="2"/>
          </rPr>
          <t xml:space="preserve">
</t>
        </r>
        <r>
          <rPr>
            <sz val="12"/>
            <color indexed="81"/>
            <rFont val="Arial"/>
            <family val="2"/>
          </rPr>
          <t>IDDRI assumed 25kg N/LU (ref COPREN).  (0-1 years)
RB209 figure is 28 kg N/LU.</t>
        </r>
      </text>
    </comment>
    <comment ref="AA53" authorId="0" shapeId="0" xr:uid="{00000000-0006-0000-0500-000029000000}">
      <text>
        <r>
          <rPr>
            <b/>
            <sz val="8"/>
            <color indexed="81"/>
            <rFont val="Tahoma"/>
            <family val="2"/>
          </rPr>
          <t>Jason BEEDELL:</t>
        </r>
        <r>
          <rPr>
            <sz val="8"/>
            <color indexed="81"/>
            <rFont val="Tahoma"/>
            <family val="2"/>
          </rPr>
          <t xml:space="preserve">
</t>
        </r>
        <r>
          <rPr>
            <sz val="12"/>
            <color indexed="81"/>
            <rFont val="Arial"/>
            <family val="2"/>
          </rPr>
          <t>IDDRI assumed 42kg N/LU (ref COPREN).  (0-1 years)
RB209 figure is 50 kg N/LU.</t>
        </r>
      </text>
    </comment>
    <comment ref="S54" authorId="0" shapeId="0" xr:uid="{00000000-0006-0000-0500-00002A000000}">
      <text>
        <r>
          <rPr>
            <b/>
            <sz val="8"/>
            <color indexed="81"/>
            <rFont val="Tahoma"/>
            <family val="2"/>
          </rPr>
          <t>Jason BEEDELL:</t>
        </r>
        <r>
          <rPr>
            <sz val="8"/>
            <color indexed="81"/>
            <rFont val="Tahoma"/>
            <family val="2"/>
          </rPr>
          <t xml:space="preserve">
</t>
        </r>
        <r>
          <rPr>
            <sz val="12"/>
            <color indexed="81"/>
            <rFont val="Arial"/>
            <family val="2"/>
          </rPr>
          <t>NB  There is no IDDRI figure for this age group.
RB209 figure is 1.4 kg N/LU.</t>
        </r>
      </text>
    </comment>
    <comment ref="W54" authorId="0" shapeId="0" xr:uid="{00000000-0006-0000-0500-00002B000000}">
      <text>
        <r>
          <rPr>
            <b/>
            <sz val="8"/>
            <color indexed="81"/>
            <rFont val="Tahoma"/>
            <family val="2"/>
          </rPr>
          <t>Jason BEEDELL:</t>
        </r>
        <r>
          <rPr>
            <sz val="8"/>
            <color indexed="81"/>
            <rFont val="Tahoma"/>
            <family val="2"/>
          </rPr>
          <t xml:space="preserve">
</t>
        </r>
        <r>
          <rPr>
            <sz val="12"/>
            <color indexed="81"/>
            <rFont val="Arial"/>
            <family val="2"/>
          </rPr>
          <t>IDDRI assumed 25kg N/LU (ref COPREN).  (0-1 years)
RB209 figure is 28 kg N/LU.</t>
        </r>
      </text>
    </comment>
    <comment ref="AA54" authorId="0" shapeId="0" xr:uid="{00000000-0006-0000-0500-00002C000000}">
      <text>
        <r>
          <rPr>
            <b/>
            <sz val="8"/>
            <color indexed="81"/>
            <rFont val="Tahoma"/>
            <family val="2"/>
          </rPr>
          <t>Jason BEEDELL:</t>
        </r>
        <r>
          <rPr>
            <sz val="8"/>
            <color indexed="81"/>
            <rFont val="Tahoma"/>
            <family val="2"/>
          </rPr>
          <t xml:space="preserve">
</t>
        </r>
        <r>
          <rPr>
            <sz val="12"/>
            <color indexed="81"/>
            <rFont val="Arial"/>
            <family val="2"/>
          </rPr>
          <t>IDDRI assumed 42kg N/LU (ref COPREN).  (0-1 years)
RB209 figure is 50 kg N/LU.</t>
        </r>
      </text>
    </comment>
    <comment ref="AE55" authorId="0" shapeId="0" xr:uid="{00000000-0006-0000-0500-00002D000000}">
      <text>
        <r>
          <rPr>
            <b/>
            <sz val="8"/>
            <color indexed="81"/>
            <rFont val="Tahoma"/>
            <family val="2"/>
          </rPr>
          <t xml:space="preserve">Jason BEEDELL
</t>
        </r>
        <r>
          <rPr>
            <sz val="12"/>
            <color indexed="81"/>
            <rFont val="Arial"/>
            <family val="2"/>
          </rPr>
          <t>IDDRI assumed 75kg N/LU (ref COPREN). 
RB209 figure is 61 kg N/LU.</t>
        </r>
      </text>
    </comment>
    <comment ref="AE56" authorId="0" shapeId="0" xr:uid="{00000000-0006-0000-0500-00002E000000}">
      <text>
        <r>
          <rPr>
            <b/>
            <sz val="8"/>
            <color indexed="81"/>
            <rFont val="Tahoma"/>
            <family val="2"/>
          </rPr>
          <t>Jason BEEDELL:</t>
        </r>
        <r>
          <rPr>
            <sz val="12"/>
            <color indexed="81"/>
            <rFont val="Arial"/>
            <family val="2"/>
          </rPr>
          <t xml:space="preserve">
IDDRI assumed 77kg N/LU (ref COPREN).  NB  IDDRI may include dairy replacements.</t>
        </r>
      </text>
    </comment>
    <comment ref="S59" authorId="0" shapeId="0" xr:uid="{00000000-0006-0000-0500-00002F000000}">
      <text>
        <r>
          <rPr>
            <b/>
            <sz val="8"/>
            <color indexed="81"/>
            <rFont val="Tahoma"/>
            <family val="2"/>
          </rPr>
          <t>Jason BEEDELL:</t>
        </r>
        <r>
          <rPr>
            <sz val="8"/>
            <color indexed="81"/>
            <rFont val="Tahoma"/>
            <family val="2"/>
          </rPr>
          <t xml:space="preserve">
</t>
        </r>
        <r>
          <rPr>
            <sz val="12"/>
            <color indexed="81"/>
            <rFont val="Arial"/>
            <family val="2"/>
          </rPr>
          <t>IDDRI assumed 11 kg N/LU average across all sheep (ewes and lambs).
RB209 figure is 1.2  kg N/LU for tack sheep, 7.6  kg N/LU for upland sheep and 11.9 kg N/LU for lowland sheep.</t>
        </r>
      </text>
    </comment>
    <comment ref="S60" authorId="0" shapeId="0" xr:uid="{00000000-0006-0000-0500-000030000000}">
      <text>
        <r>
          <rPr>
            <b/>
            <sz val="8"/>
            <color indexed="81"/>
            <rFont val="Tahoma"/>
            <family val="2"/>
          </rPr>
          <t>Jason BEEDELL:</t>
        </r>
        <r>
          <rPr>
            <sz val="8"/>
            <color indexed="81"/>
            <rFont val="Tahoma"/>
            <family val="2"/>
          </rPr>
          <t xml:space="preserve">
</t>
        </r>
        <r>
          <rPr>
            <sz val="12"/>
            <color indexed="81"/>
            <rFont val="Arial"/>
            <family val="2"/>
          </rPr>
          <t>IDDRI assumed 11 kg N/LU average across all sheep (ewes and lambs).
RB209 figure is 1.2  kg N/LU for tack sheep, 7.6  kg N/LU for upland sheep and 11.9 kg N/LU for lowland sheep.</t>
        </r>
      </text>
    </comment>
    <comment ref="S61" authorId="0" shapeId="0" xr:uid="{00000000-0006-0000-0500-000031000000}">
      <text>
        <r>
          <rPr>
            <b/>
            <sz val="8"/>
            <color indexed="81"/>
            <rFont val="Tahoma"/>
            <family val="2"/>
          </rPr>
          <t>Jason BEEDELL:</t>
        </r>
        <r>
          <rPr>
            <sz val="8"/>
            <color indexed="81"/>
            <rFont val="Tahoma"/>
            <family val="2"/>
          </rPr>
          <t xml:space="preserve">
</t>
        </r>
        <r>
          <rPr>
            <sz val="12"/>
            <color indexed="81"/>
            <rFont val="Arial"/>
            <family val="2"/>
          </rPr>
          <t>IDDRI assumed 11 kg N/LU average across all sheep (ewes and lambs).
RB209 figure is 1.2  kg N/LU for tack sheep, 7.6  kg N/LU for upland sheep and 11.9 kg N/LU for lowland sheep.</t>
        </r>
      </text>
    </comment>
    <comment ref="S62" authorId="0" shapeId="0" xr:uid="{00000000-0006-0000-0500-000032000000}">
      <text>
        <r>
          <rPr>
            <b/>
            <sz val="8"/>
            <color indexed="81"/>
            <rFont val="Tahoma"/>
            <family val="2"/>
          </rPr>
          <t>Jason BEEDELL:</t>
        </r>
        <r>
          <rPr>
            <sz val="8"/>
            <color indexed="81"/>
            <rFont val="Tahoma"/>
            <family val="2"/>
          </rPr>
          <t xml:space="preserve">
</t>
        </r>
        <r>
          <rPr>
            <sz val="12"/>
            <color indexed="81"/>
            <rFont val="Arial"/>
            <family val="2"/>
          </rPr>
          <t>RB209 assumptions used as unclear how to apply IDDRI's batch structure to UK or England data.</t>
        </r>
      </text>
    </comment>
    <comment ref="S63" authorId="0" shapeId="0" xr:uid="{00000000-0006-0000-0500-000033000000}">
      <text>
        <r>
          <rPr>
            <b/>
            <sz val="8"/>
            <color indexed="81"/>
            <rFont val="Tahoma"/>
            <family val="2"/>
          </rPr>
          <t>Jason BEEDELL:</t>
        </r>
        <r>
          <rPr>
            <sz val="8"/>
            <color indexed="81"/>
            <rFont val="Tahoma"/>
            <family val="2"/>
          </rPr>
          <t xml:space="preserve">
</t>
        </r>
        <r>
          <rPr>
            <sz val="12"/>
            <color indexed="81"/>
            <rFont val="Arial"/>
            <family val="2"/>
          </rPr>
          <t xml:space="preserve">IDDRI assumed 0.5kg N/ </t>
        </r>
        <r>
          <rPr>
            <b/>
            <u/>
            <sz val="12"/>
            <color indexed="81"/>
            <rFont val="Arial"/>
            <family val="2"/>
          </rPr>
          <t>hen</t>
        </r>
        <r>
          <rPr>
            <sz val="12"/>
            <color indexed="81"/>
            <rFont val="Arial"/>
            <family val="2"/>
          </rPr>
          <t xml:space="preserve"> or 72 g manure / </t>
        </r>
        <r>
          <rPr>
            <b/>
            <u/>
            <sz val="12"/>
            <color indexed="81"/>
            <rFont val="Arial"/>
            <family val="2"/>
          </rPr>
          <t>hen (not LU).</t>
        </r>
        <r>
          <rPr>
            <sz val="12"/>
            <color indexed="81"/>
            <rFont val="Arial"/>
            <family val="2"/>
          </rPr>
          <t xml:space="preserve">
RB209 figure is @ 1 kg N/LU.
NB  We have assumed 336 poultry head / LU.  We have not applied IDDRI's LU/ha as not supplied / known.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Jason BEEDELL</author>
  </authors>
  <commentList>
    <comment ref="X268" authorId="0" shapeId="0" xr:uid="{00000000-0006-0000-0600-000001000000}">
      <text>
        <r>
          <rPr>
            <b/>
            <sz val="8"/>
            <color indexed="81"/>
            <rFont val="Tahoma"/>
            <family val="2"/>
          </rPr>
          <t>Jason BEEDELL:</t>
        </r>
        <r>
          <rPr>
            <sz val="8"/>
            <color indexed="81"/>
            <rFont val="Tahoma"/>
            <family val="2"/>
          </rPr>
          <t xml:space="preserve">
</t>
        </r>
        <r>
          <rPr>
            <sz val="12"/>
            <color indexed="81"/>
            <rFont val="Arial"/>
            <family val="2"/>
          </rPr>
          <t xml:space="preserve">Source: HIDE Reliab comp AginUK (crops) and (stock).
</t>
        </r>
      </text>
    </comment>
    <comment ref="A284" authorId="0" shapeId="0" xr:uid="{00000000-0006-0000-0600-000002000000}">
      <text>
        <r>
          <rPr>
            <b/>
            <sz val="8"/>
            <color indexed="81"/>
            <rFont val="Tahoma"/>
            <family val="2"/>
          </rPr>
          <t>Jason BEEDELL:</t>
        </r>
        <r>
          <rPr>
            <sz val="8"/>
            <color indexed="81"/>
            <rFont val="Tahoma"/>
            <family val="2"/>
          </rPr>
          <t xml:space="preserve">
</t>
        </r>
        <r>
          <rPr>
            <sz val="12"/>
            <color indexed="81"/>
            <rFont val="Arial"/>
            <family val="2"/>
          </rPr>
          <t>IDDRI units assumed to be million dozen eggs.</t>
        </r>
      </text>
    </comment>
    <comment ref="S311" authorId="0" shapeId="0" xr:uid="{00000000-0006-0000-0600-000003000000}">
      <text>
        <r>
          <rPr>
            <b/>
            <sz val="8"/>
            <color indexed="81"/>
            <rFont val="Tahoma"/>
            <family val="2"/>
          </rPr>
          <t>Jason BEEDELL:</t>
        </r>
        <r>
          <rPr>
            <sz val="8"/>
            <color indexed="81"/>
            <rFont val="Tahoma"/>
            <family val="2"/>
          </rPr>
          <t xml:space="preserve">
Includes oilseed rape and linseed
</t>
        </r>
      </text>
    </comment>
    <comment ref="S312" authorId="0" shapeId="0" xr:uid="{00000000-0006-0000-0600-000004000000}">
      <text>
        <r>
          <rPr>
            <b/>
            <sz val="8"/>
            <color indexed="81"/>
            <rFont val="Tahoma"/>
            <family val="2"/>
          </rPr>
          <t>Jason BEEDELL:</t>
        </r>
        <r>
          <rPr>
            <sz val="8"/>
            <color indexed="81"/>
            <rFont val="Tahoma"/>
            <family val="2"/>
          </rPr>
          <t xml:space="preserve">
Includes sugar beet, potatoes and field vegetables</t>
        </r>
      </text>
    </comment>
    <comment ref="S313" authorId="0" shapeId="0" xr:uid="{00000000-0006-0000-0600-000005000000}">
      <text>
        <r>
          <rPr>
            <b/>
            <sz val="8"/>
            <color indexed="81"/>
            <rFont val="Tahoma"/>
            <family val="2"/>
          </rPr>
          <t>Jason BEEDELL:</t>
        </r>
        <r>
          <rPr>
            <sz val="8"/>
            <color indexed="81"/>
            <rFont val="Tahoma"/>
            <family val="2"/>
          </rPr>
          <t xml:space="preserve">
Includes peas for harvesting dry and field beans</t>
        </r>
      </text>
    </comment>
    <comment ref="S314" authorId="0" shapeId="0" xr:uid="{00000000-0006-0000-0600-000006000000}">
      <text>
        <r>
          <rPr>
            <b/>
            <sz val="8"/>
            <color indexed="81"/>
            <rFont val="Tahoma"/>
            <family val="2"/>
          </rPr>
          <t>Jason BEEDELL:</t>
        </r>
        <r>
          <rPr>
            <sz val="8"/>
            <color indexed="81"/>
            <rFont val="Tahoma"/>
            <family val="2"/>
          </rPr>
          <t xml:space="preserve">
</t>
        </r>
        <r>
          <rPr>
            <sz val="12"/>
            <color indexed="81"/>
            <rFont val="Arial"/>
            <family val="2"/>
          </rPr>
          <t>Includes orchard fruit, soft fruit, vines, outdoor plants and flowers and glasshouses, 49032ha from structure-june-uktimeseries-10mar21.ods</t>
        </r>
      </text>
    </comment>
    <comment ref="S315" authorId="0" shapeId="0" xr:uid="{00000000-0006-0000-0600-000007000000}">
      <text>
        <r>
          <rPr>
            <b/>
            <sz val="8"/>
            <color indexed="81"/>
            <rFont val="Tahoma"/>
            <family val="2"/>
          </rPr>
          <t>Jason BEEDELL:</t>
        </r>
        <r>
          <rPr>
            <sz val="8"/>
            <color indexed="81"/>
            <rFont val="Tahoma"/>
            <family val="2"/>
          </rPr>
          <t xml:space="preserve">
Includes Temporary grass under 5 years old</t>
        </r>
      </text>
    </comment>
    <comment ref="S316" authorId="0" shapeId="0" xr:uid="{00000000-0006-0000-0600-000008000000}">
      <text>
        <r>
          <rPr>
            <b/>
            <sz val="8"/>
            <color indexed="81"/>
            <rFont val="Tahoma"/>
            <family val="2"/>
          </rPr>
          <t>Jason BEEDELL:</t>
        </r>
        <r>
          <rPr>
            <sz val="8"/>
            <color indexed="81"/>
            <rFont val="Tahoma"/>
            <family val="2"/>
          </rPr>
          <t xml:space="preserve">
</t>
        </r>
        <r>
          <rPr>
            <sz val="12"/>
            <color indexed="81"/>
            <rFont val="Arial"/>
            <family val="2"/>
          </rPr>
          <t>Includes Total permanent grassland. EXCLUDES Common rough grazing as IDDRI did not include it in their calculations (1,194,500 ha).</t>
        </r>
      </text>
    </comment>
    <comment ref="S317" authorId="0" shapeId="0" xr:uid="{00000000-0006-0000-0600-000009000000}">
      <text>
        <r>
          <rPr>
            <b/>
            <sz val="8"/>
            <color indexed="81"/>
            <rFont val="Tahoma"/>
            <family val="2"/>
          </rPr>
          <t>Jason BEEDELL:</t>
        </r>
        <r>
          <rPr>
            <sz val="8"/>
            <color indexed="81"/>
            <rFont val="Tahoma"/>
            <family val="2"/>
          </rPr>
          <t xml:space="preserve">
Includes uncropped arable land.</t>
        </r>
      </text>
    </comment>
    <comment ref="S318" authorId="0" shapeId="0" xr:uid="{00000000-0006-0000-0600-00000A000000}">
      <text>
        <r>
          <rPr>
            <b/>
            <sz val="8"/>
            <color indexed="81"/>
            <rFont val="Tahoma"/>
            <family val="2"/>
          </rPr>
          <t>Jason BEEDELL:</t>
        </r>
        <r>
          <rPr>
            <sz val="8"/>
            <color indexed="81"/>
            <rFont val="Tahoma"/>
            <family val="2"/>
          </rPr>
          <t xml:space="preserve">
</t>
        </r>
        <r>
          <rPr>
            <sz val="12"/>
            <color indexed="81"/>
            <rFont val="Arial"/>
            <family val="2"/>
          </rPr>
          <t>Includes All other non-agricultural land.</t>
        </r>
      </text>
    </comment>
    <comment ref="W318" authorId="0" shapeId="0" xr:uid="{00000000-0006-0000-0600-00000B000000}">
      <text>
        <r>
          <rPr>
            <b/>
            <sz val="8"/>
            <color indexed="81"/>
            <rFont val="Tahoma"/>
            <family val="2"/>
          </rPr>
          <t>Jason BEEDELL:</t>
        </r>
        <r>
          <rPr>
            <sz val="8"/>
            <color indexed="81"/>
            <rFont val="Tahoma"/>
            <family val="2"/>
          </rPr>
          <t xml:space="preserve">
</t>
        </r>
        <r>
          <rPr>
            <sz val="12"/>
            <color indexed="81"/>
            <rFont val="Arial"/>
            <family val="2"/>
          </rPr>
          <t>Can't find All other non-agricultural land figure for England.</t>
        </r>
      </text>
    </comment>
    <comment ref="S320" authorId="0" shapeId="0" xr:uid="{00000000-0006-0000-0600-00000C000000}">
      <text>
        <r>
          <rPr>
            <b/>
            <sz val="8"/>
            <color indexed="81"/>
            <rFont val="Tahoma"/>
            <family val="2"/>
          </rPr>
          <t>Jason BEEDELL:</t>
        </r>
        <r>
          <rPr>
            <sz val="8"/>
            <color indexed="81"/>
            <rFont val="Tahoma"/>
            <family val="2"/>
          </rPr>
          <t xml:space="preserve">
</t>
        </r>
        <r>
          <rPr>
            <sz val="12"/>
            <color indexed="81"/>
            <rFont val="Arial"/>
            <family val="2"/>
          </rPr>
          <t>EXCLUDES Common rough grazing as IDDRI did not include it in their calculations (1,194,500 ha).</t>
        </r>
      </text>
    </comment>
    <comment ref="W320" authorId="0" shapeId="0" xr:uid="{00000000-0006-0000-0600-00000D000000}">
      <text>
        <r>
          <rPr>
            <b/>
            <sz val="8"/>
            <color indexed="81"/>
            <rFont val="Tahoma"/>
            <family val="2"/>
          </rPr>
          <t>Jason BEEDELL:</t>
        </r>
        <r>
          <rPr>
            <sz val="8"/>
            <color indexed="81"/>
            <rFont val="Tahoma"/>
            <family val="2"/>
          </rPr>
          <t xml:space="preserve">
</t>
        </r>
        <r>
          <rPr>
            <sz val="12"/>
            <color indexed="81"/>
            <rFont val="Tahoma"/>
            <family val="2"/>
          </rPr>
          <t>EXCLUDES Common rough grazing as IDDRI did not include it in their calculations ( 398,947 ha).</t>
        </r>
      </text>
    </comment>
    <comment ref="S321" authorId="0" shapeId="0" xr:uid="{00000000-0006-0000-0600-00000E000000}">
      <text>
        <r>
          <rPr>
            <b/>
            <sz val="12"/>
            <color indexed="81"/>
            <rFont val="Arial"/>
            <family val="2"/>
          </rPr>
          <t>Jason BEEDELL:</t>
        </r>
        <r>
          <rPr>
            <sz val="12"/>
            <color indexed="81"/>
            <rFont val="Arial"/>
            <family val="2"/>
          </rPr>
          <t xml:space="preserve">
NB  This excludes woodland (1,016,363 ha), which accounts for most of the difference between UAA and Total area, and other land.  Also EXCLUDES Common rough grazing as IDDRI did not include it in their calculations (1,194,500 ha).</t>
        </r>
      </text>
    </comment>
    <comment ref="W321" authorId="0" shapeId="0" xr:uid="{00000000-0006-0000-0600-00000F000000}">
      <text>
        <r>
          <rPr>
            <b/>
            <sz val="8"/>
            <color indexed="81"/>
            <rFont val="Tahoma"/>
            <family val="2"/>
          </rPr>
          <t>Jason BEEDELL:</t>
        </r>
        <r>
          <rPr>
            <sz val="8"/>
            <color indexed="81"/>
            <rFont val="Tahoma"/>
            <family val="2"/>
          </rPr>
          <t xml:space="preserve">
</t>
        </r>
        <r>
          <rPr>
            <sz val="12"/>
            <color indexed="81"/>
            <rFont val="Tahoma"/>
            <family val="2"/>
          </rPr>
          <t>EXCLUDES Common rough grazing as IDDRI did not include it in their calculations ( 398,947 ha).  Also EXCLUDES woodland and other land.</t>
        </r>
      </text>
    </comment>
    <comment ref="X325" authorId="0" shapeId="0" xr:uid="{00000000-0006-0000-0600-000010000000}">
      <text>
        <r>
          <rPr>
            <b/>
            <sz val="8"/>
            <color indexed="81"/>
            <rFont val="Tahoma"/>
            <family val="2"/>
          </rPr>
          <t>Jason BEEDELL:</t>
        </r>
        <r>
          <rPr>
            <sz val="8"/>
            <color indexed="81"/>
            <rFont val="Tahoma"/>
            <family val="2"/>
          </rPr>
          <t xml:space="preserve">
</t>
        </r>
        <r>
          <rPr>
            <sz val="12"/>
            <color indexed="81"/>
            <rFont val="Arial"/>
            <family val="2"/>
          </rPr>
          <t>Source: HIDE Reliab comp AginUK (crops)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Jason BEEDELL</author>
  </authors>
  <commentList>
    <comment ref="AO9" authorId="0" shapeId="0" xr:uid="{00000000-0006-0000-0800-000001000000}">
      <text>
        <r>
          <rPr>
            <b/>
            <sz val="12"/>
            <color indexed="81"/>
            <rFont val="Arial"/>
            <family val="2"/>
          </rPr>
          <t>Jason BEEDELL:</t>
        </r>
        <r>
          <rPr>
            <sz val="12"/>
            <color indexed="81"/>
            <rFont val="Arial"/>
            <family val="2"/>
          </rPr>
          <t xml:space="preserve">
NB  Number of laying fowl assumed included in laying and breeding fowl in poultry and poultry meat number (see column AA and table 8.5 in Agin UK 2019).</t>
        </r>
      </text>
    </comment>
    <comment ref="N79" authorId="0" shapeId="0" xr:uid="{00000000-0006-0000-0800-000002000000}">
      <text>
        <r>
          <rPr>
            <b/>
            <sz val="8"/>
            <color indexed="81"/>
            <rFont val="Tahoma"/>
            <family val="2"/>
          </rPr>
          <t>Jason BEEDELL:</t>
        </r>
        <r>
          <rPr>
            <sz val="8"/>
            <color indexed="81"/>
            <rFont val="Tahoma"/>
            <family val="2"/>
          </rPr>
          <t xml:space="preserve">
408,000 total breeding pigs, Pig Production in England 2018/19, page 2.</t>
        </r>
      </text>
    </comment>
    <comment ref="X97" authorId="0" shapeId="0" xr:uid="{00000000-0006-0000-0800-000003000000}">
      <text>
        <r>
          <rPr>
            <b/>
            <sz val="12"/>
            <color indexed="81"/>
            <rFont val="Arial"/>
            <family val="2"/>
          </rPr>
          <t>Jason BEEDELL:</t>
        </r>
        <r>
          <rPr>
            <sz val="12"/>
            <color indexed="81"/>
            <rFont val="Arial"/>
            <family val="2"/>
          </rPr>
          <t xml:space="preserve">
Source:  Eurostst/statistics-
explained</t>
        </r>
      </text>
    </comment>
    <comment ref="M114" authorId="0" shapeId="0" xr:uid="{00000000-0006-0000-0800-000004000000}">
      <text>
        <r>
          <rPr>
            <b/>
            <sz val="12"/>
            <color indexed="81"/>
            <rFont val="Arial"/>
            <family val="2"/>
          </rPr>
          <t>Jason BEEDELL:</t>
        </r>
        <r>
          <rPr>
            <sz val="12"/>
            <color indexed="81"/>
            <rFont val="Arial"/>
            <family val="2"/>
          </rPr>
          <t xml:space="preserve">
Pigs (outdoor breeding)
16 weaners reared /sow pa, on p201 in 2017 OFMH.</t>
        </r>
      </text>
    </comment>
    <comment ref="AA114" authorId="0" shapeId="0" xr:uid="{00000000-0006-0000-0800-000005000000}">
      <text>
        <r>
          <rPr>
            <b/>
            <sz val="12"/>
            <color indexed="81"/>
            <rFont val="Arial"/>
            <family val="2"/>
          </rPr>
          <t>Jason BEEDELL:</t>
        </r>
        <r>
          <rPr>
            <sz val="12"/>
            <color indexed="81"/>
            <rFont val="Arial"/>
            <family val="2"/>
          </rPr>
          <t xml:space="preserve">
Poultry meat
8.48 crops / batches per year, from
FBS Poultry Production in England 2018/19, page 36.</t>
        </r>
      </text>
    </comment>
    <comment ref="AB114" authorId="0" shapeId="0" xr:uid="{00000000-0006-0000-0800-000006000000}">
      <text>
        <r>
          <rPr>
            <b/>
            <sz val="12"/>
            <color indexed="81"/>
            <rFont val="Arial"/>
            <family val="2"/>
          </rPr>
          <t>Jason BEEDELL:</t>
        </r>
        <r>
          <rPr>
            <sz val="12"/>
            <color indexed="81"/>
            <rFont val="Arial"/>
            <family val="2"/>
          </rPr>
          <t xml:space="preserve">
Poultry meat
3.5 batches per year, from 2017 OFMH, Table poultry (producer killed and dressed), page 206.</t>
        </r>
      </text>
    </comment>
    <comment ref="M115" authorId="0" shapeId="0" xr:uid="{00000000-0006-0000-0800-000007000000}">
      <text>
        <r>
          <rPr>
            <b/>
            <sz val="12"/>
            <color indexed="81"/>
            <rFont val="Arial"/>
            <family val="2"/>
          </rPr>
          <t>Jason BEEDELL:</t>
        </r>
        <r>
          <rPr>
            <sz val="12"/>
            <color indexed="81"/>
            <rFont val="Arial"/>
            <family val="2"/>
          </rPr>
          <t xml:space="preserve">
Pigs (outdoor finishing - baconers)
72 kg dcw/pig, on p202 in 2017 OFMH.</t>
        </r>
      </text>
    </comment>
    <comment ref="AB115" authorId="0" shapeId="0" xr:uid="{00000000-0006-0000-0800-000008000000}">
      <text>
        <r>
          <rPr>
            <b/>
            <sz val="12"/>
            <color indexed="81"/>
            <rFont val="Arial"/>
            <family val="2"/>
          </rPr>
          <t>Jason BEEDELL:</t>
        </r>
        <r>
          <rPr>
            <sz val="12"/>
            <color indexed="81"/>
            <rFont val="Arial"/>
            <family val="2"/>
          </rPr>
          <t xml:space="preserve">
Poultry meat
2.0kg carcase weight, from
2017 OFMH Table poultry (producer killed and dressed), page 206.</t>
        </r>
      </text>
    </comment>
    <comment ref="AP117" authorId="0" shapeId="0" xr:uid="{00000000-0006-0000-0800-000009000000}">
      <text>
        <r>
          <rPr>
            <b/>
            <sz val="12"/>
            <color indexed="81"/>
            <rFont val="Arial"/>
            <family val="2"/>
          </rPr>
          <t>Jason BEEDELL:</t>
        </r>
        <r>
          <rPr>
            <sz val="12"/>
            <color indexed="81"/>
            <rFont val="Arial"/>
            <family val="2"/>
          </rPr>
          <t xml:space="preserve">
Laying hens (producer-packer)
280 eggs/year/hen = 23.33 dozen/hen on p204 in 2017 OFMH.</t>
        </r>
      </text>
    </comment>
    <comment ref="AB119" authorId="0" shapeId="0" xr:uid="{00000000-0006-0000-0800-00000A000000}">
      <text>
        <r>
          <rPr>
            <b/>
            <sz val="12"/>
            <color indexed="81"/>
            <rFont val="Arial"/>
            <family val="2"/>
          </rPr>
          <t>Jason BEEDELL:</t>
        </r>
        <r>
          <rPr>
            <sz val="12"/>
            <color indexed="81"/>
            <rFont val="Arial"/>
            <family val="2"/>
          </rPr>
          <t xml:space="preserve">
116,795 birds ave / CONV farm
x 1,5723 farms (from FBS)
= 183,718,535 birds ave
x 8.48 batches of birds CONV pa
= 1,557,933,177 birds CONV total pa
/ 102,133 ha on all CONV poultry farms
= 15,253 birds total / ha
= almost double 8,750 birds / ha pa ORGANIC limit
(ORGANIC limit = 57.5% (or 1.74) of CONV birds total / ha)
Therefore ORGANIC number (head at June) calculated as 57.5% of CONV number.</t>
        </r>
      </text>
    </comment>
    <comment ref="AP119" authorId="0" shapeId="0" xr:uid="{00000000-0006-0000-0800-00000B000000}">
      <text>
        <r>
          <rPr>
            <b/>
            <sz val="12"/>
            <color indexed="81"/>
            <rFont val="Arial"/>
            <family val="2"/>
          </rPr>
          <t>Jason BEEDELL:</t>
        </r>
        <r>
          <rPr>
            <sz val="12"/>
            <color indexed="81"/>
            <rFont val="Arial"/>
            <family val="2"/>
          </rPr>
          <t xml:space="preserve">
Hens eggs
CONV free range = 9 hens / m2 of utilised area (UA) / floor
ORGANIC = 6 hens / m2 of utilised area (UA) / floor
Therefore ORGANIC number (head at June) calculated as 66.67% of CONV number.
From FBS Poultry production in England 2018/19, page 6.</t>
        </r>
      </text>
    </comment>
    <comment ref="M122" authorId="0" shapeId="0" xr:uid="{00000000-0006-0000-0800-00000C000000}">
      <text>
        <r>
          <rPr>
            <b/>
            <sz val="12"/>
            <color indexed="81"/>
            <rFont val="Arial"/>
            <family val="2"/>
          </rPr>
          <t xml:space="preserve">Jason BEEDELL:
</t>
        </r>
        <r>
          <rPr>
            <sz val="12"/>
            <color indexed="81"/>
            <rFont val="Arial"/>
            <family val="2"/>
          </rPr>
          <t>Pigs (outdoor finishing - baconers)
£2.55/kg dw, on p202 in 2017 OFMH.</t>
        </r>
      </text>
    </comment>
    <comment ref="AP122" authorId="0" shapeId="0" xr:uid="{00000000-0006-0000-0800-00000D000000}">
      <text>
        <r>
          <rPr>
            <b/>
            <sz val="12"/>
            <color indexed="81"/>
            <rFont val="Arial"/>
            <family val="2"/>
          </rPr>
          <t>Jason BEEDELL:</t>
        </r>
        <r>
          <rPr>
            <sz val="12"/>
            <color indexed="81"/>
            <rFont val="Arial"/>
            <family val="2"/>
          </rPr>
          <t xml:space="preserve">
Hens eggs
ORGANIC
140p/dozen, from
FBS Poultry production in England 2018/19, page 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Jason BEEDELL</author>
  </authors>
  <commentList>
    <comment ref="H7" authorId="0" shapeId="0" xr:uid="{00000000-0006-0000-0900-000001000000}">
      <text>
        <r>
          <rPr>
            <b/>
            <sz val="8"/>
            <color indexed="81"/>
            <rFont val="Tahoma"/>
            <family val="2"/>
          </rPr>
          <t>Jason BEEDELL:</t>
        </r>
        <r>
          <rPr>
            <sz val="8"/>
            <color indexed="81"/>
            <rFont val="Tahoma"/>
            <family val="2"/>
          </rPr>
          <t xml:space="preserve">
</t>
        </r>
        <r>
          <rPr>
            <sz val="12"/>
            <color indexed="81"/>
            <rFont val="Arial"/>
            <family val="2"/>
          </rPr>
          <t>Source: HIDE Reliab comp AginUK (crops) and (stock).
NB  % are based on English livestock population as a % of UK populations, not output as England figures not easily available.</t>
        </r>
      </text>
    </comment>
    <comment ref="AG11" authorId="0" shapeId="0" xr:uid="{00000000-0006-0000-0900-000002000000}">
      <text>
        <r>
          <rPr>
            <b/>
            <sz val="12"/>
            <color indexed="81"/>
            <rFont val="Arial"/>
            <family val="2"/>
          </rPr>
          <t>Jason BEEDELL:</t>
        </r>
        <r>
          <rPr>
            <sz val="12"/>
            <color indexed="81"/>
            <rFont val="Arial"/>
            <family val="2"/>
          </rPr>
          <t xml:space="preserve">
IDDRI yield from IDDRI yields Excel spreadsheet (received 230621).</t>
        </r>
      </text>
    </comment>
    <comment ref="AG13" authorId="0" shapeId="0" xr:uid="{00000000-0006-0000-0900-000003000000}">
      <text>
        <r>
          <rPr>
            <b/>
            <sz val="12"/>
            <color indexed="81"/>
            <rFont val="Arial"/>
            <family val="2"/>
          </rPr>
          <t>Jason BEEDELL:</t>
        </r>
        <r>
          <rPr>
            <sz val="12"/>
            <color indexed="81"/>
            <rFont val="Arial"/>
            <family val="2"/>
          </rPr>
          <t xml:space="preserve">
IDDRI used 10.2t/ha for fruit trees.
</t>
        </r>
      </text>
    </comment>
    <comment ref="AG14" authorId="0" shapeId="0" xr:uid="{00000000-0006-0000-0900-000004000000}">
      <text>
        <r>
          <rPr>
            <b/>
            <sz val="12"/>
            <color indexed="81"/>
            <rFont val="Arial"/>
            <family val="2"/>
          </rPr>
          <t>Jason BEEDELL:</t>
        </r>
        <r>
          <rPr>
            <sz val="12"/>
            <color indexed="81"/>
            <rFont val="Arial"/>
            <family val="2"/>
          </rPr>
          <t xml:space="preserve">
IDDRI used 17.3t/ha for all types of vegetables.
</t>
        </r>
      </text>
    </comment>
    <comment ref="AG15" authorId="0" shapeId="0" xr:uid="{00000000-0006-0000-0900-000005000000}">
      <text>
        <r>
          <rPr>
            <b/>
            <sz val="12"/>
            <color indexed="81"/>
            <rFont val="Arial"/>
            <family val="2"/>
          </rPr>
          <t>Jason BEEDELL:</t>
        </r>
        <r>
          <rPr>
            <sz val="12"/>
            <color indexed="81"/>
            <rFont val="Arial"/>
            <family val="2"/>
          </rPr>
          <t xml:space="preserve">
IDDRI yield from IDDRI yields Excel spreadsheet (received 230621).</t>
        </r>
      </text>
    </comment>
    <comment ref="AG19" authorId="0" shapeId="0" xr:uid="{00000000-0006-0000-0900-000006000000}">
      <text>
        <r>
          <rPr>
            <b/>
            <sz val="12"/>
            <color indexed="81"/>
            <rFont val="Arial"/>
            <family val="2"/>
          </rPr>
          <t>Jason BEEDELL:</t>
        </r>
        <r>
          <rPr>
            <sz val="12"/>
            <color indexed="81"/>
            <rFont val="Arial"/>
            <family val="2"/>
          </rPr>
          <t xml:space="preserve">
IDDRI yield from IDDRI yields Excel spreadsheet (received 230621).</t>
        </r>
      </text>
    </comment>
    <comment ref="AH19" authorId="0" shapeId="0" xr:uid="{00000000-0006-0000-0900-000007000000}">
      <text>
        <r>
          <rPr>
            <b/>
            <sz val="12"/>
            <color indexed="81"/>
            <rFont val="Arial"/>
            <family val="2"/>
          </rPr>
          <t>Jason BEEDELL:</t>
        </r>
        <r>
          <rPr>
            <sz val="12"/>
            <color indexed="81"/>
            <rFont val="Arial"/>
            <family val="2"/>
          </rPr>
          <t xml:space="preserve">
kg meat/LU .</t>
        </r>
      </text>
    </comment>
    <comment ref="AG20" authorId="0" shapeId="0" xr:uid="{00000000-0006-0000-0900-000008000000}">
      <text>
        <r>
          <rPr>
            <b/>
            <sz val="12"/>
            <color indexed="81"/>
            <rFont val="Arial"/>
            <family val="2"/>
          </rPr>
          <t>Jason BEEDELL:</t>
        </r>
        <r>
          <rPr>
            <sz val="12"/>
            <color indexed="81"/>
            <rFont val="Arial"/>
            <family val="2"/>
          </rPr>
          <t xml:space="preserve">
See cell T91 in 9 HIDE Comparis AginUK (stock).
NB  This is quite difference to the 62.2kg/Livestock unit of sheep of all kinds that IDDRI said it used.  However, it has not been possible to reverse-calculate IDDRI's figure.</t>
        </r>
      </text>
    </comment>
    <comment ref="AH20" authorId="0" shapeId="0" xr:uid="{00000000-0006-0000-0900-000009000000}">
      <text>
        <r>
          <rPr>
            <b/>
            <sz val="12"/>
            <color indexed="81"/>
            <rFont val="Arial"/>
            <family val="2"/>
          </rPr>
          <t xml:space="preserve">Jason BEEDELL:
</t>
        </r>
        <r>
          <rPr>
            <sz val="12"/>
            <color indexed="81"/>
            <rFont val="Arial"/>
            <family val="2"/>
          </rPr>
          <t>kg meat/LU .</t>
        </r>
      </text>
    </comment>
    <comment ref="AG22" authorId="0" shapeId="0" xr:uid="{00000000-0006-0000-0900-00000A000000}">
      <text>
        <r>
          <rPr>
            <b/>
            <sz val="12"/>
            <color indexed="81"/>
            <rFont val="Arial"/>
            <family val="2"/>
          </rPr>
          <t>Jason BEEDELL:</t>
        </r>
        <r>
          <rPr>
            <sz val="12"/>
            <color indexed="81"/>
            <rFont val="Arial"/>
            <family val="2"/>
          </rPr>
          <t xml:space="preserve">
IDDRI appeared to use the same production / LU as conventional.
We do not have a kg/LU figure from IDDRI, so we have had to use calculated estimates.
The figure based on total production divided by LUs in 9 HIDE Comparis AginUK (stock) looks high, due to the LU figure looking too low (as it is a snapshot in June and does not include all LUs across the whole year).
Therefore the figure used is calculated based on an estimate of all LUs across the whole year (see row 127 in 9 HIDE Comparis AginUK (stock) for calculation).</t>
        </r>
      </text>
    </comment>
    <comment ref="AG23" authorId="0" shapeId="0" xr:uid="{00000000-0006-0000-0900-00000B000000}">
      <text>
        <r>
          <rPr>
            <b/>
            <sz val="12"/>
            <color indexed="81"/>
            <rFont val="Arial"/>
            <family val="2"/>
          </rPr>
          <t>Jason BEEDELL:</t>
        </r>
        <r>
          <rPr>
            <sz val="12"/>
            <color indexed="81"/>
            <rFont val="Arial"/>
            <family val="2"/>
          </rPr>
          <t xml:space="preserve">
IDDRI appeared to use the same production / LU as conventional.
We do not have a kg/LU figure from IDDRI, so we have had to use calculated estimates.
The figure based on total production divided by LUs in 9 HIDE Comparis AginUK (stock) looks high, due to the LU figure looking too low (as it is a snapshot in June and does not include all LUs across the whole year).
Therefore the figure used is calculated based on an estimate of all LUs across the whole year (see row 127 in 9 HIDE Comparis AginUK (stock) for calculation).</t>
        </r>
      </text>
    </comment>
    <comment ref="A24" authorId="0" shapeId="0" xr:uid="{00000000-0006-0000-0900-00000C000000}">
      <text>
        <r>
          <rPr>
            <b/>
            <sz val="8"/>
            <color indexed="81"/>
            <rFont val="Tahoma"/>
            <family val="2"/>
          </rPr>
          <t>Jason BEEDELL:</t>
        </r>
        <r>
          <rPr>
            <sz val="8"/>
            <color indexed="81"/>
            <rFont val="Tahoma"/>
            <family val="2"/>
          </rPr>
          <t xml:space="preserve">
</t>
        </r>
        <r>
          <rPr>
            <sz val="12"/>
            <color indexed="81"/>
            <rFont val="Arial"/>
            <family val="2"/>
          </rPr>
          <t>IDDRI units assumed to be million dozen eggs.</t>
        </r>
      </text>
    </comment>
    <comment ref="AG24" authorId="0" shapeId="0" xr:uid="{00000000-0006-0000-0900-00000D000000}">
      <text>
        <r>
          <rPr>
            <b/>
            <sz val="12"/>
            <color indexed="81"/>
            <rFont val="Arial"/>
            <family val="2"/>
          </rPr>
          <t>Jason BEEDELL:</t>
        </r>
        <r>
          <rPr>
            <sz val="12"/>
            <color indexed="81"/>
            <rFont val="Arial"/>
            <family val="2"/>
          </rPr>
          <t xml:space="preserve">
IDDRI appeared to use the same production / LU as conventional.
We do not have a kg/LU figure from IDDRI, so we have had to use calculated estimates.
The figure based on total production divided by LUs in 9 HIDE Comparis AginUK (stock) looks high, due to the LU figure looking too low (as it is a snapshot in June and does not include all LUs across the whole year).
Therefore the figure used is calculated based on an estimate of all LUs across the whole year (see row 127 in 9 HIDE Comparis AginUK (stock) for calculation).</t>
        </r>
      </text>
    </comment>
  </commentList>
</comments>
</file>

<file path=xl/sharedStrings.xml><?xml version="1.0" encoding="utf-8"?>
<sst xmlns="http://schemas.openxmlformats.org/spreadsheetml/2006/main" count="30269" uniqueCount="1266">
  <si>
    <t>Farm Type</t>
  </si>
  <si>
    <t>Cell Variable</t>
  </si>
  <si>
    <t>Statistic</t>
  </si>
  <si>
    <t>ALL FARM TYPES</t>
  </si>
  <si>
    <t xml:space="preserve"> Number of farms</t>
  </si>
  <si>
    <t>Sum</t>
  </si>
  <si>
    <t xml:space="preserve"> Total area of farm</t>
  </si>
  <si>
    <t>Average per farm</t>
  </si>
  <si>
    <t xml:space="preserve"> Utilised agricultural area (UAA)</t>
  </si>
  <si>
    <t xml:space="preserve">—    </t>
  </si>
  <si>
    <t xml:space="preserve"> Cereals area</t>
  </si>
  <si>
    <t xml:space="preserve"> Wheat area</t>
  </si>
  <si>
    <t xml:space="preserve"> Barley area</t>
  </si>
  <si>
    <t xml:space="preserve"> Other cereals area</t>
  </si>
  <si>
    <t xml:space="preserve"> Oilseeds area</t>
  </si>
  <si>
    <t xml:space="preserve"> Oilseed rape area</t>
  </si>
  <si>
    <t xml:space="preserve"> Linseed area</t>
  </si>
  <si>
    <t xml:space="preserve"> Protein crops area</t>
  </si>
  <si>
    <t xml:space="preserve"> Peas area</t>
  </si>
  <si>
    <t>V</t>
  </si>
  <si>
    <t xml:space="preserve"> Beans area</t>
  </si>
  <si>
    <t xml:space="preserve"> Potatoes area</t>
  </si>
  <si>
    <t xml:space="preserve"> Maincrop potatoes area</t>
  </si>
  <si>
    <t xml:space="preserve"> Early potatoes area</t>
  </si>
  <si>
    <t>.D</t>
  </si>
  <si>
    <t xml:space="preserve"> Sugar beet area</t>
  </si>
  <si>
    <t xml:space="preserve"> Horticulture area</t>
  </si>
  <si>
    <t xml:space="preserve"> Area of outdoor horticulture crops</t>
  </si>
  <si>
    <t xml:space="preserve"> Top fruit area</t>
  </si>
  <si>
    <t xml:space="preserve"> Soft fruit area (outdoor)</t>
  </si>
  <si>
    <t xml:space="preserve"> Area of outdoor vegetables</t>
  </si>
  <si>
    <t xml:space="preserve"> Area of outdoor flowers and bulbs</t>
  </si>
  <si>
    <t xml:space="preserve"> Area of outdoor hardy nursery stock</t>
  </si>
  <si>
    <t xml:space="preserve"> Area of crops under glass</t>
  </si>
  <si>
    <t xml:space="preserve"> Area of fruit under glass</t>
  </si>
  <si>
    <t xml:space="preserve"> Area of vegetables under glass</t>
  </si>
  <si>
    <t xml:space="preserve"> Area of flowers and bulbs under glass</t>
  </si>
  <si>
    <t xml:space="preserve"> Area of hardy nursery stock under glass</t>
  </si>
  <si>
    <t xml:space="preserve"> Area of mushrooms</t>
  </si>
  <si>
    <t xml:space="preserve"> Total area of protected crops</t>
  </si>
  <si>
    <t xml:space="preserve"> Glasshouse area</t>
  </si>
  <si>
    <t xml:space="preserve"> Glasshouse area - heated</t>
  </si>
  <si>
    <t xml:space="preserve"> Glasshouse area - unheated</t>
  </si>
  <si>
    <t xml:space="preserve"> Fodder crops, grazing and fallow area</t>
  </si>
  <si>
    <t xml:space="preserve"> Maincrop fodder area</t>
  </si>
  <si>
    <t xml:space="preserve"> Fodder area grown as secondary crops</t>
  </si>
  <si>
    <t xml:space="preserve"> Temporary grass area</t>
  </si>
  <si>
    <t xml:space="preserve"> Permanent grass area</t>
  </si>
  <si>
    <t xml:space="preserve"> Sole rough grazing area</t>
  </si>
  <si>
    <t xml:space="preserve"> Fallow area</t>
  </si>
  <si>
    <t xml:space="preserve"> Uncropped area (excl. rotational and incl. volutary set aside)</t>
  </si>
  <si>
    <t xml:space="preserve"> Area of woodlands and other land</t>
  </si>
  <si>
    <t>Cropping</t>
  </si>
  <si>
    <t>Cereals</t>
  </si>
  <si>
    <t>..D</t>
  </si>
  <si>
    <t>General cropping</t>
  </si>
  <si>
    <t>Horticulture</t>
  </si>
  <si>
    <t>Specialist fruit</t>
  </si>
  <si>
    <t>F</t>
  </si>
  <si>
    <t>Specialist glass</t>
  </si>
  <si>
    <t>Specialist hardy nursery stock</t>
  </si>
  <si>
    <t>D</t>
  </si>
  <si>
    <t>Other horticulture</t>
  </si>
  <si>
    <t>Grazing Livestock</t>
  </si>
  <si>
    <t>Dairy</t>
  </si>
  <si>
    <t>Grazing livestock (lowland)</t>
  </si>
  <si>
    <t>Grazing livestock (LFA)</t>
  </si>
  <si>
    <t>Grazing livestock (DA)</t>
  </si>
  <si>
    <t>Specialist sheep (SDA)</t>
  </si>
  <si>
    <t>Other grazing livestock (SDA)</t>
  </si>
  <si>
    <t>Other types &amp; mixed</t>
  </si>
  <si>
    <t>Pigs</t>
  </si>
  <si>
    <t>Poultry</t>
  </si>
  <si>
    <t>Mixed</t>
  </si>
  <si>
    <t>Low performance (lowest 25%)</t>
  </si>
  <si>
    <t>Medium performance (middle 50%)</t>
  </si>
  <si>
    <t>High performance (highest 25%)</t>
  </si>
  <si>
    <t>ALL</t>
  </si>
  <si>
    <t>Farm Type_1</t>
  </si>
  <si>
    <t>Farm Type_2</t>
  </si>
  <si>
    <t>Farm Type_3</t>
  </si>
  <si>
    <t>Farm Type_4</t>
  </si>
  <si>
    <t xml:space="preserve"> Permanent grassland outside LFA with low or very low inputs</t>
  </si>
  <si>
    <t xml:space="preserve"> Permanent grassland outside LFA with low inputs</t>
  </si>
  <si>
    <t xml:space="preserve"> Permanent grassland outside LFA with very low inputs</t>
  </si>
  <si>
    <t xml:space="preserve"> In bye pasture (LFA) with low or very low inputs</t>
  </si>
  <si>
    <t xml:space="preserve"> In bye pasture (LFA) with low inputs</t>
  </si>
  <si>
    <t xml:space="preserve"> In bye pasture (LFA) with very low inputs</t>
  </si>
  <si>
    <t xml:space="preserve"> Grassland field corner management</t>
  </si>
  <si>
    <t xml:space="preserve"> Grassland field corner management (LFA land)</t>
  </si>
  <si>
    <t xml:space="preserve"> Grassland field corner management (non-LFA land)</t>
  </si>
  <si>
    <t xml:space="preserve"> Enclosed rough grazing</t>
  </si>
  <si>
    <t xml:space="preserve"> Enclosed rough grazing (LFA)</t>
  </si>
  <si>
    <t xml:space="preserve"> Enclosed rough grazing (lowland)</t>
  </si>
  <si>
    <t xml:space="preserve"> Moorland and rough grazing</t>
  </si>
  <si>
    <t xml:space="preserve"> Moorland and rough grazing (LFA)</t>
  </si>
  <si>
    <t xml:space="preserve"> Moorland and rough grazing (lowland)</t>
  </si>
  <si>
    <t xml:space="preserve"> Rush pastures / wetlands</t>
  </si>
  <si>
    <t xml:space="preserve"> Rush pastures / wetlands (LFA)</t>
  </si>
  <si>
    <t xml:space="preserve"> Rush pastures / wetlands (lowland)</t>
  </si>
  <si>
    <t xml:space="preserve"> Cereals production (tonnes)</t>
  </si>
  <si>
    <t xml:space="preserve"> Wheat production (tonnes)</t>
  </si>
  <si>
    <t xml:space="preserve"> Barley production (tonnes)</t>
  </si>
  <si>
    <t xml:space="preserve"> Oilseed rape production (tonnes)</t>
  </si>
  <si>
    <t xml:space="preserve"> Peas and beans production (tonnes)</t>
  </si>
  <si>
    <t xml:space="preserve"> Potatoes production (tonnes)</t>
  </si>
  <si>
    <t xml:space="preserve"> Sugar beet production (tonnes)</t>
  </si>
  <si>
    <t xml:space="preserve"> Horticulture production (tonnes)</t>
  </si>
  <si>
    <t xml:space="preserve"> Cash crops production (tonnes)</t>
  </si>
  <si>
    <t xml:space="preserve"> Cereals yield</t>
  </si>
  <si>
    <t xml:space="preserve"> Wheat yield</t>
  </si>
  <si>
    <t xml:space="preserve"> Barley yield</t>
  </si>
  <si>
    <t xml:space="preserve"> Oilseed rape yield</t>
  </si>
  <si>
    <t xml:space="preserve"> Potatoes yield</t>
  </si>
  <si>
    <t xml:space="preserve"> Sugar beet yield</t>
  </si>
  <si>
    <t xml:space="preserve"> Wheat sale price</t>
  </si>
  <si>
    <t xml:space="preserve"> Barley sale price</t>
  </si>
  <si>
    <t xml:space="preserve"> Oilseed rape sale price</t>
  </si>
  <si>
    <t xml:space="preserve"> Potatoes sale price</t>
  </si>
  <si>
    <t xml:space="preserve"> Sugar beet sale price</t>
  </si>
  <si>
    <t xml:space="preserve"> Cattle - average number over year</t>
  </si>
  <si>
    <t xml:space="preserve"> Dairy and beef bulls (avg number)</t>
  </si>
  <si>
    <t xml:space="preserve"> - dairy bulls (avg number)</t>
  </si>
  <si>
    <t xml:space="preserve"> - beef bulls (avg number)</t>
  </si>
  <si>
    <t xml:space="preserve"> Dairy and beef cows (avg number)</t>
  </si>
  <si>
    <t xml:space="preserve"> - dairy cows (avg number)</t>
  </si>
  <si>
    <t xml:space="preserve"> - beef cows (avg number)</t>
  </si>
  <si>
    <t xml:space="preserve"> Heifers in calf - dairy and beef (avg number)</t>
  </si>
  <si>
    <t xml:space="preserve"> - dairy heifers in calf (avg number)</t>
  </si>
  <si>
    <t xml:space="preserve"> - beef heifers in calf (avg number)</t>
  </si>
  <si>
    <t xml:space="preserve"> Other cattle over 2 years (avg number)</t>
  </si>
  <si>
    <t xml:space="preserve"> - male cattle over 2 years (avg number)</t>
  </si>
  <si>
    <t xml:space="preserve"> - female cattle over 2 years (avg number)</t>
  </si>
  <si>
    <t xml:space="preserve"> Other cattle 1 - 2 years (avg number)</t>
  </si>
  <si>
    <t xml:space="preserve"> - male cattle 1 - 2 years (avg number)</t>
  </si>
  <si>
    <t xml:space="preserve"> - female cattle 1 - 2 years (avg number)</t>
  </si>
  <si>
    <t xml:space="preserve"> Cattle and calves under one year (avg number)</t>
  </si>
  <si>
    <t xml:space="preserve"> Sheep - average number over year</t>
  </si>
  <si>
    <t xml:space="preserve"> Rams (avg number)</t>
  </si>
  <si>
    <t xml:space="preserve"> Ewes (avg number)</t>
  </si>
  <si>
    <t xml:space="preserve"> - lowland ewes (avg number)</t>
  </si>
  <si>
    <t xml:space="preserve"> - hill ewes (avg number)</t>
  </si>
  <si>
    <t xml:space="preserve"> Ewe hoggs (avg number)</t>
  </si>
  <si>
    <t xml:space="preserve"> Store lambs (avg number)</t>
  </si>
  <si>
    <t xml:space="preserve"> Other sheep over 1 year (avg number)</t>
  </si>
  <si>
    <t xml:space="preserve"> Pigs - average number over year</t>
  </si>
  <si>
    <t xml:space="preserve"> Boars (avg number)</t>
  </si>
  <si>
    <t xml:space="preserve"> Breeding sows (avg number)</t>
  </si>
  <si>
    <t xml:space="preserve"> Sows for slaughter (avg number)</t>
  </si>
  <si>
    <t xml:space="preserve"> Gilts - including maiden gilts (avg number)</t>
  </si>
  <si>
    <t xml:space="preserve"> Store pigs (avg number)</t>
  </si>
  <si>
    <t xml:space="preserve"> Weaners (avg number)</t>
  </si>
  <si>
    <t xml:space="preserve"> Poultry - average number over year</t>
  </si>
  <si>
    <t xml:space="preserve"> Laying flock (avg number)</t>
  </si>
  <si>
    <t xml:space="preserve"> Growing pullets (avg number)</t>
  </si>
  <si>
    <t xml:space="preserve"> Broilers and other poultry (avg number)</t>
  </si>
  <si>
    <t xml:space="preserve"> Cattle sales (£)</t>
  </si>
  <si>
    <t xml:space="preserve"> Sheep sales (£)</t>
  </si>
  <si>
    <t xml:space="preserve"> Pigs sales (£)</t>
  </si>
  <si>
    <t xml:space="preserve"> Poultry sales (£)</t>
  </si>
  <si>
    <t xml:space="preserve"> Other livestock sales (£)</t>
  </si>
  <si>
    <t xml:space="preserve"> Cattle sold (number)</t>
  </si>
  <si>
    <t xml:space="preserve"> Sheep sold (number)</t>
  </si>
  <si>
    <t xml:space="preserve"> Pigs sold (number)</t>
  </si>
  <si>
    <t xml:space="preserve"> Eggs sold (dozens)</t>
  </si>
  <si>
    <t xml:space="preserve"> Broilers and other table chickens sold (number of birds)</t>
  </si>
  <si>
    <t xml:space="preserve"> Cattle purchases (£)</t>
  </si>
  <si>
    <t xml:space="preserve"> Sheep purchases (£)</t>
  </si>
  <si>
    <t xml:space="preserve"> Pigs purchases (£)</t>
  </si>
  <si>
    <t xml:space="preserve"> Poultry purchases (£)</t>
  </si>
  <si>
    <t xml:space="preserve"> Other livestock purchases (£)</t>
  </si>
  <si>
    <t xml:space="preserve"> Livestock units</t>
  </si>
  <si>
    <t xml:space="preserve"> Cattle livestock units</t>
  </si>
  <si>
    <t xml:space="preserve"> Sheep livestock units</t>
  </si>
  <si>
    <t xml:space="preserve"> Pigs livestock units</t>
  </si>
  <si>
    <t xml:space="preserve"> Poultry livestock units</t>
  </si>
  <si>
    <t xml:space="preserve"> Grazing livestock units (cattle + sheep + horses + other)</t>
  </si>
  <si>
    <t xml:space="preserve"> Labour input (full-time equivalents or AWU)</t>
  </si>
  <si>
    <t xml:space="preserve"> AWU of farmers, partners and other unpaid workers</t>
  </si>
  <si>
    <t xml:space="preserve"> AWU of paid workers</t>
  </si>
  <si>
    <t xml:space="preserve"> Standard Labour Requirement (SLR)</t>
  </si>
  <si>
    <t xml:space="preserve"> Current crop output (£): wheat</t>
  </si>
  <si>
    <t xml:space="preserve"> Current crop output (£): barley</t>
  </si>
  <si>
    <t xml:space="preserve"> Current crop output (£): other cereals</t>
  </si>
  <si>
    <t xml:space="preserve"> Current crop output (£): oilseeds</t>
  </si>
  <si>
    <t xml:space="preserve"> Current crop output (£): protein crops</t>
  </si>
  <si>
    <t xml:space="preserve"> Current crop output (£): potatoes</t>
  </si>
  <si>
    <t xml:space="preserve"> Current crop output (£): sugar beet</t>
  </si>
  <si>
    <t xml:space="preserve"> Current crop output (£): other crops excluding horticulture</t>
  </si>
  <si>
    <t xml:space="preserve"> Current crop output (£): horticulture</t>
  </si>
  <si>
    <t xml:space="preserve"> Current crop output (£): by-products, forage and cultivations</t>
  </si>
  <si>
    <t xml:space="preserve"> Disposal of previous crops (£)</t>
  </si>
  <si>
    <t xml:space="preserve"> Livestock output (£): milk and milk products</t>
  </si>
  <si>
    <t xml:space="preserve"> Livestock output (£): dairy cattle</t>
  </si>
  <si>
    <t xml:space="preserve"> Livestock output (£): other cattle</t>
  </si>
  <si>
    <t xml:space="preserve"> Livestock output (£): sheep and wool</t>
  </si>
  <si>
    <t xml:space="preserve"> Livestock output (£): pigs</t>
  </si>
  <si>
    <t xml:space="preserve"> Livestock output (£): eggs</t>
  </si>
  <si>
    <t xml:space="preserve"> Livestock output (£): broilers and other poultry</t>
  </si>
  <si>
    <t xml:space="preserve"> Livestock output (£): other livestock (including horses)</t>
  </si>
  <si>
    <t xml:space="preserve"> Assets (£)</t>
  </si>
  <si>
    <t xml:space="preserve"> Assets: Land and buildings</t>
  </si>
  <si>
    <t xml:space="preserve"> Assets: Machinery and equipment</t>
  </si>
  <si>
    <t xml:space="preserve"> Assets: Breeding livestock</t>
  </si>
  <si>
    <t xml:space="preserve"> Assets: Trading livestock</t>
  </si>
  <si>
    <t xml:space="preserve"> Livestock specific costs: purchased feed &amp; fodder</t>
  </si>
  <si>
    <t xml:space="preserve"> Livestock specific costs: home grown feed &amp; fodder</t>
  </si>
  <si>
    <t xml:space="preserve"> Area of environmental crops and farm habitats (ha)</t>
  </si>
  <si>
    <t xml:space="preserve"> Agri-environment work (excl HFA) - payments</t>
  </si>
  <si>
    <t xml:space="preserve"> Agri-environment work (excl HFA) - costs</t>
  </si>
  <si>
    <t xml:space="preserve"> Agri-environment work (excl HFA) - margin</t>
  </si>
  <si>
    <t xml:space="preserve"> Output from diversification out of agriculture</t>
  </si>
  <si>
    <t xml:space="preserve"> Costs of diversification out of agriculture</t>
  </si>
  <si>
    <t xml:space="preserve"> Income from diversified activities</t>
  </si>
  <si>
    <t xml:space="preserve"> Basic Farm Payment</t>
  </si>
  <si>
    <t xml:space="preserve"> Costs associated with Basic Payment Scheme</t>
  </si>
  <si>
    <t xml:space="preserve"> Income from Basic Payment scheme</t>
  </si>
  <si>
    <t>Owner-occupied area</t>
  </si>
  <si>
    <t xml:space="preserve"> Value of crop sales (incl farmhouse consumption)</t>
  </si>
  <si>
    <t xml:space="preserve"> Livestock output (excluding subsidies and payments to agriculture)</t>
  </si>
  <si>
    <t xml:space="preserve"> Subsidies and payments to agriculture (excl. agri-environment payments)</t>
  </si>
  <si>
    <t xml:space="preserve"> Miscellaneous output (including agricultural work done on other farms)</t>
  </si>
  <si>
    <t xml:space="preserve"> Agriculture: Total Output</t>
  </si>
  <si>
    <t xml:space="preserve"> Crop specific costs</t>
  </si>
  <si>
    <t xml:space="preserve"> Livestock specific costs</t>
  </si>
  <si>
    <t xml:space="preserve"> Casual labour costs for agriculture</t>
  </si>
  <si>
    <t xml:space="preserve"> Contract costs for agriculture</t>
  </si>
  <si>
    <t xml:space="preserve"> Miscellaneous variable costs (including for work done on other farms)</t>
  </si>
  <si>
    <t xml:space="preserve"> Variable costs for agriculture (excluding agri-environment activities)</t>
  </si>
  <si>
    <t xml:space="preserve"> Gross margin for agriculture</t>
  </si>
  <si>
    <t xml:space="preserve"> Regular labour</t>
  </si>
  <si>
    <t xml:space="preserve"> - machinery running costs (ag: aggregation up to 2006/7)</t>
  </si>
  <si>
    <t>Machinery - agriculture fuel/oil costs (new split from 2007/8)</t>
  </si>
  <si>
    <t>Machinery - agriculture repairs/other costs (new split from 2007/8)</t>
  </si>
  <si>
    <t xml:space="preserve"> - machinery depreciation</t>
  </si>
  <si>
    <t xml:space="preserve"> Machinery costs</t>
  </si>
  <si>
    <t xml:space="preserve"> Depreciation of glasshouses &amp; permanent crops</t>
  </si>
  <si>
    <t xml:space="preserve"> - bank charges &amp; professional fees</t>
  </si>
  <si>
    <t xml:space="preserve"> - water, electricity and other general costs</t>
  </si>
  <si>
    <t xml:space="preserve"> - maintenance, repairs and insurance</t>
  </si>
  <si>
    <t xml:space="preserve"> - depreciation of buildings and works</t>
  </si>
  <si>
    <t xml:space="preserve"> Miscellaneous fixed costs (including for work done on other farms)</t>
  </si>
  <si>
    <t xml:space="preserve"> Fixed costs for agriculture (excluding agri-environment activities)</t>
  </si>
  <si>
    <t xml:space="preserve"> Income from agriculture (including subsidies and grants to agriculture)</t>
  </si>
  <si>
    <t xml:space="preserve"> Profit/(loss) on sale of assets</t>
  </si>
  <si>
    <t xml:space="preserve"> - share of net interest payments</t>
  </si>
  <si>
    <t xml:space="preserve"> - rent paid</t>
  </si>
  <si>
    <t xml:space="preserve"> - write-off of bad debts</t>
  </si>
  <si>
    <t xml:space="preserve"> Income from agri-environment work</t>
  </si>
  <si>
    <t xml:space="preserve"> Farm business income (main farm income measure)</t>
  </si>
  <si>
    <t xml:space="preserve"> Adjustment for unpaid manual labour</t>
  </si>
  <si>
    <t xml:space="preserve"> Farm corporate income</t>
  </si>
  <si>
    <t xml:space="preserve"> Interest payments on borrowing (net of interest received)</t>
  </si>
  <si>
    <t xml:space="preserve"> Farm investment income</t>
  </si>
  <si>
    <t xml:space="preserve"> plus:   Profit/(loss) on sale of assets</t>
  </si>
  <si>
    <t xml:space="preserve"> minus: Imputed rent (i)</t>
  </si>
  <si>
    <t xml:space="preserve"> plus:   Ownership charges</t>
  </si>
  <si>
    <t xml:space="preserve"> minus:  (Prior to 2010/11) Non-agricultural output historically not accounted for in Net Farm Income</t>
  </si>
  <si>
    <t xml:space="preserve"> plus:  (Prior to 2010/11) Non-agricultural input costs historically not accounted for in Net Farm Income</t>
  </si>
  <si>
    <t xml:space="preserve"> plus:   Unpaid labour of principal farmer and spouse </t>
  </si>
  <si>
    <t xml:space="preserve"> Net farm income (NFI)</t>
  </si>
  <si>
    <t>Row Labels</t>
  </si>
  <si>
    <t>Grand Total</t>
  </si>
  <si>
    <t>Column Labels</t>
  </si>
  <si>
    <t>Average of ALL</t>
  </si>
  <si>
    <t>Note:  154 ha average total area is higher than the average total area in the FBS sample (143 ha) and for the June Survey 2018 (149 ha).</t>
  </si>
  <si>
    <t>Note:  £50,400 matches the Farm Business Income for all farms stated on page 4, in Farm Accounts in England Results from the Farm Business Survey 2018/19.</t>
  </si>
  <si>
    <t>Note:  3 SLR matches the standard labour requirement at June Survey 2018, in Table K, in Farm Accounts in England Results from the Farm Business Survey 2018/19.</t>
  </si>
  <si>
    <t>DEAD TABLES</t>
  </si>
  <si>
    <t>Note:  57,124 matches the number of businesses at June Survey 2018, in Table K, in Farm Accounts in England Results from the Farm Business Survey 2018/19.  NB  FBS results are weighted to represent the full population of farm businesses that have at least 25 thousand Euros of standard ouput.  57,124 roughly matches the 65,451 number of holdings over 20 ha (WHICH ARE DIFFERENT TO BUSINESSES), in Farm_sizes tab, in structure-england-farm_type_series_15oct20.ods.</t>
  </si>
  <si>
    <t>20 hectares and over</t>
  </si>
  <si>
    <t>structure-june-eng-farmsize-15oct2020.ods</t>
  </si>
  <si>
    <t>% difference</t>
  </si>
  <si>
    <t>Year</t>
  </si>
  <si>
    <t>Sample</t>
  </si>
  <si>
    <t>15 hectares and over</t>
  </si>
  <si>
    <t>10 cows and over</t>
  </si>
  <si>
    <t>Defra data used as reference check</t>
  </si>
  <si>
    <t>Commercial holdings are those above the thresholds (see metadata) for 2010 onwards</t>
  </si>
  <si>
    <t>structure-england-farm_type_series_15oct20.ods</t>
  </si>
  <si>
    <t>Table C on page 23, in Farm Accounts in England Results from the Farm Business Survey 2018/19; NB  Total Income From Farming (TIFF) is £3,981m - it includes a number of different measures than FBI.</t>
  </si>
  <si>
    <t>structure-june-eng-farmsize-15oct2020.ods; 1,618,871 ha is stated for 2018 for England, in structure-june-ukcerealoilseed-22dec20.ods.</t>
  </si>
  <si>
    <t>All farms</t>
  </si>
  <si>
    <t>structure-june-uktimeseries-22dec20.ods</t>
  </si>
  <si>
    <t>structure-england-farm_type_series_15oct20.ods; structure-june-uktimeseries-22dec20.ods</t>
  </si>
  <si>
    <t>structure-june-eng-farmsize-15oct2020.ods; 689,312 is stated for beef herd (female 2yr+ with offspring), in structure-england-farm_type_series_15oct20.ods; 689,006  is stated for beef herd (female 2yr+ with offspring), in structure-livestockpop-england-27feb20.xls</t>
  </si>
  <si>
    <t>structure-june-eng-farmsize-15oct2020.ods; 1,116,107 is stated for dairy herd (female 2yr+ with offspring), in structure-england-farm_type_series_15oct20.ods; 1,142,528 is stated for dairy herd (female 2yr+ with offspring), in structure-livestockpop-england-27feb20.xls</t>
  </si>
  <si>
    <t>Source &amp; notes</t>
  </si>
  <si>
    <t>CroppingCereals</t>
  </si>
  <si>
    <t>CroppingGeneral cropping</t>
  </si>
  <si>
    <t>CroppingHorticulture</t>
  </si>
  <si>
    <t>CroppingHorticultureOther horticulture</t>
  </si>
  <si>
    <t>CroppingHorticultureSpecialist fruit</t>
  </si>
  <si>
    <t>CroppingHorticultureSpecialist glass</t>
  </si>
  <si>
    <t>CroppingHorticultureSpecialist hardy nursery stock</t>
  </si>
  <si>
    <t>Grazing LivestockDairy</t>
  </si>
  <si>
    <t>Grazing LivestockGrazing livestock (LFA)</t>
  </si>
  <si>
    <t>Grazing LivestockGrazing livestock (LFA)Grazing livestock (DA)</t>
  </si>
  <si>
    <t>Grazing LivestockGrazing livestock (LFA)Other grazing livestock (SDA)</t>
  </si>
  <si>
    <t>Grazing LivestockGrazing livestock (LFA)Specialist sheep (SDA)</t>
  </si>
  <si>
    <t>Grazing LivestockGrazing livestock (lowland)</t>
  </si>
  <si>
    <t>Other types &amp; mixedMixed</t>
  </si>
  <si>
    <t>Other types &amp; mixedPigs</t>
  </si>
  <si>
    <t>Other types &amp; mixedPoultry</t>
  </si>
  <si>
    <t>Difference to FBS production</t>
  </si>
  <si>
    <t>Difference to FBS crop output</t>
  </si>
  <si>
    <t>COMPARISON AGAINST DEFRA AND FBS DATA TO CHECK RELIABILITY OF DOWNLOADED DATA</t>
  </si>
  <si>
    <t>GROSSING UP TO CROP OUTPUT FROM AREA, YIELD AND SALE PRICE</t>
  </si>
  <si>
    <t>QUESTION FOR FBS AND DEFRA:  why is total of current crop outputs different to Value of crop sales?  And same for Livestock output totals?</t>
  </si>
  <si>
    <t>structure-june-ukcerealoilseed-22dec20.ods; 13,555,000 t is stated for 2018 for England, in Info 2020  farming  Agriculture in the UK  0620.pdf</t>
  </si>
  <si>
    <t>structure-june-ukcerealoilseed-22dec20.ods; 583,000 ha is stated for 2018 for England, in Info 2020  farming  Agriculture in the UK  0620.pdf</t>
  </si>
  <si>
    <t>structure-june-ukcerealoilseed-22dec20.ods; 2,012,000 t is stated on page 70, for 2018 for England, in Info 2020  farming  Agriculture in the UK  0620.pdf</t>
  </si>
  <si>
    <t>CROPS - GROSSING UP TO TOTAL OUPUT (IN AGRICULTURE IN THE UK 2019, SECTION 4)</t>
  </si>
  <si>
    <t>LIVESTOCK - GROSSING UP TO TOTAL OUPUT (IN AGRICULTURE IN THE UK 2019, CHAPTER 8)</t>
  </si>
  <si>
    <t>Production</t>
  </si>
  <si>
    <t>Area (thousand hectares)</t>
  </si>
  <si>
    <t>Yield (tonnes per hectare)</t>
  </si>
  <si>
    <t>Volume of harvested production (a)</t>
  </si>
  <si>
    <t>Value of production (£ million) (b)</t>
  </si>
  <si>
    <t>of which :</t>
  </si>
  <si>
    <t>sales</t>
  </si>
  <si>
    <t>on farm use</t>
  </si>
  <si>
    <t>change in stocks</t>
  </si>
  <si>
    <t>Prices (£ per tonne)</t>
  </si>
  <si>
    <t>Supply and use</t>
  </si>
  <si>
    <t>Imports from :</t>
  </si>
  <si>
    <t>the EU</t>
  </si>
  <si>
    <t>the rest of the world</t>
  </si>
  <si>
    <t>Exports to :</t>
  </si>
  <si>
    <t>Total new supply</t>
  </si>
  <si>
    <t>Change in farm and other stocks</t>
  </si>
  <si>
    <t>Total domestic uses</t>
  </si>
  <si>
    <t>animal feed</t>
  </si>
  <si>
    <t>seed</t>
  </si>
  <si>
    <t>other uses and waste</t>
  </si>
  <si>
    <t>Production as % of total new supply for use in the UK</t>
  </si>
  <si>
    <t>% of home grown wheat in milling grist</t>
  </si>
  <si>
    <t>2019 (prov)</t>
  </si>
  <si>
    <t>2018 (calc)</t>
  </si>
  <si>
    <t>Not poss to calc</t>
  </si>
  <si>
    <t>2017 (calc)</t>
  </si>
  <si>
    <t>2019 (calc)</t>
  </si>
  <si>
    <t>Notes:  '-' in original tables changed to '0' to enable calculations</t>
  </si>
  <si>
    <t>flour milling or brewing/distilling</t>
  </si>
  <si>
    <t>NB:  production - calculated is quite different to original data, WHICH AFFECTS % OF TOTAL DOMESTIC USES PERCENTAGES</t>
  </si>
  <si>
    <t>Crops - production, value, supply and use  (Chapter 7, Agriculture in the UK 2019)</t>
  </si>
  <si>
    <t>Production - % diff between calculated and original</t>
  </si>
  <si>
    <t>Total domestic uses - % diff between calculated and original</t>
  </si>
  <si>
    <t>Table 7.4 Oats production, value, supply and use; United Kingdom</t>
  </si>
  <si>
    <t>Table 7.3 Barley; production, value, supply and use; United Kingdom</t>
  </si>
  <si>
    <t>Table 7.2 Wheat; production, value, supply and use; United Kingdom</t>
  </si>
  <si>
    <t>Table 7.1 Total cereals; production, value, supply and use; United Kingdom</t>
  </si>
  <si>
    <t>NB  UK figures</t>
  </si>
  <si>
    <t>n/a</t>
  </si>
  <si>
    <t>Table 7.5 Oilseed rape production; value, supply and use; United Kingdom</t>
  </si>
  <si>
    <t>Value of production - % diff between calculated and original</t>
  </si>
  <si>
    <r>
      <t>Table 7.6 Linseed</t>
    </r>
    <r>
      <rPr>
        <sz val="10"/>
        <color theme="1"/>
        <rFont val="Arial"/>
        <family val="2"/>
      </rPr>
      <t xml:space="preserve"> </t>
    </r>
    <r>
      <rPr>
        <sz val="10"/>
        <color rgb="FF006A4E"/>
        <rFont val="Arial"/>
        <family val="2"/>
      </rPr>
      <t>production; value, supply and use; United Kingdom</t>
    </r>
  </si>
  <si>
    <t>Table 7.7 Sugar Beet production and value; Refined Sugar production and supply</t>
  </si>
  <si>
    <t>Table 7.8 Protein crops (Field Peas and Field Beans); United Kingdom</t>
  </si>
  <si>
    <t>NB  The figures presented here cover only that part of the crop which is assumed to be used for stockfeed including for pets and specialist bird food. It also includes an estimate for those varieties originally grown for human consumption but did not meet the required grade. The percentage utilised for animal feed is variable with typical estimates ranging from 30-60%</t>
  </si>
  <si>
    <t>Table 7.9 Fresh vegetables production, value, supply and use; United Kingdom</t>
  </si>
  <si>
    <t>FIELD BEANS</t>
  </si>
  <si>
    <t>PEAS FOR HUMAN CONSUMPTION</t>
  </si>
  <si>
    <t>PEAS FOR ANIMAL FEED</t>
  </si>
  <si>
    <t xml:space="preserve">NB  Area - outdoors is from June survey area for vegetables and salad crops and indoor excludes area of mushrooms
</t>
  </si>
  <si>
    <t>Further detailed information on vegetable statistics can be found in the annual publication Horticultural Statistics</t>
  </si>
  <si>
    <t>Table 7.11 Potatoes production, value, supply and use; United Kingdom (a)</t>
  </si>
  <si>
    <t>NB  Area is area harvested, not sown (for which other data is available)</t>
  </si>
  <si>
    <t>Milling / malting / straw / early</t>
  </si>
  <si>
    <t>Feed / stockfeed</t>
  </si>
  <si>
    <t>FOR HUMAN CONSUMPTION</t>
  </si>
  <si>
    <t>SEED</t>
  </si>
  <si>
    <t>STOCKFEED</t>
  </si>
  <si>
    <t>Table 7.12 Fresh fruit production, value, supply and use; United Kingdom</t>
  </si>
  <si>
    <t>Livestock - production, value, supply and use  (Chapter 8, Agriculture in the UK 2019)</t>
  </si>
  <si>
    <t>Population</t>
  </si>
  <si>
    <t>dairy cows</t>
  </si>
  <si>
    <t>beef cows</t>
  </si>
  <si>
    <t>Production (a)</t>
  </si>
  <si>
    <t>Total home-fed marketings (thousand head)</t>
  </si>
  <si>
    <t>steers, heifers and young bulls</t>
  </si>
  <si>
    <t>calves</t>
  </si>
  <si>
    <t>cows and adult bulls</t>
  </si>
  <si>
    <t>Average dressed carcase weight (kg):</t>
  </si>
  <si>
    <t>Production (dressed carcase weight):</t>
  </si>
  <si>
    <t>Value of production (£ million)</t>
  </si>
  <si>
    <t>value of home-fed production (a)</t>
  </si>
  <si>
    <t>change in work-in-progress (b)</t>
  </si>
  <si>
    <t>less imported livestock</t>
  </si>
  <si>
    <t>plus breeding animals exported</t>
  </si>
  <si>
    <t>Subsidies (c)</t>
  </si>
  <si>
    <t>Value of production at basic price (£ million) (d)</t>
  </si>
  <si>
    <t>Prices</t>
  </si>
  <si>
    <t xml:space="preserve">Finished cattle (pence per kg deadweight): All prime cattle </t>
  </si>
  <si>
    <t>Supply &amp; use (dressed carcase weight equivalent) (e)</t>
  </si>
  <si>
    <t xml:space="preserve">Home-fed production (a) </t>
  </si>
  <si>
    <t>Imports from EU (f)</t>
  </si>
  <si>
    <t>Imports from the rest of the world</t>
  </si>
  <si>
    <t>Exports to EU</t>
  </si>
  <si>
    <t>Exports to the rest of the world</t>
  </si>
  <si>
    <t>Home-fed production as % of total new supply for use in UK</t>
  </si>
  <si>
    <t>home-fed production (t 000)</t>
  </si>
  <si>
    <t>home-fed production (000 t)</t>
  </si>
  <si>
    <t>Value of production at basic price (£) (d)</t>
  </si>
  <si>
    <t>Table 8.2 Cattle and calves; beef and veal</t>
  </si>
  <si>
    <t>Table 8.3 Pigs and pig meat</t>
  </si>
  <si>
    <t>sows in pig and other sows for breeding</t>
  </si>
  <si>
    <t>gilts in pig</t>
  </si>
  <si>
    <t>clean pigs</t>
  </si>
  <si>
    <t>sows and boars</t>
  </si>
  <si>
    <t>home-fed production (000 t) - % diff between calculated and original</t>
  </si>
  <si>
    <t>Total cereals</t>
  </si>
  <si>
    <t>Wheat</t>
  </si>
  <si>
    <t>Barley</t>
  </si>
  <si>
    <t>Oats</t>
  </si>
  <si>
    <t>Oilseed rape</t>
  </si>
  <si>
    <t>Linseed</t>
  </si>
  <si>
    <t>Sugar Beet</t>
  </si>
  <si>
    <t>Peas for animal feed</t>
  </si>
  <si>
    <t>Peas for human consumption</t>
  </si>
  <si>
    <t>Field beans</t>
  </si>
  <si>
    <t>Fresh vegetables</t>
  </si>
  <si>
    <t>Potatoes</t>
  </si>
  <si>
    <t>Potatoes for human consumption</t>
  </si>
  <si>
    <t>Potatoes - seed</t>
  </si>
  <si>
    <t>Potatoes - stockfeed</t>
  </si>
  <si>
    <t>Fresh fruit</t>
  </si>
  <si>
    <t>Value of production at basic price (£) (d) - per population (total cattle and calves)</t>
  </si>
  <si>
    <t>home-fed production (kg) - per population (total cattle and calves)</t>
  </si>
  <si>
    <t>CROPS - GROSSING UP TO TOTAL OUPUT (IN AGRICULTURE IN THE UK 2019, SECTION 4) - BY INDIVIDUAL CROP</t>
  </si>
  <si>
    <t>England</t>
  </si>
  <si>
    <t>Winter Barley</t>
  </si>
  <si>
    <t>Spring Barley</t>
  </si>
  <si>
    <t>Other cereals</t>
  </si>
  <si>
    <t>All cereals</t>
  </si>
  <si>
    <t>Farm type</t>
  </si>
  <si>
    <t>Cereal areas (hectares)</t>
  </si>
  <si>
    <t>Other arable crop areas (hectares)</t>
  </si>
  <si>
    <t>Horticulture areas (hectares)(9)</t>
  </si>
  <si>
    <t>Crops for stockfeed</t>
  </si>
  <si>
    <t>Vegetables</t>
  </si>
  <si>
    <t>Fruit</t>
  </si>
  <si>
    <t>Fruit and vegetables</t>
  </si>
  <si>
    <r>
      <t>Total crops and bare fallow area (hectares)</t>
    </r>
    <r>
      <rPr>
        <b/>
        <vertAlign val="superscript"/>
        <sz val="11"/>
        <color rgb="FF000000"/>
        <rFont val="Calibri"/>
        <family val="2"/>
        <scheme val="minor"/>
      </rPr>
      <t>(10)</t>
    </r>
  </si>
  <si>
    <r>
      <t>Sugar beet</t>
    </r>
    <r>
      <rPr>
        <b/>
        <vertAlign val="superscript"/>
        <sz val="11"/>
        <color rgb="FF000000"/>
        <rFont val="Calibri"/>
        <family val="2"/>
        <scheme val="minor"/>
      </rPr>
      <t>(4)</t>
    </r>
  </si>
  <si>
    <r>
      <t>Oilseeds</t>
    </r>
    <r>
      <rPr>
        <b/>
        <vertAlign val="superscript"/>
        <sz val="11"/>
        <color rgb="FF000000"/>
        <rFont val="Calibri"/>
        <family val="2"/>
        <scheme val="minor"/>
      </rPr>
      <t>(5)</t>
    </r>
  </si>
  <si>
    <r>
      <t>Peas and Beans</t>
    </r>
    <r>
      <rPr>
        <b/>
        <vertAlign val="superscript"/>
        <sz val="11"/>
        <color rgb="FF000000"/>
        <rFont val="Calibri"/>
        <family val="2"/>
        <scheme val="minor"/>
      </rPr>
      <t>(6)</t>
    </r>
  </si>
  <si>
    <r>
      <t>Maize</t>
    </r>
    <r>
      <rPr>
        <b/>
        <vertAlign val="superscript"/>
        <sz val="11"/>
        <color rgb="FF000000"/>
        <rFont val="Calibri"/>
        <family val="2"/>
        <scheme val="minor"/>
      </rPr>
      <t>(7)</t>
    </r>
  </si>
  <si>
    <r>
      <t>Uncropped areable land/bare fallow</t>
    </r>
    <r>
      <rPr>
        <b/>
        <vertAlign val="superscript"/>
        <sz val="11"/>
        <color rgb="FF000000"/>
        <rFont val="Calibri"/>
        <family val="2"/>
        <scheme val="minor"/>
      </rPr>
      <t>(8)</t>
    </r>
  </si>
  <si>
    <t>Sheep - number of animals</t>
  </si>
  <si>
    <t>Dairy female 2yr+ no offspring</t>
  </si>
  <si>
    <t>Beef female 2yr+ no offspring</t>
  </si>
  <si>
    <t>Male 2yr+</t>
  </si>
  <si>
    <t>Dairy female    1-2yr</t>
  </si>
  <si>
    <t>Beef female     1-2yr</t>
  </si>
  <si>
    <t>Male 1-2yr</t>
  </si>
  <si>
    <t>Dairy female &lt;1yr</t>
  </si>
  <si>
    <t>Beef female &lt;1yr</t>
  </si>
  <si>
    <t>Male &lt;1yr</t>
  </si>
  <si>
    <t>Total cattle</t>
  </si>
  <si>
    <t>Female breeding sheep</t>
  </si>
  <si>
    <t>Lambs</t>
  </si>
  <si>
    <t>Other sheep and rams</t>
  </si>
  <si>
    <t>Total sheep</t>
  </si>
  <si>
    <t>Breeding pigs</t>
  </si>
  <si>
    <t>Fattening pigs</t>
  </si>
  <si>
    <t>Total pigs</t>
  </si>
  <si>
    <t xml:space="preserve">Laying flock </t>
  </si>
  <si>
    <t>Broilers</t>
  </si>
  <si>
    <t>All other poultry (incl. breeding flock)</t>
  </si>
  <si>
    <t>Total poultry</t>
  </si>
  <si>
    <t>Source:  structure-england-farm_type_series_15oct20.ods</t>
  </si>
  <si>
    <r>
      <t>Other livestock - number of animals</t>
    </r>
    <r>
      <rPr>
        <b/>
        <vertAlign val="superscript"/>
        <sz val="11"/>
        <color rgb="FF000000"/>
        <rFont val="Calibri"/>
        <family val="2"/>
        <scheme val="minor"/>
      </rPr>
      <t>(8)</t>
    </r>
  </si>
  <si>
    <r>
      <t xml:space="preserve">Dairy herd </t>
    </r>
    <r>
      <rPr>
        <sz val="11"/>
        <color rgb="FF000000"/>
        <rFont val="Calibri"/>
        <family val="2"/>
        <scheme val="minor"/>
      </rPr>
      <t>(female 2yr+ with offspring)</t>
    </r>
  </si>
  <si>
    <r>
      <t xml:space="preserve">Beef herd </t>
    </r>
    <r>
      <rPr>
        <sz val="11"/>
        <color rgb="FF000000"/>
        <rFont val="Calibri"/>
        <family val="2"/>
        <scheme val="minor"/>
      </rPr>
      <t>(female 2yr+ with offspring)</t>
    </r>
  </si>
  <si>
    <r>
      <t>Cattle - number of animals</t>
    </r>
    <r>
      <rPr>
        <b/>
        <vertAlign val="superscript"/>
        <sz val="11"/>
        <color rgb="FF000000"/>
        <rFont val="Calibri"/>
        <family val="2"/>
        <scheme val="minor"/>
      </rPr>
      <t>(4,5)</t>
    </r>
  </si>
  <si>
    <r>
      <t>Pigs - number of animals</t>
    </r>
    <r>
      <rPr>
        <b/>
        <vertAlign val="superscript"/>
        <sz val="11"/>
        <color rgb="FF000000"/>
        <rFont val="Calibri"/>
        <family val="2"/>
        <scheme val="minor"/>
      </rPr>
      <t>(6)</t>
    </r>
  </si>
  <si>
    <r>
      <t>Poultry - number of birds</t>
    </r>
    <r>
      <rPr>
        <b/>
        <vertAlign val="superscript"/>
        <sz val="11"/>
        <color rgb="FF000000"/>
        <rFont val="Calibri"/>
        <family val="2"/>
        <scheme val="minor"/>
      </rPr>
      <t>(7)</t>
    </r>
  </si>
  <si>
    <t>Cereal areas (ha)  (see table below for source)</t>
  </si>
  <si>
    <r>
      <t xml:space="preserve">NB  England </t>
    </r>
    <r>
      <rPr>
        <u/>
        <sz val="11"/>
        <color theme="1"/>
        <rFont val="Calibri"/>
        <family val="2"/>
        <scheme val="minor"/>
      </rPr>
      <t>oilseeds</t>
    </r>
    <r>
      <rPr>
        <sz val="11"/>
        <color theme="1"/>
        <rFont val="Calibri"/>
        <family val="2"/>
        <scheme val="minor"/>
      </rPr>
      <t xml:space="preserve"> figure includes linseed and both spring and winter oilseed rape.  From 2011 onwards borage is also included.</t>
    </r>
  </si>
  <si>
    <t>CONVERTING UK FIGURES TO ENGLAND</t>
  </si>
  <si>
    <t>England as a % of UK (by crop area (so ignoring differences in yields))</t>
  </si>
  <si>
    <t>Value of production - England only</t>
  </si>
  <si>
    <t>Note:  method to sum FBS data from individual farms to whole of England checked and correct (against email from Alison Wray, Defra, 170221)(for total area, UAA, income from agriculture, standard labour requirement).</t>
  </si>
  <si>
    <t>CONVERTING UK FIGURES TO ENGLAND  (NB  TABLES BELOW ARE FOR ENGLAND)</t>
  </si>
  <si>
    <t>Total cattle and calves</t>
  </si>
  <si>
    <t>Total cattle and calves (thousand head at June) / total pigs</t>
  </si>
  <si>
    <t>Table 8.4 Sheep and lambs; mutton and lamb</t>
  </si>
  <si>
    <t>Finished sheep (pence per kg dressed carcase weight) (e):</t>
  </si>
  <si>
    <t>clean sheep and lambs</t>
  </si>
  <si>
    <t>ewes and rams</t>
  </si>
  <si>
    <t>breeding flock 1 year and over</t>
  </si>
  <si>
    <t>lambs under one year old</t>
  </si>
  <si>
    <t>Total sheep and lambs (thousand head at June)</t>
  </si>
  <si>
    <t>Table 8.5 Poultry and poultry meat</t>
  </si>
  <si>
    <t>Number (thousand head at June):</t>
  </si>
  <si>
    <t>table chickens</t>
  </si>
  <si>
    <t>laying and breeding fowl (a)</t>
  </si>
  <si>
    <t>turkeys, ducks, geese and all other poultry</t>
  </si>
  <si>
    <t>Slaughterings (millions):</t>
  </si>
  <si>
    <t>turkeys</t>
  </si>
  <si>
    <t>ducks &amp; geese</t>
  </si>
  <si>
    <t>Production (carcase weight) (b):</t>
  </si>
  <si>
    <t>chickens and other table fowls</t>
  </si>
  <si>
    <t>boiling fowls (culled hens)</t>
  </si>
  <si>
    <t>turkeys, ducks, geese</t>
  </si>
  <si>
    <t>exports of live poultry</t>
  </si>
  <si>
    <t>hatching eggs for export</t>
  </si>
  <si>
    <t>less live poultry imported</t>
  </si>
  <si>
    <t>less hatching eggs imported</t>
  </si>
  <si>
    <t>Chickens and other table fowls</t>
  </si>
  <si>
    <t>Boiling fowls (culled hens)</t>
  </si>
  <si>
    <t>Turkeys</t>
  </si>
  <si>
    <t>Ducks</t>
  </si>
  <si>
    <t>Geese</t>
  </si>
  <si>
    <t>Prices (average producer prices (pence per kg carcase weight)):</t>
  </si>
  <si>
    <t>Supply and use (dressed carcase weight equivalent) (b)</t>
  </si>
  <si>
    <t>Value of production (£ million):</t>
  </si>
  <si>
    <t>Thousand tonnes (unless otherwise specified)</t>
  </si>
  <si>
    <t>change in work in progress in fowls (c)</t>
  </si>
  <si>
    <t>NB  home-fed production (kg) - per population (total slaughterings) is 1.66 kg (2018)</t>
  </si>
  <si>
    <t>NB  home-fed production (kg) - per population (Number (thousand head at June)) is high as most poultry have a lifespan of less than one year, so slaughterings are higher than population.</t>
  </si>
  <si>
    <t>Table 8.6 Milk</t>
  </si>
  <si>
    <t>Million litres (unless otherwise specified)</t>
  </si>
  <si>
    <t>Dairy herd (annual average, thousand head) (a)</t>
  </si>
  <si>
    <t>Average yield per dairy cow (litres per annum)</t>
  </si>
  <si>
    <t>Milk from the dairy herd (b)</t>
  </si>
  <si>
    <t>raw milk leaving farm</t>
  </si>
  <si>
    <t>milk processed on farm</t>
  </si>
  <si>
    <t xml:space="preserve">on farm use (c) </t>
  </si>
  <si>
    <t>Volume for human consumption</t>
  </si>
  <si>
    <t>raw milk leaving farm (d)</t>
  </si>
  <si>
    <t>processed milk products from farm (e)</t>
  </si>
  <si>
    <t>Prices (average price received by milk producers, net of delivery charges (pence per litre))</t>
  </si>
  <si>
    <t>Farmgate price of milk excluding bonus payments</t>
  </si>
  <si>
    <t>Farmgate price of milk including bonus payments</t>
  </si>
  <si>
    <t>Production (excludes on farm use 2015 onwards)</t>
  </si>
  <si>
    <t>Exports</t>
  </si>
  <si>
    <t>Imports</t>
  </si>
  <si>
    <t>Table 8.7  Hens eggs</t>
  </si>
  <si>
    <t>Million dozen (unless otherwise specified)</t>
  </si>
  <si>
    <t>Number of laying fowl (thousands)</t>
  </si>
  <si>
    <t>Volume of production of eggs</t>
  </si>
  <si>
    <t>eggs for human consumption</t>
  </si>
  <si>
    <t>eggs for hatching</t>
  </si>
  <si>
    <t>other (a)</t>
  </si>
  <si>
    <t>Value of production of eggs for human consumption (£ million) (b)</t>
  </si>
  <si>
    <t>Weighted average of eggs graded in the UK (c)</t>
  </si>
  <si>
    <t>UK production of eggs for human consumption</t>
  </si>
  <si>
    <t>home-fed production (dozen eggs) - per population (total number of laying fowl)</t>
  </si>
  <si>
    <t>eggs for human consumption (million dozen)</t>
  </si>
  <si>
    <t>agriaccounts-tiffEnglandDataset-18jun20.ods; table 2 current prices; NB  England only</t>
  </si>
  <si>
    <t>UK</t>
  </si>
  <si>
    <t>Total all purchased animal feed (t)</t>
  </si>
  <si>
    <t>Table 9.1 Animal Feed (a), Agriculture in the UK 2019; data for 2018 in current prices</t>
  </si>
  <si>
    <t>Calculated</t>
  </si>
  <si>
    <t>Value of purchased animal feed (£ million)</t>
  </si>
  <si>
    <t>Table 4.2 Production and income accounts at current prices, Agriculture in the UK 2019; data for 2018 in current prices</t>
  </si>
  <si>
    <t>Table 2 current price account, agriaccounts-tiffEnglandDataset-18jun20.ods</t>
  </si>
  <si>
    <t>£/t</t>
  </si>
  <si>
    <t>UK figure used</t>
  </si>
  <si>
    <t>3 Output of forage plants (£)</t>
  </si>
  <si>
    <t>Total area of  Fodder crops, grazing and fallow area</t>
  </si>
  <si>
    <t>3 Output of forage plants (£) / ha</t>
  </si>
  <si>
    <t>FBS</t>
  </si>
  <si>
    <t xml:space="preserve"> Livestock specific costs: home grown feed &amp; fodder / ha of Total area of Fodder crops, grazing and fallow area</t>
  </si>
  <si>
    <t xml:space="preserve"> </t>
  </si>
  <si>
    <t xml:space="preserve"> -  seed</t>
  </si>
  <si>
    <t xml:space="preserve"> -  fertilizers</t>
  </si>
  <si>
    <t xml:space="preserve"> -  crop protection</t>
  </si>
  <si>
    <t xml:space="preserve"> -  other crop costs</t>
  </si>
  <si>
    <t xml:space="preserve"> -  purchased feed &amp; fodder</t>
  </si>
  <si>
    <t xml:space="preserve"> -  home grown feed &amp; fodder</t>
  </si>
  <si>
    <t xml:space="preserve"> -  veterinary fees &amp; medicines</t>
  </si>
  <si>
    <t xml:space="preserve"> -  other livestock costs</t>
  </si>
  <si>
    <t xml:space="preserve"> Contract costs</t>
  </si>
  <si>
    <t xml:space="preserve"> Casual labour</t>
  </si>
  <si>
    <t>MAIN DATA BY MAIN FBS FARM TYPES</t>
  </si>
  <si>
    <t>Areas</t>
  </si>
  <si>
    <t>Yields</t>
  </si>
  <si>
    <t>Livestock numbers</t>
  </si>
  <si>
    <t>Livestock units</t>
  </si>
  <si>
    <t>Assets</t>
  </si>
  <si>
    <t>Livestock production</t>
  </si>
  <si>
    <t>Labour</t>
  </si>
  <si>
    <t>Farm Business Income calculations</t>
  </si>
  <si>
    <t>Crop output</t>
  </si>
  <si>
    <t>Livestock output</t>
  </si>
  <si>
    <t xml:space="preserve"> Agri-environment work</t>
  </si>
  <si>
    <t>Diversification</t>
  </si>
  <si>
    <t>Basic Farm Payment</t>
  </si>
  <si>
    <t>Variable costs - crops</t>
  </si>
  <si>
    <t>Variable costs - livestock</t>
  </si>
  <si>
    <t>%difference</t>
  </si>
  <si>
    <t>Calculated variables</t>
  </si>
  <si>
    <t>NB  Oilseed rape only; does not include linseed</t>
  </si>
  <si>
    <t>Notes</t>
  </si>
  <si>
    <t>BLOCK CONSTITUENTS SUM TO BLOCK TOTAL</t>
  </si>
  <si>
    <t>SUMMATION NOT DONE AS SMALL AREAS</t>
  </si>
  <si>
    <t>BLOCK CONSTITUENTS SUM TO BLOCK TOTAL.  AREA X YIELD = PRODUCTION</t>
  </si>
  <si>
    <r>
      <t xml:space="preserve">BLOCK CONSTITUENTS </t>
    </r>
    <r>
      <rPr>
        <u/>
        <sz val="11"/>
        <color theme="1"/>
        <rFont val="Calibri"/>
        <family val="2"/>
        <scheme val="minor"/>
      </rPr>
      <t>DO NOT SUM</t>
    </r>
    <r>
      <rPr>
        <sz val="11"/>
        <color theme="1"/>
        <rFont val="Calibri"/>
        <family val="2"/>
        <scheme val="minor"/>
      </rPr>
      <t xml:space="preserve"> TO ABOVE BLOCK TOTAL</t>
    </r>
  </si>
  <si>
    <t>BLOCK CONSTITUENTS SUM TO EWES (AVG NUMBER) ABOVE</t>
  </si>
  <si>
    <t>BLOCK CONSTITUENTS SUM TO BLOCK TOTAL BUT NOT POSSIBLE TO CONFIRM DUE TO #DIV/0! ERRORS</t>
  </si>
  <si>
    <t>Total sales of livestock and livestock products, in the "accounting year" (so includes carry over), including direct livestock subsidies and production grants, produce consumed in the farmhouse and by labour and the value of milk and milk products fed on the farm (excluding direct suckling), adjusted for debtors at the beginning and end of the year (except for direct livestock subsidies) and transfers between enterprises, less purchases of livestock and livestock products from outside the farm business.  Excludes stock appreciation for breeding livestock but includes changes in numbers of breeding livestock and the total valuation change of trading livestock.</t>
  </si>
  <si>
    <r>
      <t xml:space="preserve">Unusual payments such as TB compensation.  </t>
    </r>
    <r>
      <rPr>
        <b/>
        <u/>
        <sz val="10"/>
        <rFont val="Arial"/>
        <family val="2"/>
      </rPr>
      <t>Excludes Basic Payment Scheme and direct livestock subsidies and production grants</t>
    </r>
    <r>
      <rPr>
        <sz val="10"/>
        <rFont val="Arial"/>
        <family val="2"/>
      </rPr>
      <t>.  V signifies too much variation in observations to give reliable estimate.  D signifies that the data has been suppressed in accordance with FBS Disclosure protection rules.  F signifies too few observations to give reliable estimate.</t>
    </r>
  </si>
  <si>
    <t>Value of output from activities within the agricultural cost centre but outside crop or livestock enterprise output (e.g., from wayleaves, agricultural hirework, woodland sales, contract farming rent, insurance receipts and compensation payments, work on other farms from contracting).</t>
  </si>
  <si>
    <t>Main measure of value of output from crop, livestock, subsidies and miscellaneous enterprises.  Sum of above.</t>
  </si>
  <si>
    <t>Costs that are readily allocated to an enterprise and which will vary in proportion its scale  (e.g., fertilisers, pesticides, seed).  Includes casual labour costs which have been allocated between costs centres in proportion to total costs.</t>
  </si>
  <si>
    <t>Costs that are readily allocated to an enterprise and which will vary in proportion its scale  (e.g., fertilisers, pesticides, seed, feeding stuffs).   Purchases of livestock are not treated as variable costs.</t>
  </si>
  <si>
    <t>NB  S&amp;P allocate casual labour as a variable cost but it is usually treated as a fixed costs in the FBS, as it is essentially substitutable with labour and machinery costs.  Therefore Fixed costs for agriculture and Income from agriculture figures may differ between S&amp;P and FBS totals.</t>
  </si>
  <si>
    <t>NB  S&amp;P allocate contract costs as a variable cost but it is usually treated as a fixed costs in the FBS, as it is essentially substitutable with labour and machinery costs.  Therefore Fixed costs for agriculture and Income from agriculture figures may differ between S&amp;P and FBS totals.</t>
  </si>
  <si>
    <t>V signifies too much variation in observations to give reliable estimate.  D signifies that the data has been suppressed in accordance with FBS Disclosure protection rules.  F signifies too few observations to give reliable estimate.</t>
  </si>
  <si>
    <t>The cost of fuel and oil and car mileage expenses. It excludes depreciation.</t>
  </si>
  <si>
    <t>The cost of machinery and equipment repairs. It excludes depreciation.</t>
  </si>
  <si>
    <t xml:space="preserve">Sum of machinery costs, so beware double counting; S&amp;P BM (from WALG Feb 2014): &lt;£300/ha (including depreciation); &lt;1 hp/ha of arable land (excluding combine harvesters but including self-propelled sprayer and forklifts)
</t>
  </si>
  <si>
    <t>Depreciation of glasshouses and permanent crops (e.g. orchards) are shown on a current cost basis, generally on a straight line basis for glasshouses and permanent crops to reflect the degree of deterioration of the assets.</t>
  </si>
  <si>
    <t>Calculated on a current cost basis (generally on a straight line basis over 10 years) with an adjustment to allow for the effect of capital grants.</t>
  </si>
  <si>
    <t>Other miscellaneous expenses not recorded elsewhere, includies sundries and work done on other farms.</t>
  </si>
  <si>
    <t>Financial return to unpaid labour (farmers and other unpaid partners in the business) and to their capital invested in the farm business, including land and buildings.  Equivalent to the financial accounting measure Net Profit; for corporate businesses, it represents the financial return on shareholders' capital.  It excludes breeding livestock stock appreciation (BLSA).  NB  Income from agriculture includes profit/loss on sale of assets but that S&amp;P excude it / have put it below the line; S&amp;P BM (from WALG Feb 2014): £100-300/ha excluding BPS and agri-environment</t>
  </si>
  <si>
    <t>SEE LIVESTOCK OUTPUT DEFINITION IN FBI SECTION BELOW FOR DEFINITIONS; VERY DIFFICULT TO RECONCILE TO LIVESTOCK NUMBERS AND NUMBERS SOLD</t>
  </si>
  <si>
    <t>Assumed to be attributable entirely to agriculture.</t>
  </si>
  <si>
    <t>Interest charges on loans taken out for business purposes, net of interest receipts on monies invested temporarily outside the business, are deducted in the calculation of farm business income.
NB  S&amp;P put net interest charges below the profit line due to the different approaches taken by businesses.  Therefore  Income from agriculture (including subsidies and grants to agriculture) figures may differ between S&amp;P and FBS totals.</t>
  </si>
  <si>
    <t>NB  S&amp;P put rent paid below the profit line due to the different tenure / structure of businesses.  Therefore Income from agriculture (including subsidies and grants to agriculture) figures may differ between S&amp;P and FBS totals.</t>
  </si>
  <si>
    <t>See above.</t>
  </si>
  <si>
    <t>Same technical definition as  Income from agriculture (including subsidies and grants to agriculture).</t>
  </si>
  <si>
    <t>From 2015/2016 only.  Was formerly, from 2004/05 only, SPS.net.margin.</t>
  </si>
  <si>
    <t>Farm Business Income is equivalent to the financial accounting measure Net Profit.  It excludes breeding livestock stock appreciation (BLSA).  It is the sum of Income from agriculture (using the FBS, not S&amp;P, measure), agri-environment, diversified activities and Basic Payment Scheme.</t>
  </si>
  <si>
    <t>Minus unpaid manual labour</t>
  </si>
  <si>
    <t>Return on own capital invested in the business, to risk and to entrepreneurship. Derived by deducting unpaid manual and managerial labour from farm business income, allowing profitability of sole traders/partnerships to be compared directly with companies.  NB  FBS currently does not have a technique for deducting managerial labour and so the data are only approximate.</t>
  </si>
  <si>
    <t>Plus interest payments on borrowing (net of interest received)</t>
  </si>
  <si>
    <t>Farm Investment Income is the return on all capital invested in the farm business, whether borrowed or not, and to risk and entrepreneurship. This measures the profitability of farming as an activity rather than the profitability of the business.  NB  FBS currently does not have a technique for deducting managerial labour and so the data are only approximate.</t>
  </si>
  <si>
    <t>An imputed rent is deducted for owner-occupied land and buildings and for landlord-type improvements made by the tenant.</t>
  </si>
  <si>
    <t>Costs associated with land ownership such as the insurance of farm buildings, and landlord-type repairs and upkeep (so a saving added back to income as it is not paid by a tenant).</t>
  </si>
  <si>
    <t>To represent the return to farmer and spouse alone, a notional deduction is made for any unpaid labour provided by non-principal partners and directors, their spouses and by others; this unpaid labour is valued at average local market rates for manual agricultural work.</t>
  </si>
  <si>
    <r>
      <t xml:space="preserve">A consistent measure of the profitability of tenant-type farming which allows farms of different business organisation, tenure and indebtedness to be compared.
It represents the return to the </t>
    </r>
    <r>
      <rPr>
        <u/>
        <sz val="10"/>
        <color theme="1"/>
        <rFont val="Arial"/>
        <family val="2"/>
      </rPr>
      <t>farmer and spouse alone for their manual and managerial labour</t>
    </r>
    <r>
      <rPr>
        <sz val="10"/>
        <color theme="1"/>
        <rFont val="Arial"/>
        <family val="2"/>
      </rPr>
      <t xml:space="preserve"> and on the tenant-type capital invested in the farm business.
Tenant-type capital comprises livestock, machinery, crops in store, stocks of consumables, work in progress, orchards, other permanent crops, glasshouses, cash and other assets needed to run the business. It does not include land and buildings.
No deduction is made for interest payments on any farming loans, overdrafts or mortgages; interest earned on financial assets is also excluded.</t>
    </r>
  </si>
  <si>
    <t>BLOCK CONSTITUENTS SUM TO CROP SPECIFIC COSTS</t>
  </si>
  <si>
    <t>BLOCK CONSTITUENTS SUM TO LIVESTOCK SPECIFIC COSTS</t>
  </si>
  <si>
    <t>The SLR of a farm represents the normal labour requirement, in Full Time Equivalents, for all the enterprises on a farm under typical conditions. The SLR for a farm is calculated from standard coefficients applied to each enterprise on the farm. The standard coefficients represent the input of labour required per head of livestock or per hectare of crops for enterprises of average size and performance.</t>
  </si>
  <si>
    <t>Total livestock units are used as an approximate measure of stocking intensity and are based on the estimated energy requirements of different species and ages of livestock. The factors used are set out in Appendix 2 of 'Farm Incomes in the United Kingdom 1999/00'.</t>
  </si>
  <si>
    <t>Total value of crops produced by the farm, in the "harvest year" (so excludes carry over), valued at market prices, including crops used for feed and seed by the farm business and those consumed in the farmhouse.</t>
  </si>
  <si>
    <t>GM = O - VC;Agriculture: Total Output minus  Variable costs for agriculture (excluding agri-environment activities)</t>
  </si>
  <si>
    <t>Includes wages and employer's insurance contributions, payments in kind, and salaried management.</t>
  </si>
  <si>
    <t>Depreciation of machinery on a current cost basis, generally on a diminishing balance basis for machinery to reflect the degree of deterioration of the assets.</t>
  </si>
  <si>
    <t>Costs which either cannot easily be allocated to a specific enterprise or do not vary with small changes in the scale of the individual enterprise (e.g., labour (including payments in kind), power / machinery, property / rent and rates, and administration / general expenses.
NB  S&amp;P allocate casual labour as a variable cost but it is usually treated as a fixed costs in the FBS, as it is essentially substitutable with labour and machinery costs.  Therefore Fixed costs for agriculture and Income from agriculture figures may differ between S&amp;P and FBS totals.
Fixed costs from agriculture include share of net interest payments and rent paid but that we exclude them / put them below the line.</t>
  </si>
  <si>
    <t>Total assets include land and buildings, breeding livestock, machinery and equipment, trading livestock, crops, permanent crops, stores and liquid assets, so four variables below do not sum to total assets.</t>
  </si>
  <si>
    <r>
      <t>INCOME FROM AGRI-ENVIRONMENT WORK = PAYMENTS - COSTS (</t>
    </r>
    <r>
      <rPr>
        <u/>
        <sz val="11"/>
        <color theme="1"/>
        <rFont val="Calibri"/>
        <family val="2"/>
        <scheme val="minor"/>
      </rPr>
      <t>NOT MARGIN</t>
    </r>
    <r>
      <rPr>
        <sz val="11"/>
        <color theme="1"/>
        <rFont val="Calibri"/>
        <family val="2"/>
        <scheme val="minor"/>
      </rPr>
      <t>)</t>
    </r>
  </si>
  <si>
    <t>INCOME FROM BASIC PAYMENT SCHEME = PAYMENTS - COSTS</t>
  </si>
  <si>
    <t>INCOME FROM DIVERSIFICATION = PAYMENTS - COSTS</t>
  </si>
  <si>
    <t>NB ALL OF THIS BLOCK = 0.00 HA</t>
  </si>
  <si>
    <r>
      <t xml:space="preserve">CHECK CONSTITUENTS; ARE WE MISSING </t>
    </r>
    <r>
      <rPr>
        <u/>
        <sz val="11"/>
        <color theme="1"/>
        <rFont val="Calibri"/>
        <family val="2"/>
        <scheme val="minor"/>
      </rPr>
      <t>MAINCROP FODDER RENTED AREA</t>
    </r>
    <r>
      <rPr>
        <sz val="11"/>
        <color theme="1"/>
        <rFont val="Calibri"/>
        <family val="2"/>
        <scheme val="minor"/>
      </rPr>
      <t>?</t>
    </r>
  </si>
  <si>
    <r>
      <t xml:space="preserve">Crop enterprise output, which is the total value of crops produced by the farm (other than losses in the field and in store). It includes crops used for feed and seed by the farm business and those consumed in the farmhouse and by farm labour. Crop enterprise output is calculated on a "harvest year" as distinct from an "accounting year" basis; that is, it refers only to those crops (with the exception of certain horticultural crops) wholly or partly harvested during the accounting year and excludes any crop carried over from the previous year. Thus valuation changes (between the previous and current crops) are not relevant and the total harvested yield of the crop is valued at market prices (plus any subsidies). However, </t>
    </r>
    <r>
      <rPr>
        <u/>
        <sz val="11"/>
        <color theme="1"/>
        <rFont val="Calibri"/>
        <family val="2"/>
        <scheme val="minor"/>
      </rPr>
      <t>any difference between the opening valuation of any stocks of previous crops and their ultimate disposal value (sales, used on farm and any end-year stocks) is included in total farm output.</t>
    </r>
  </si>
  <si>
    <t>England, 2018/19</t>
  </si>
  <si>
    <t>NB  Maincrop potatoes only; does not include early crop potatoes.</t>
  </si>
  <si>
    <t>NOT POSSIBLE TO ACCURATELY CALCULATE CROP OUTPUT FROM PRODUCTION (TONNES), DUE TO CROP OUTPUT INCLUDING CHANGE IN VALUATION OF STOCKS OF PREVIOUS CROPS.</t>
  </si>
  <si>
    <t>CROP OUTPUT PROXY PER TONNE OF PRODUCTION</t>
  </si>
  <si>
    <t xml:space="preserve"> Current crop output (£): cereals</t>
  </si>
  <si>
    <t>NB  DAIRY CATTLE OUTPUT DIVIDED BY CATTLE (AVERAGE NUMBER OVER YEAR), AS HARD TO SEPARATE DAIRY FROM BEEF NUMBERS.</t>
  </si>
  <si>
    <t>NB  OTHER CATTLE OUTPUT DIVIDED BY CATTLE (AVERAGE NUMBER OVER YEAR), AS HARD TO SEPARATE OTHER FROM DAIRY AND BEEF NUMBERS.</t>
  </si>
  <si>
    <t>LIVESTOCK OUTPUT PROXY PER LIVESTOCK NUMBER</t>
  </si>
  <si>
    <t>NB  OTHER LIVESTOCK OUTPUT DIVIDED BY HORSES AND OTHER GRAZING LIVESTOCK UNITS (BY DEDUCTION)</t>
  </si>
  <si>
    <t>NB  THIS PROXY IS NEEDED AS IT IS NOT POSSIBLE TO ACCURATELY CALCULATE CROP OUTPUT FROM PRODUCTION (TONNES) AND PRICE, DUE TO CROP OUTPUT INCLUDING CHANGE IN VALUATION OF STOCKS OF PREVIOUS CROPS.</t>
  </si>
  <si>
    <t>NB  VERY DIFFICULT TO RECONCILE TO LIVESTOCK NUMBERS AND NUMBERS SOLD</t>
  </si>
  <si>
    <t>This data is for 2018/19 only (not a five year average), as using a single year makes comparing data with other dataset easier.  A five-year average can be calculated later if needed once the analysis and format has been set.</t>
  </si>
  <si>
    <t>The data has been grouped in the following way:  number and area of farms; area of different land uses; crop yield, prices, production and output in £s; livestock numbers, units, production and output in £s; variable costs; labour; assets; Farm Business Income calculations; payments, costs and margins for agri-environment work, diversification and Basic Payments.</t>
  </si>
  <si>
    <t>This data comes from the Farm Business Survey, which is the most reliable large-scale, detailed dataset available for England.  See Data worksheet for the raw data used.</t>
  </si>
  <si>
    <t>GROSSING UP TO ENGLAND LEVEL</t>
  </si>
  <si>
    <t>structure-june-ukcerealoilseed-22dec20.ods; 583,000 ha is stated for 2018 for England, in Info 2020  farming  Agriculture in the UK  0620.pdf.  NB  difference is actually smaller as FBS measure is for all oilseeds, including linseed.</t>
  </si>
  <si>
    <t>agriaccounts-tiffEnglandDataset-18jun20.ods; table 1; NB  England only; NB  FBS crop enterprise output does not include any crop carred over from the previous year and so is likely to be lower than total farm output (see Farm Accounts in England Appendix 2)</t>
  </si>
  <si>
    <t>agriaccounts-tiffEnglandDataset-18jun20.ods; table 1; NB  England only; NB  FBS livestock enterprise output includes part of valuation change, debtors and livestock purchases and so is likely to be different to total farm output (see Farm Accounts in England Appendix 2).</t>
  </si>
  <si>
    <t>structure-england-farm_type_series_15oct20.ods; NB  comparator includes all sheep and lambs</t>
  </si>
  <si>
    <t>The nine robust farm types used by the FBS are in columns C to K.  For appropriate variables, they should sum to the ALL FARM TYPES total.  The Data worksheet includes data for 20 main farm types, which allows the robust types to be broken down further if required.</t>
  </si>
  <si>
    <t>Annual labour units (ALU) are the estimated number of full time worker equivalents of persons working on the holding during the year. Part-time workers are converted to full-time equivalents in proportion to their actual working time related to that of a full-time worker. One ALU represents one person employed for 2,200 hours. Table 6.19 of Farm Accounts in England 2018/19 has 2.5 ALUs for all farm types in England for 208/19 (source: fbs-farmaccountsengland-06aug20 (1).ods)</t>
  </si>
  <si>
    <t>Table 6.19 of Farm Accounts in England 2018/19 has 2.5 ALUs for all farm types in England for 2018/19 (source: fbs-farmaccountsengland-06aug20 (1).ods)</t>
  </si>
  <si>
    <t>The ALL FARM TYPES column (column B) can be considered to be the equivalent of England.</t>
  </si>
  <si>
    <t>The data has been checked against a number of different Defra publications for comparability, including the June Survey, Farm Accounts in England and Agriculture in the UK.  It is accurate for most measures.  Crop and livestock output (£) does not match figures used to calculate Total Income From Farming (TIFF) due to different methods of calculation.</t>
  </si>
  <si>
    <t>home-fed production (kg) - per farm</t>
  </si>
  <si>
    <t xml:space="preserve"> Cattle - average number over year - England</t>
  </si>
  <si>
    <t>home-fed production (kg) - per population (total cattle and calves) - England</t>
  </si>
  <si>
    <t>(See worksheet HIDE Comp with AginUK (Livestk) for source data)</t>
  </si>
  <si>
    <t>Value of production at basic price (£) (d) - England</t>
  </si>
  <si>
    <t>home-fed production (000 t) - per population (total cattle and calves) - England</t>
  </si>
  <si>
    <t xml:space="preserve"> Sheep - average number over year - England</t>
  </si>
  <si>
    <t>home-fed production (kg) - per head of population</t>
  </si>
  <si>
    <t xml:space="preserve"> Pigs - average number over year - England</t>
  </si>
  <si>
    <t>CROP OUTPUT PROXY PER HECTARE OF PRODUCTION</t>
  </si>
  <si>
    <t xml:space="preserve"> Poultry - average number over year - England</t>
  </si>
  <si>
    <t xml:space="preserve"> Laying flock (avg number) - England</t>
  </si>
  <si>
    <t>Prices (average producer prices (pence per kg carcase weight)): chickens and other table fowls</t>
  </si>
  <si>
    <t>home-fed production (dozen eggs) - per farm</t>
  </si>
  <si>
    <t>home-fed production (dozen eggs) - per population (total number of laying fowl) - England</t>
  </si>
  <si>
    <t>home-fed production (million dozen eggs) - per population (total number of laying fowl) - England</t>
  </si>
  <si>
    <t>Weighted average of eggs graded in the UK (c)  (£/dozen)</t>
  </si>
  <si>
    <t>home-fed production (dozen eggs) - per head of population</t>
  </si>
  <si>
    <t>VERY IMPORTANT - NEED TO CHECK RELIABILITY OF ESTIMATES AGAINST DEFRA DATA</t>
  </si>
  <si>
    <t>HOME-FED PRODUCTION - GROSSING UP TO ENGLAND LEVEL</t>
  </si>
  <si>
    <t>CHECK VALUES AND VOLUMES (see Relia comp AginUK (stock))</t>
  </si>
  <si>
    <t>No</t>
  </si>
  <si>
    <t>t/ha</t>
  </si>
  <si>
    <t>t</t>
  </si>
  <si>
    <t>£</t>
  </si>
  <si>
    <t>L.Us</t>
  </si>
  <si>
    <t>FTEs or AWUs</t>
  </si>
  <si>
    <t>AWUs</t>
  </si>
  <si>
    <t>SLR</t>
  </si>
  <si>
    <t>Ha</t>
  </si>
  <si>
    <t>kg/hd</t>
  </si>
  <si>
    <t>kg/farm</t>
  </si>
  <si>
    <t>kg</t>
  </si>
  <si>
    <t>000 t</t>
  </si>
  <si>
    <t>pence</t>
  </si>
  <si>
    <t>dozen eggs/hd</t>
  </si>
  <si>
    <t>dozen eggs/farm</t>
  </si>
  <si>
    <t>dozen eggs</t>
  </si>
  <si>
    <t>m dozen eggs</t>
  </si>
  <si>
    <t>£/dozen</t>
  </si>
  <si>
    <t>£/ha</t>
  </si>
  <si>
    <t>£/hd</t>
  </si>
  <si>
    <t>Units</t>
  </si>
  <si>
    <t>Cereals area as % of total area of farm</t>
  </si>
  <si>
    <t xml:space="preserve"> Oilseeds area as % of total area of farm</t>
  </si>
  <si>
    <t xml:space="preserve"> Protein crops area as % of total area of farm</t>
  </si>
  <si>
    <t xml:space="preserve"> Potatoes area as % of total area of farm</t>
  </si>
  <si>
    <t xml:space="preserve"> Sugar beet area as % of total area of farm</t>
  </si>
  <si>
    <t xml:space="preserve"> Fodder crops, grazing and fallow area as % of total area of farm</t>
  </si>
  <si>
    <t xml:space="preserve"> Horticulture area as % of total area of farm</t>
  </si>
  <si>
    <t xml:space="preserve"> Area of woodlands and other land as % of total area of farm</t>
  </si>
  <si>
    <t>%</t>
  </si>
  <si>
    <t>UK figures from Chapter 8 of Agriculture in the UK, converted to England using structure-england-farm_type_series_15oct20.ods</t>
  </si>
  <si>
    <t>OUTPUT PROXIES IN CASE NEEDED</t>
  </si>
  <si>
    <t>TYPOLOGIES</t>
  </si>
  <si>
    <t>% of farms</t>
  </si>
  <si>
    <t>of all farms in England.</t>
  </si>
  <si>
    <t>ha is the average size of these farms</t>
  </si>
  <si>
    <t>of the total area is used for cereals production</t>
  </si>
  <si>
    <t>of the total area is used for oilseed production</t>
  </si>
  <si>
    <t>cattle is the average of these farms</t>
  </si>
  <si>
    <t>sheep is the average of these farms</t>
  </si>
  <si>
    <t>Full-time equivalent people provide the labour for the farms</t>
  </si>
  <si>
    <t>of total output is from crop sales</t>
  </si>
  <si>
    <t>of total output is from livestock</t>
  </si>
  <si>
    <t>livestock units (LUs) is the average of these farms</t>
  </si>
  <si>
    <t>of total output is accounted for by variable costs</t>
  </si>
  <si>
    <t>of total output is accounted for by fixed costs</t>
  </si>
  <si>
    <t>of total output is accounted for by income from agriculture (or net profits from agriculture)</t>
  </si>
  <si>
    <t>is the average profit made per ha from agriculture</t>
  </si>
  <si>
    <t>is the average profit made per ha from all activities (aka Farm Business Income)</t>
  </si>
  <si>
    <t>is the profit made from agriculture as a % of profit from all activities (aka Farm Business Income)</t>
  </si>
  <si>
    <t>is the profit made from agri-environment work as a % of profit from all activities (aka Farm Business Income)</t>
  </si>
  <si>
    <t>is the profit made from diversification as a % of profit from all activities (aka Farm Business Income)</t>
  </si>
  <si>
    <t>is the profit made from Basic Payment scheme as a % of profit from all activities (aka Farm Business Income)</t>
  </si>
  <si>
    <t xml:space="preserve">is the average profit made per ha from agri-environment work </t>
  </si>
  <si>
    <t>is the average profit made per ha from diversification</t>
  </si>
  <si>
    <t xml:space="preserve">is the average profit made per ha from Basic Payment scheme </t>
  </si>
  <si>
    <t>of the total area is used for fodder crops, grazing and fallow area</t>
  </si>
  <si>
    <t>of the total area is used for protein crops production</t>
  </si>
  <si>
    <t>of the total area is used for horticulture</t>
  </si>
  <si>
    <t>of the total area is used for woodlands and other land</t>
  </si>
  <si>
    <t>is the average spent on fertiliser per ha</t>
  </si>
  <si>
    <t>is the average spent on crop protection per ha</t>
  </si>
  <si>
    <t>is the average yield of cereals crops per ha</t>
  </si>
  <si>
    <t>DAIRY YIELD PER COW</t>
  </si>
  <si>
    <t>BEEF STOCKING RATE</t>
  </si>
  <si>
    <t>SHEEP STOCKING RATE</t>
  </si>
  <si>
    <t>NB  MILK AND MILK PRODUCTS OUTPUT DIVIDED BY DAIRY AND BEEF COWS (AVG NUMBER).  SHOULD THIS BE JUST DAIRY COWS?</t>
  </si>
  <si>
    <t>ORGANIC
Cropping</t>
  </si>
  <si>
    <t>ORGANIC
Notes</t>
  </si>
  <si>
    <t>Areas from groass margin tables, so may not reflect rotation</t>
  </si>
  <si>
    <t>Winter oats</t>
  </si>
  <si>
    <t>Winter oats; Areas from groass margin tables, so may not reflect rotation</t>
  </si>
  <si>
    <t>Spring beans 27 ha x 1.5 t/ha = 40 t</t>
  </si>
  <si>
    <t>Spring beans price £301</t>
  </si>
  <si>
    <t>Spring beans</t>
  </si>
  <si>
    <t>Wheat byproduct output £1727; barlet byproduct output £1374; oats byproduct output £4,236; spring beans byproduct output £144</t>
  </si>
  <si>
    <t>ORGANIC
Dairy</t>
  </si>
  <si>
    <t>Contract costs</t>
  </si>
  <si>
    <t>Paid rents</t>
  </si>
  <si>
    <t>Other costs</t>
  </si>
  <si>
    <t>NB  NFI calculation does not include directors' remuneration, so doe not prcisely match the data in Organic Farming in England 2018 / 19.</t>
  </si>
  <si>
    <t>ORGANIC
Grazing livestock (LFA)</t>
  </si>
  <si>
    <t>Average cow numbers; Grazing livestock (LFA) is combination of LFA suckler cows and LFA sheep</t>
  </si>
  <si>
    <t>Dairy: 0.89 calves / cow (sold or transferred); 22% replacement rate; LFA suckler cows: 0.78 calves / cow; 11% replacement rate</t>
  </si>
  <si>
    <t>Dairy:  1.28 cows per ha of adjusted forage area; LFA suckler cows:  0.79 cows per ha of adjusted forage area</t>
  </si>
  <si>
    <t>Sheep LFA:  67.9 Lus average; 6.79 ewes per ha of adjusted forage area</t>
  </si>
  <si>
    <t>Sheep LFA:  1.34 lambes reared per ewe; 26% flock replacement rate</t>
  </si>
  <si>
    <t>Grazing LFA:  see Table 7.4 in Organic Farming in England 2018/19</t>
  </si>
  <si>
    <t>Grazing LFA:  3.2ha total cropping area</t>
  </si>
  <si>
    <t>Grazing LFA:  73.3 total cattle Lus and 29.1 total sheep Lus</t>
  </si>
  <si>
    <t>ORGANIC Grazing livestock (lowland)</t>
  </si>
  <si>
    <t>Grazing lowland:  £4,129 is for all crops</t>
  </si>
  <si>
    <t>Grazing lowland:  £18,194 Basic Payment Scheme output in Table 6.1</t>
  </si>
  <si>
    <t>Grazing lowland:  £9,290 environmental schemes output in Table 6.1</t>
  </si>
  <si>
    <t>Grazing lowland:  £2,866 rental income + £912 contract work + £3,660 miscellaneous output + £4,876 renewable energy production output, in Table 6.1</t>
  </si>
  <si>
    <t>Grazing lowland:  £3,227 concentrates (67%) and £1,578 (33%) purchased fodder, from Appendix 1 in Organic Farming in England 2018 / 19</t>
  </si>
  <si>
    <t>Paid labour.  Grazing lowland:  £7,059, from Appendix 1 in Organic Farming in England 2018 / 19</t>
  </si>
  <si>
    <t>ORGANIC
Mixed</t>
  </si>
  <si>
    <t>NB  Adhusted area, not UAA, so includes common grazing and short-term lets.  Dairy:  155ha in Table 8.1; Grazing LFA:  TAA is recorded as 147.9 ha and inTable 7.4 as 136.4ha</t>
  </si>
  <si>
    <t>Grazing lowland:  £1314 includes £361 other livestock and £953 forage output; other livestock £365/ha in Table 8.1</t>
  </si>
  <si>
    <t>Dairy: £406/ha, in Table 8.1; Grazing lowland:  see diversification for miscellaneous outputs, in Table 6.1</t>
  </si>
  <si>
    <t>Dairy: total farm output £2,712/ha in Table 8.1 (this probably includes agri-envt, diversification and Basic Payment outputs; Grazing LFA:  Agriculture total output excludes misc ouput of £2,496, which is included in Table 7.4</t>
  </si>
  <si>
    <t>Dairy:  FBI £307/ha in Table 8.1</t>
  </si>
  <si>
    <t>Dairy: 5,984 litres total milk produced per cow; 38.56 pence per litre; milk £2,012 / ha, calf £93/ha, lease quota net £0/ha, other dairy £0/ha, herd replacement -£164/ha, total dairy output £1,941, , in Table 8.1; yield 6,067 li per cow, milk price 38.7ppl, milk output £2,345 / cow, calf £107 per cow, herd replacement -£197 / cow, in Table 8.2</t>
  </si>
  <si>
    <t>Dairy: Total feed and fodder cost is £119,014; Concentrates account for 92% of purchaseed feed and fodder costs, based on Table 38 organic dairy cows gross margin; Coarse fodder accounts for 8% of purchaseed feed and fodder costs, based on Table 38 organic dairy cows gross margin; concentrates £658/cow, coarse fodder £56/cow, vet and med £53/cow, other livestock costs £227/cow, forage costs £24/cow, total variable costs £1,018/cow, in Table 8.2</t>
  </si>
  <si>
    <t>ORGANIC
Horticulture</t>
  </si>
  <si>
    <t>Source:  Organic Farming in England 2018/19, Rural Business Research; used full sample, not identical sample; Cropping is cereals and general cropping merged due to small sample size of general cropping; pigs and pultry had too few farms in sample to present their data.</t>
  </si>
  <si>
    <t>ha / no</t>
  </si>
  <si>
    <t>LU</t>
  </si>
  <si>
    <t>GM £/ha</t>
  </si>
  <si>
    <t>GM £/farm</t>
  </si>
  <si>
    <t>Arable crops</t>
  </si>
  <si>
    <t>Winter wheat</t>
  </si>
  <si>
    <t>Spring wheat</t>
  </si>
  <si>
    <t>Spring barley</t>
  </si>
  <si>
    <t>Potatoes, maincrop</t>
  </si>
  <si>
    <t>Carrots</t>
  </si>
  <si>
    <t>Red clover GM</t>
  </si>
  <si>
    <t>Total arable crops</t>
  </si>
  <si>
    <t>Forage crops</t>
  </si>
  <si>
    <t>Short term leys</t>
  </si>
  <si>
    <t>Medium / long term leys</t>
  </si>
  <si>
    <t>Permanent grassland</t>
  </si>
  <si>
    <t>Total forage crops</t>
  </si>
  <si>
    <t>Livestock</t>
  </si>
  <si>
    <t>Beef finishing, 18 m</t>
  </si>
  <si>
    <t>Single suckler cows</t>
  </si>
  <si>
    <t>Lowland sheep</t>
  </si>
  <si>
    <t>Total livestock</t>
  </si>
  <si>
    <t>Per forage ha</t>
  </si>
  <si>
    <t>Farm summary</t>
  </si>
  <si>
    <t>GM £/farm ha</t>
  </si>
  <si>
    <t>Forage / livestock</t>
  </si>
  <si>
    <t>Whole farm</t>
  </si>
  <si>
    <t>Basic Payment</t>
  </si>
  <si>
    <t>Winter triticale</t>
  </si>
  <si>
    <t>Forage maize</t>
  </si>
  <si>
    <t>Dairy cows (F/H)</t>
  </si>
  <si>
    <t>Tack sheep</t>
  </si>
  <si>
    <t>Dairy replacements</t>
  </si>
  <si>
    <t>Kale / forage rye</t>
  </si>
  <si>
    <t>Replacement rate</t>
  </si>
  <si>
    <t>Forage swedes</t>
  </si>
  <si>
    <t>Forage rape</t>
  </si>
  <si>
    <t>Beef finishing, 24 m</t>
  </si>
  <si>
    <t>Upland sheep</t>
  </si>
  <si>
    <t>Mainly arable gross margin model, 2017 est</t>
  </si>
  <si>
    <t>Stockless arable gross margin model, 2017 est</t>
  </si>
  <si>
    <t>Specialist dairy gross margin model, 2017 est</t>
  </si>
  <si>
    <t>Mainly dairy gross margin model, 2017 est</t>
  </si>
  <si>
    <t>Lowland livestock gross margin model, 2017 est</t>
  </si>
  <si>
    <t>Upland (LFA-DA) livestock gross margin model, 2017 est</t>
  </si>
  <si>
    <t>£/t or head</t>
  </si>
  <si>
    <t>ORGANIC</t>
  </si>
  <si>
    <t>CONVENTIONAL</t>
  </si>
  <si>
    <t>Sugar beet</t>
  </si>
  <si>
    <t>Oilseeds</t>
  </si>
  <si>
    <t>Production t</t>
  </si>
  <si>
    <t>Output £</t>
  </si>
  <si>
    <t>CHECKS</t>
  </si>
  <si>
    <t>GM £/England</t>
  </si>
  <si>
    <t>GM £/England REDUCED</t>
  </si>
  <si>
    <t>BLOCK CONSTITUENTS SUM TO BLOCK TOTAL BUT NOT POSSIBLE TO CONFIRM DUE TO #DIV/0! ERRORS AND HORSES DATA MISSING; ~DIV/0! REMOVED SO 2017 OFMH FORUMLAS CAN WORK</t>
  </si>
  <si>
    <t>Sources</t>
  </si>
  <si>
    <t>All farms type (from Farm Business Survey)</t>
  </si>
  <si>
    <t>Matches with Analysis figure closely</t>
  </si>
  <si>
    <t>Matches with Analysis figure precisely</t>
  </si>
  <si>
    <t xml:space="preserve">Matches with Analysis figure fairly closely </t>
  </si>
  <si>
    <t>20% or more difference with Analysis figure</t>
  </si>
  <si>
    <t>Matches with Analysis figure roughly</t>
  </si>
  <si>
    <t>Included in cereals above</t>
  </si>
  <si>
    <t>Included in beef above</t>
  </si>
  <si>
    <t>Included in lowland sheep below</t>
  </si>
  <si>
    <t>NB  This figures EXCLUDES area of woodland and other land (which is on a separete row below).</t>
  </si>
  <si>
    <t>ALL / ENGLAND</t>
  </si>
  <si>
    <t>ALL / ENGLAND (REDUCED TO CONVENTIONAL WHOLE FARM AREA)</t>
  </si>
  <si>
    <t>Replacement rate (%)</t>
  </si>
  <si>
    <r>
      <t>ALL / ENGLAND (</t>
    </r>
    <r>
      <rPr>
        <u/>
        <sz val="11"/>
        <color theme="1"/>
        <rFont val="Calibri"/>
        <family val="2"/>
        <scheme val="minor"/>
      </rPr>
      <t>NOT REDUCED</t>
    </r>
    <r>
      <rPr>
        <sz val="11"/>
        <color theme="1"/>
        <rFont val="Calibri"/>
        <family val="2"/>
        <scheme val="minor"/>
      </rPr>
      <t xml:space="preserve"> TO CONVENTIONAL WHOLE FARM AREA)</t>
    </r>
  </si>
  <si>
    <t>NB  THIS IS A CHECK</t>
  </si>
  <si>
    <t>FBI £/HA (FROM FBS 2014/15)</t>
  </si>
  <si>
    <t>FBI £/HA (FROM FBS 2018/19)</t>
  </si>
  <si>
    <t>CROPPING</t>
  </si>
  <si>
    <t>MIXED</t>
  </si>
  <si>
    <t>DAIRY</t>
  </si>
  <si>
    <t>FBI is very variable between years for each farm type (e.g., in the six years from 2012/13 to 2017/18 it varied by 100% for cereals (from £178/ha to £355); by over 100% for dairy (from £303/ha to £771).</t>
  </si>
  <si>
    <t>Total area of farm = UAA + Area of woodland and other land.</t>
  </si>
  <si>
    <t>Matches with Analysis cereals figure closely; wheat production matches closely 13,555,000 t stated for 2018 for England, in Info 2020  farming  Agriculture in the UK  0620.pdf</t>
  </si>
  <si>
    <t>Matches with Analysis figure precisely; is 8% lower than 371,652ha in structure-england-farm_type_series_15oct20.ods</t>
  </si>
  <si>
    <t>Poultry (eggs only; not birds; production in dozen eggs)</t>
  </si>
  <si>
    <t>Lus</t>
  </si>
  <si>
    <t>Value of production at basic price (£) (d) - per LU</t>
  </si>
  <si>
    <t>home-fed production (kg) - per LU</t>
  </si>
  <si>
    <t>Orchards</t>
  </si>
  <si>
    <t>2050:  highly reduced; become an adjustment variable to restore, if necessary, positive nitrogen balances in regions; maintain the 2010 proportions of pigs and poultry in the total LU of every region.</t>
  </si>
  <si>
    <t>t vol/ha</t>
  </si>
  <si>
    <t>Value of prod/ha</t>
  </si>
  <si>
    <t>Value of prod/t</t>
  </si>
  <si>
    <t>England as a % of UK (by total population (so ignoring differences in yields))</t>
  </si>
  <si>
    <t>GROSSING TO ENGLAND</t>
  </si>
  <si>
    <t>COMPARISON AGAINST IDDRI HUMAN AND NON-HUMAN DEMAND FOR FOOD</t>
  </si>
  <si>
    <t>Table 1: change in physical domestic output for main commodities</t>
  </si>
  <si>
    <t>mt</t>
  </si>
  <si>
    <t>UK 2017</t>
  </si>
  <si>
    <t>UK 2050</t>
  </si>
  <si>
    <t>ENG output as % of UK</t>
  </si>
  <si>
    <t>ENG 2017</t>
  </si>
  <si>
    <t>ENG 2050</t>
  </si>
  <si>
    <t>Protein-oilseed</t>
  </si>
  <si>
    <t>Permanent crops</t>
  </si>
  <si>
    <t>Sugarbeet</t>
  </si>
  <si>
    <t>Milk</t>
  </si>
  <si>
    <t>Beef (tec)</t>
  </si>
  <si>
    <t>Sheep (tec)</t>
  </si>
  <si>
    <t>Pig (tec)</t>
  </si>
  <si>
    <t>Poutry (tec)</t>
  </si>
  <si>
    <t>Eggs</t>
  </si>
  <si>
    <t>Table 2: change in physical domestic demand/needs between current 2017 situation and TYFA UK for main commodities</t>
  </si>
  <si>
    <t>Table 3: change of domestic coverage</t>
  </si>
  <si>
    <t>% change</t>
  </si>
  <si>
    <t>Oilseed</t>
  </si>
  <si>
    <t>Pulses legumes</t>
  </si>
  <si>
    <t>Waste coefficient</t>
  </si>
  <si>
    <t xml:space="preserve">UK population </t>
  </si>
  <si>
    <t>65.8m</t>
  </si>
  <si>
    <t>77.5m</t>
  </si>
  <si>
    <t>Matches with Analysis figure fairly closely (if veg + orchard compared with horticulture)</t>
  </si>
  <si>
    <t>Horticulture, 2018/19</t>
  </si>
  <si>
    <t>GM £/farm EXC PIGS, POULTRY</t>
  </si>
  <si>
    <t>Yield t/ha</t>
  </si>
  <si>
    <t>LU/hd</t>
  </si>
  <si>
    <t>Source:  conventional - Crop production in England, 2018/19; organic - 2017 OFMH - 2017 estimates - lowland livestock GM model - GM £399/hd; 27 Lus @ 64 hd = 0.40 LU/hd</t>
  </si>
  <si>
    <t>Source:  conventional - Crop production in England, 2018/19; organic - 2017 OFMH - 2017 estimates - upland (LFA-DA) livestock GM model - GM £511/hd; 49 Lus @ 66 hd = 0.74 LU/hd</t>
  </si>
  <si>
    <t>Source:  conventional - Crop production in England, 2018/19; organic - 2017 OFMH - 2017 estimates - lowland livestock GM model - GM £516/hd; 82 Lus @ 67 hd = 1.22 LU/hd</t>
  </si>
  <si>
    <t>Source:  conventional - Crop production in England, 2018/19; organic - 2017 OFMH - 2017 estimates - specialist dairy GM model - GM £1572/hd; 106 Lus @ 106 hd = 1.00 LU/hd</t>
  </si>
  <si>
    <t>Source:  conventional - Crop production in England, 2018/19; organic - 2017 OFMH - 2017 estimates - specialist dairy GM model - milk price £0.368/li; 6,094li/cow; 1.4 LU/ha</t>
  </si>
  <si>
    <t>Source:  conventional - Crop production in England, 2018/19; organic - 2017 OFMH - 2017 estimates - specialist dairy GM model - GM £795/hd; 25 Lus @ 21 hd = 1.19 LU/hd</t>
  </si>
  <si>
    <t>Source:  conventional - Crop production in England, 2018/19; organic - 2017 OFMH - 2017 estimates - specialist dairy GM model - GM £12/hd; 4 Lus @ 100 hd = 0.04 LU/hd</t>
  </si>
  <si>
    <t>Source:  conventional - Crop production in England, 2018/19; organic - 2017 OFMH - 2017 estimates - upland (LFA-DA) livestock GM model - GM £36/hd; 136 Lus @ 1,000 hd = 0.136 LU/hd</t>
  </si>
  <si>
    <t>Source:  conventional - Crop production in England, 2018/19; organic - 2017 OFMH - 2017 estimates - lowland livestock GM model - GM £68/hd; 84 Lus @ 500 hd = 0.168 LU/hd</t>
  </si>
  <si>
    <t>Source:  conventional - Crop production in England, 2018/19; organic - OFMH, 2017 - section 8 root crops - 23t/ha maincrop potatoes; £300/t; GM £2,739/ha</t>
  </si>
  <si>
    <t>Source:  conventional - Crop production in England, 2018/19; organic - OFMH, 2017 - section 8 root crops - 25t/ha carrots; £390/t; GM £3,607/ha</t>
  </si>
  <si>
    <t>Source:  conventional - Crop production in England, 2018/19; organic - OFMH, 2017 - section 7 arable crop GMs - 3.0t/ha triticale; £220/t; GM £477/ha</t>
  </si>
  <si>
    <t>Source:  conventional - Crop production in England, 2018/19</t>
  </si>
  <si>
    <t>Source:  conventional - structure-england-farm_type_series_15oct20.ods; organic - Organic Farming in England, 2018/19 - horticulture farms, 2018/19 - crop output £67,590 minus crop variable costs £12,124 = GM £55,466 divided by 10.2ha = £5,438/ha; NB  very small sample (8 no); no source but 60% increase in area assumed as in IDDRI UK.</t>
  </si>
  <si>
    <t>Source:  conventional - structure-england-farm_type_series_15oct20.ods; organic - Organic Farming in England, 2018/19 - horticulture farms, 2018/19 - assumed same as for vegetables; no source but 700% increase in area assumed as in IDDRI UK.</t>
  </si>
  <si>
    <t>Source:  conventional - Crop production in England, 2018/19; organic - OFMH, 2017 - stockless arable GM model - GM £-213/ha</t>
  </si>
  <si>
    <t>Source:  conventional - Farm Business Survey, 2018/19; organic - Organic Farming in England, 2018/19</t>
  </si>
  <si>
    <t>Source:  conventional - GMs not available in this form; organic - OFMH, 2017 - mainly arable GM model £-148/ha</t>
  </si>
  <si>
    <t>Source:  conventional - GMs not available in this form; organic - OFMH, 2017 - mainly dairy GM model £-317/ha</t>
  </si>
  <si>
    <t>Source:  conventional - GMs not available in this form; organic - OFMH, 2017 - upland (LFA - DA) livestock GM model £-264/ha</t>
  </si>
  <si>
    <t>Source:  conventional - GMs not available in this form; organic - OFMH, 2017 - upland (LFA - DA) livestock GM model £-99/ha</t>
  </si>
  <si>
    <t>Source:  conventional - GMs not available in this form; organic - OFMH, 2017 - specialist dairy GM model £-249/ha</t>
  </si>
  <si>
    <t>Source:  conventional - GMs not available in this form; organic - OFMH, 2017 - mainly arable GM model (and other farm types) £-66/ha</t>
  </si>
  <si>
    <t>Source:  conventional - GMs not available in this form; organic - OFMH, 2017 - mainly arable GM model (and other farm types) £-96/ha (average across various farm types)</t>
  </si>
  <si>
    <t>GM £/ha or hd</t>
  </si>
  <si>
    <t>Dairy milk (li)</t>
  </si>
  <si>
    <t>Source:  conventional - FBS; organic - OFMH, 2017 - from FBS data tables; organic labour input looks odd as would expect it to be higher than conventional.</t>
  </si>
  <si>
    <t>Total livestock (Lus)</t>
  </si>
  <si>
    <t>ha</t>
  </si>
  <si>
    <t>LUs/forage ha</t>
  </si>
  <si>
    <t>Calculated based on domestic coverage</t>
  </si>
  <si>
    <t>Sheep Lus - England</t>
  </si>
  <si>
    <t>Sheep Lus per average number over year - England</t>
  </si>
  <si>
    <t>Sheep Lus per forage ha - England</t>
  </si>
  <si>
    <t>Source:  conventional - Crop production in England, 2018/19; organic - Organic Farming in England, 2018/19 - 2018 harvest year - spring wheat GM - 4.0t/ha; £219/t; GM £1,322/ha; NB yield is lower than used by IDDRI (5.7t/ha for cereals); organic - Jerry Alford - wheat £285/t</t>
  </si>
  <si>
    <t>Source:  conventional - Crop production in England, 2018/19; organic - Organic Farming in England, 2018/19 - 2018 harvest year - winter wheat GM - 3.7t/ha; £308/t; GM £1,055/ha; NB yield is lower than used by IDDRI (5.7t/ha for cereals); organic - Jerry Alford - wheat 4.0t/ha; £285/t.</t>
  </si>
  <si>
    <t>Source:  conventional - Crop production in England, 2018/19; organic - Organic Farming in England, 2018/19 - 2018 harvest year - winter oats GM - 4.4t/ha; £315/t; GM £1,481/ha; NB yield is lower than used by IDDRI (5.7t/ha for cereals); organic - Jerry Alford - oats 3.7t/ha; £265/t</t>
  </si>
  <si>
    <t>Source:  conventional - Crop production in England, 2018/19; organic - Organic Farming in England, 2018/19 - 2018 harvest year - spring barley GM - 3.0t/ha; £289/t; GM £808/ha; NB yield is lower than used by IDDRI (5.7t/ha for cereals); organic - Jerry Alford - barley 3.5t/ha</t>
  </si>
  <si>
    <t>Source:  conventional - Crop production in England, 2018/19; organic - Organic Farming in England, 2018/19 - 2018 harvest year - spring beans GM - 1.5t/ha; £301/t; GM £341/ha; organic - Jerry Alford - beans 3.5t/ha; £380/t</t>
  </si>
  <si>
    <t>SUPERCEDED - IGNORE ROWS 6 TO 260</t>
  </si>
  <si>
    <t>COST AND PROFIT PROXY PER HECTARE</t>
  </si>
  <si>
    <t>Green means calc matches IDDRI target</t>
  </si>
  <si>
    <t>Yellow means calc does not match IDDRI target</t>
  </si>
  <si>
    <t>CROPPING AND LIVESTOCK SYSTEMS</t>
  </si>
  <si>
    <t>COMPARISON WITH DEFRA DATA</t>
  </si>
  <si>
    <t>Notes AENO yield / Lus</t>
  </si>
  <si>
    <t>AENO 2010 yield</t>
  </si>
  <si>
    <t>AENO 2050 yield</t>
  </si>
  <si>
    <t>AENO yield % diff</t>
  </si>
  <si>
    <t>Notes AENO UAA</t>
  </si>
  <si>
    <t>AENO 2010 UAA</t>
  </si>
  <si>
    <t>AENO 2050 UAA</t>
  </si>
  <si>
    <t>AENO UAA % diff</t>
  </si>
  <si>
    <t>Notes AENO ha</t>
  </si>
  <si>
    <t>AENO 2010 ha</t>
  </si>
  <si>
    <t>AENO 2050 ha</t>
  </si>
  <si>
    <t>AENO ha % diff</t>
  </si>
  <si>
    <t>Notes HATL yield / Lus</t>
  </si>
  <si>
    <t>HATL 2010 yield</t>
  </si>
  <si>
    <t>HATL 2050 yield</t>
  </si>
  <si>
    <t>HATL yield % diff</t>
  </si>
  <si>
    <t>Notes HATL UAA</t>
  </si>
  <si>
    <t>HATL 2010 UAA</t>
  </si>
  <si>
    <t>HATL 2050 UAA</t>
  </si>
  <si>
    <t>HATL UAA % diff</t>
  </si>
  <si>
    <t>Notes HATL ha</t>
  </si>
  <si>
    <t>HATL 2010 ha</t>
  </si>
  <si>
    <t>HATL 2050 ha</t>
  </si>
  <si>
    <t>HATL ha % diff</t>
  </si>
  <si>
    <t>Notes HECO yield / Lus</t>
  </si>
  <si>
    <t>HECO 2010 yield</t>
  </si>
  <si>
    <t>HECO 2050 yield</t>
  </si>
  <si>
    <t>HECO yield % diff</t>
  </si>
  <si>
    <t>Notes HECO UAA</t>
  </si>
  <si>
    <t>HECO 2010 UAA</t>
  </si>
  <si>
    <t>HECO 2050 UAA</t>
  </si>
  <si>
    <t>HECO UAA % diff</t>
  </si>
  <si>
    <t>Notes HECO ha</t>
  </si>
  <si>
    <t>HECO 2010 ha</t>
  </si>
  <si>
    <t>HECO 2050 ha</t>
  </si>
  <si>
    <t>HECO ha % diff</t>
  </si>
  <si>
    <t>Notes ALL yield / Lus</t>
  </si>
  <si>
    <t>ALL 2010 yield</t>
  </si>
  <si>
    <t>ALL 2050 yield</t>
  </si>
  <si>
    <t>ALL yield % diff</t>
  </si>
  <si>
    <t>Notes ALL UAA</t>
  </si>
  <si>
    <t>ALL 2010 UAA</t>
  </si>
  <si>
    <t>ALL 2050 UAA</t>
  </si>
  <si>
    <t>ALL UAA % diff</t>
  </si>
  <si>
    <t>Notes ALL ha</t>
  </si>
  <si>
    <t>ALL 2010 ha</t>
  </si>
  <si>
    <t>ALL 2050 ha</t>
  </si>
  <si>
    <t>ALL ha % diff</t>
  </si>
  <si>
    <t>Notes general</t>
  </si>
  <si>
    <t>Figure 11: change in land use between 2010 and TYFA UK 2050</t>
  </si>
  <si>
    <t>Figure 12bis: change in land use between 2010 and TYFA UK 2050</t>
  </si>
  <si>
    <t>Table 1. Land use  (source:  June surveys; structure-june-uktimeseries-10mar21.ods; UK and Eng OSR from structure-june-ukcerealoilseed-22dec20 (1).ods)</t>
  </si>
  <si>
    <t>Amounts measured from charts in IDDRI report so not accurate.</t>
  </si>
  <si>
    <t>UK 2010</t>
  </si>
  <si>
    <t>UK 2010
AENO
(East&amp;E Mids)</t>
  </si>
  <si>
    <t>UK 2050
AENO
(East&amp;E Mids)</t>
  </si>
  <si>
    <t>UK 2010
HATL
(Western)</t>
  </si>
  <si>
    <t>UK 2050
HATL
(Western)</t>
  </si>
  <si>
    <t>UK 2010
HECO
(Northern)</t>
  </si>
  <si>
    <t>UK 2050
HECO
(Northern)</t>
  </si>
  <si>
    <t>UK
2010</t>
  </si>
  <si>
    <t>% diff</t>
  </si>
  <si>
    <t>UK
2011</t>
  </si>
  <si>
    <t>ENGLAND
2011</t>
  </si>
  <si>
    <t>% of UK</t>
  </si>
  <si>
    <t>UK
2018</t>
  </si>
  <si>
    <t>ENGLAND
2018</t>
  </si>
  <si>
    <t>NB  The figures in both figure 11 and 12 are only for UAA on farms – commons are not counted.  Commons are around 1.2 m ha (which matches Defra data), and the 'gap' represents between 4% of all UAA in England and 10% in the three other nations and, respectively, 8% and ±12% of all permanent grassland+rough grazing.</t>
  </si>
  <si>
    <t>Farming systems</t>
  </si>
  <si>
    <t>2050:  uplands:  hECO:  specialised extensive livestock systems, typically grazing sheep and beef systems in the highlands (most of hECO and some parts of hATL), livestock despecialisation for hATL and hECO .</t>
  </si>
  <si>
    <t>2050:  lowlands:  hATL (grass systems) and aENO (cultivated deep soils):  mixed systems, combining field crops and grass-based livestock systems (dairy, beef, sheep) (found in hATL, aENO and lowland of hECO), so increase in livestock numbers in aENO.</t>
  </si>
  <si>
    <t>2050:  lowlands:  vegetable growing is lowlands of each region, where climate allows their cultivation.</t>
  </si>
  <si>
    <t xml:space="preserve">2050:  average rotation in TYFAm 2050 is the patterns (p49 and 50) - a) Break crop (BC)—wheat (24%); b) BC—wheat— coarse cereal (21%); c) Temporary grassland—temporary grassland—maize-wheat (18%); d) Fodder legume (3 years)—wheat-(coarse cereal)—“BC”/annual fodder—wheat (31%); e) Maize-maize-wheat (7%).
</t>
  </si>
  <si>
    <t>-25% cereals yield; not checked</t>
  </si>
  <si>
    <t>aENO:  reduction in arable land (from @66% of UAA to 57%)</t>
  </si>
  <si>
    <t>hATL:  +25% of arable land (moving from 30% of UAA to 37%)</t>
  </si>
  <si>
    <t>hATL:  +@ 400,000ha of arable land</t>
  </si>
  <si>
    <t>-25% for cereals yields in hECO; not checked</t>
  </si>
  <si>
    <t>hECO:  increase in arable land (from 19% of UAA to 22%) – not counting commons.</t>
  </si>
  <si>
    <t>area of cereals -5%</t>
  </si>
  <si>
    <t>2050:  1.4m ha or 10% of all UAA used for silvoarable and silvopastoral agroforestry (planting density of 188 trees/ha).  Simplifying assumption that agroforestry does not affect crop yields and does not divert land from agriculture; area of cereals -5%; share of wheat and barley decrease in favour of coarse cereals such as oats and cereal mixes.  Increase in area of oats.</t>
  </si>
  <si>
    <t>UK area of oilseeds -20%</t>
  </si>
  <si>
    <r>
      <t xml:space="preserve">2050:  hATL:  +25% or @ 400,000ha of </t>
    </r>
    <r>
      <rPr>
        <u/>
        <sz val="11"/>
        <color theme="1"/>
        <rFont val="Calibri"/>
        <family val="2"/>
        <scheme val="minor"/>
      </rPr>
      <t>arable land</t>
    </r>
    <r>
      <rPr>
        <sz val="11"/>
        <color theme="1"/>
        <rFont val="Calibri"/>
        <family val="2"/>
        <scheme val="minor"/>
      </rPr>
      <t xml:space="preserve"> (moving from 30% of UAA to 37%); hECO:  increase in </t>
    </r>
    <r>
      <rPr>
        <u/>
        <sz val="11"/>
        <color theme="1"/>
        <rFont val="Calibri"/>
        <family val="2"/>
        <scheme val="minor"/>
      </rPr>
      <t>arable land</t>
    </r>
    <r>
      <rPr>
        <sz val="11"/>
        <color theme="1"/>
        <rFont val="Calibri"/>
        <family val="2"/>
        <scheme val="minor"/>
      </rPr>
      <t xml:space="preserve"> (from 19% of UAA to 22%); aENO:  reduction in arable land (from @66% of UAA to 57%); UK area of oilseeds -20%</t>
    </r>
  </si>
  <si>
    <t>Root crops and vegetables</t>
  </si>
  <si>
    <t>Vegetable growing in lowlands of each region, where climate allows their cultivation.</t>
  </si>
  <si>
    <t>Root crops and vegetables (+60%)</t>
  </si>
  <si>
    <t>2050:  +60%; Vegetable growing in lowlands of each region, where climate allows their cultivation.</t>
  </si>
  <si>
    <t>Pulses and legumes</t>
  </si>
  <si>
    <t>x 7 for pulses</t>
  </si>
  <si>
    <t>2050:  reintroduction of legumes in crop rotations becomes essential ; x 7 for pulses.</t>
  </si>
  <si>
    <t>X 7 for orchards (so back to levels in 1960s)</t>
  </si>
  <si>
    <t>Fodder crops</t>
  </si>
  <si>
    <t>land allocated to fodder crops (-70%) and 2/3rds of this land goes to arable and 1/3rd to other uses</t>
  </si>
  <si>
    <t>aENO:  increase in permanent grassland (from @33% of UAA to 40%)</t>
  </si>
  <si>
    <t>aENO:  increase in permanent grassland (area 'nearly doubles')</t>
  </si>
  <si>
    <t>hATL:  grassland areas decline -30%</t>
  </si>
  <si>
    <t>hECO:  grassland areas decline -25%</t>
  </si>
  <si>
    <t>2050:  TYFA aims to maintain extensive grasslands and protect biodiversity.  Permanent grasslands and pastures be extensively managed having a 30% share of (spontaneous) leguminous crops; aENO:  increase in permanent grassland (from @33% of UAA to 40%, area 'nearly doubles'); hATL:  grassland areas decline -30%; hECO:  grassland areas decline -25%;</t>
  </si>
  <si>
    <t>Fallow land and green infrastructures</t>
  </si>
  <si>
    <t xml:space="preserve"> 2010:  330,000ha.  2050:  around 600,000ha under 'fallow land and green infrastructure'; 2050: fallow increases by +80%.</t>
  </si>
  <si>
    <t>2050:  10% of all cultivated land – including permanent crops – is used for permanent and natural green infrastructures. 2010:  330,000ha.  2050:  around 600,000ha under 'fallow land and green infrastructure'; 2050: fallow increases by +80%.</t>
  </si>
  <si>
    <t>Potential other use in 2050</t>
  </si>
  <si>
    <t>2050:  10% of all cultivated land – including permanent crops – is used for permanent and natural green infrastructures. 10 times more in 2050, but the starting point is nearly null by construction) representing altogether 11% of total UAA</t>
  </si>
  <si>
    <t>2050:  1.7m ha of additional tree planting.  93% increase in CO2 sequestrated by the forestry sector. 2050:  10 times more afforestation in 2050; Also assumed that 'actual forest areas will probably decline their sequestration rates in 2050'. 2050:  fallow and potential other representing 11% of UAA.  1.4m ha or 10% of all UAA used for silvoarable and silvopastoral agroforestry (planting density of 188 trees/ha).</t>
  </si>
  <si>
    <t>Total area</t>
  </si>
  <si>
    <t>2010:  NB  difference is 3% if 1.2m ha of common land is added to IDDRI's Uk 2010 total.</t>
  </si>
  <si>
    <t>UAA</t>
  </si>
  <si>
    <t>S&amp;P calculation, not IDDRI.  NB CANNOT MATCH THE % CHANGE IN UAA OF ARABLE OR PERM GRASSLAND TO IDDRI'S PROPORTIONS IN REPORT.</t>
  </si>
  <si>
    <t>Figure 10: change in livestock units</t>
  </si>
  <si>
    <t>Livestock units largely decline in 2050 at the UK level for all groups of animals: dairy cows (-14%), cattle (-23%), sheep and goats (-34%), pigs (-30%) and poultry (-34%) (Figure 10).</t>
  </si>
  <si>
    <t>NB CANNOT MATCH THE % CHANGE IN Lus TO IDDRI'S PROPORTIONS IN REPORT.</t>
  </si>
  <si>
    <t>LU dairy</t>
  </si>
  <si>
    <t xml:space="preserve">ave yield 5,700kg/cow/year; 1.1 LU/ha; ave lifespan 9 years; first freshening / calving at 3 years; replacement rate 12.5%
</t>
  </si>
  <si>
    <t xml:space="preserve">ave yield 5,000kg/cow/year; 0.9 LU/ha; ave lifespan 11 years; first freshening / calving at 3 years; replacement rate 17%
</t>
  </si>
  <si>
    <t>dairy cows (-14%)</t>
  </si>
  <si>
    <r>
      <t xml:space="preserve">2010:  7.9t milk/cow/year; 2050: 5.2t milk/cow/year; 2050:  two dairy systems modelled - upland (most fodder from permanent pasture, yield 5,000 kg milk/year); lowland and hills (fodder from permanent and temporary pasture, cereals and legumes, yield 5,700 kg milk/year); more resilient breeds; longer lifespan in animals (11 years for upland grass fed, 9 years for lowland mixed).  First freshening raised to 3 years.  Lower replacement rate.  </t>
    </r>
    <r>
      <rPr>
        <sz val="11"/>
        <color rgb="FFFF0000"/>
        <rFont val="Calibri"/>
        <family val="2"/>
        <scheme val="minor"/>
      </rPr>
      <t>Higher share of slaughter cattle???</t>
    </r>
  </si>
  <si>
    <t>LU cattle</t>
  </si>
  <si>
    <t xml:space="preserve">0.9 - 1.0LU/ha; Production cycle 34 months
</t>
  </si>
  <si>
    <t>cattle (-23%)</t>
  </si>
  <si>
    <t>2050:  extensive production system with a pasture-based ration</t>
  </si>
  <si>
    <t>LU sheep and goats</t>
  </si>
  <si>
    <t>0.4 LU/ha</t>
  </si>
  <si>
    <t>sheep and goats (-34%)</t>
  </si>
  <si>
    <t>LU pigs</t>
  </si>
  <si>
    <t>pigs (-30%)</t>
  </si>
  <si>
    <t>LU poultry</t>
  </si>
  <si>
    <t>poultry (-34%)</t>
  </si>
  <si>
    <t>IS THIS FOR CEREALS, WINE AND DAIRY ONLY?</t>
  </si>
  <si>
    <t>Nitrogen use efficiency</t>
  </si>
  <si>
    <t>Basic balances:  A nitrogen balance: nitrogen inputs to cropland &gt; nitrogen outputs of cropland.  Positive nitrogen balance (uptake – supply) positive in every region.  For the three regions in UK, the resulting nitrogen balance calculated converges towards 110% in all regions.</t>
  </si>
  <si>
    <t>2050:  no vegetable protein imports.</t>
  </si>
  <si>
    <t>2050:  eliminating synthetic pesticides (insecticides, fungicides and herbicides)</t>
  </si>
  <si>
    <t>Bioenergy crops</t>
  </si>
  <si>
    <t>@100,000</t>
  </si>
  <si>
    <t>2050:  total phase-out of bioenergy crops (both biofuel and biogas)</t>
  </si>
  <si>
    <t>Source:  Contacts  Soil Association  TYFA  data 2018 19 v1 220221.xlsx</t>
  </si>
  <si>
    <t>COMPARISON AGAINST IDDRI DATA</t>
  </si>
  <si>
    <t>Check - CONV - area (ha) to FBS</t>
  </si>
  <si>
    <t>Lus per head</t>
  </si>
  <si>
    <t>£/kg output</t>
  </si>
  <si>
    <t>Included in dairy cows above</t>
  </si>
  <si>
    <t xml:space="preserve">Farm type </t>
  </si>
  <si>
    <t>Land Use - Areas (Hectares)</t>
  </si>
  <si>
    <t>Farmed Area</t>
  </si>
  <si>
    <r>
      <t>Rented Area</t>
    </r>
    <r>
      <rPr>
        <b/>
        <vertAlign val="superscript"/>
        <sz val="11"/>
        <color rgb="FF000000"/>
        <rFont val="Arial"/>
        <family val="2"/>
      </rPr>
      <t xml:space="preserve">(4) </t>
    </r>
  </si>
  <si>
    <t>Owned Land</t>
  </si>
  <si>
    <r>
      <t>Total crops and bare fallow</t>
    </r>
    <r>
      <rPr>
        <b/>
        <vertAlign val="superscript"/>
        <sz val="11"/>
        <color rgb="FF000000"/>
        <rFont val="Arial"/>
        <family val="2"/>
      </rPr>
      <t>(5)</t>
    </r>
  </si>
  <si>
    <t xml:space="preserve">Farm woodland </t>
  </si>
  <si>
    <r>
      <t>Temporary grass</t>
    </r>
    <r>
      <rPr>
        <b/>
        <vertAlign val="superscript"/>
        <sz val="11"/>
        <color rgb="FF000000"/>
        <rFont val="Arial"/>
        <family val="2"/>
      </rPr>
      <t>(6)</t>
    </r>
    <r>
      <rPr>
        <b/>
        <sz val="11"/>
        <color rgb="FF000000"/>
        <rFont val="Arial"/>
        <family val="2"/>
      </rPr>
      <t xml:space="preserve"> </t>
    </r>
  </si>
  <si>
    <r>
      <t>Permanent Grass</t>
    </r>
    <r>
      <rPr>
        <b/>
        <vertAlign val="superscript"/>
        <sz val="11"/>
        <color rgb="FF000000"/>
        <rFont val="Arial"/>
        <family val="2"/>
      </rPr>
      <t>(7)</t>
    </r>
    <r>
      <rPr>
        <b/>
        <sz val="11"/>
        <color rgb="FF000000"/>
        <rFont val="Arial"/>
        <family val="2"/>
      </rPr>
      <t xml:space="preserve"> </t>
    </r>
  </si>
  <si>
    <r>
      <t>Rough Grazing</t>
    </r>
    <r>
      <rPr>
        <b/>
        <vertAlign val="superscript"/>
        <sz val="11"/>
        <color rgb="FF000000"/>
        <rFont val="Arial"/>
        <family val="2"/>
      </rPr>
      <t>(8)</t>
    </r>
    <r>
      <rPr>
        <b/>
        <sz val="11"/>
        <color rgb="FF000000"/>
        <rFont val="Arial"/>
        <family val="2"/>
      </rPr>
      <t xml:space="preserve"> </t>
    </r>
  </si>
  <si>
    <t xml:space="preserve"> Total grassland</t>
  </si>
  <si>
    <t>Specialist pigs</t>
  </si>
  <si>
    <t>Specialist poultry</t>
  </si>
  <si>
    <t>Grazing livestock (Less Favoured Area)</t>
  </si>
  <si>
    <r>
      <t>Unclassified</t>
    </r>
    <r>
      <rPr>
        <vertAlign val="superscript"/>
        <sz val="11"/>
        <color rgb="FF000000"/>
        <rFont val="Arial"/>
        <family val="2"/>
      </rPr>
      <t>(3)</t>
    </r>
  </si>
  <si>
    <t>2018 - (SO 2013 co-efficients)</t>
  </si>
  <si>
    <t>IDDRI ENG 2010 (converted using ENG as % of UK from Defra structure data)</t>
  </si>
  <si>
    <t>IDDRI ENG 2050 (converted using ENG as % of UK from Defra structure data)</t>
  </si>
  <si>
    <t>IDDRI 2010 prodn (t)</t>
  </si>
  <si>
    <t>IDDRI 2050 prodn (t)</t>
  </si>
  <si>
    <t>IDDRI 2010 area (ha)</t>
  </si>
  <si>
    <t>IDDRI CONVERSION FROM UK TO ENG</t>
  </si>
  <si>
    <t>Included in pots above</t>
  </si>
  <si>
    <t>Included in short term leys above</t>
  </si>
  <si>
    <t>Check - CONV - area (ha) to IDDRI 2010</t>
  </si>
  <si>
    <t>IDDRI 2050 area (ha)</t>
  </si>
  <si>
    <t>Included in perm grass below</t>
  </si>
  <si>
    <t>Check - CONV - prodn to IDDRI 2010</t>
  </si>
  <si>
    <t>Check - ORG - prodn to IDDRI 2050</t>
  </si>
  <si>
    <t>Included in s beans above</t>
  </si>
  <si>
    <t>Included in vegetables below</t>
  </si>
  <si>
    <t>Eggs (m doz)</t>
  </si>
  <si>
    <t>https://www.wattagnet.com/articles/10421-majority-of-eggs-worldwide-produced-by-15-countries</t>
  </si>
  <si>
    <t>Tonnes egg equivalent 1 t = 1,389 dozen eggs</t>
  </si>
  <si>
    <t>Tonnes egg equivalent</t>
  </si>
  <si>
    <t>Check - ORG as % of CONV (t)</t>
  </si>
  <si>
    <t>Check - ORG as % of CONV (ha)</t>
  </si>
  <si>
    <t>IDDRI 2010 Lus</t>
  </si>
  <si>
    <t>Check - CONV - LUs to IDDRI 2010</t>
  </si>
  <si>
    <t>IDDRI 2050 Lus</t>
  </si>
  <si>
    <t>Check - ORG - Lus to IDDRI 2050</t>
  </si>
  <si>
    <t>Check - ORG as % of CONV (Lus)</t>
  </si>
  <si>
    <t>IDDRI ENG 2010</t>
  </si>
  <si>
    <t>IDDRI ENG 2050</t>
  </si>
  <si>
    <t>Check - ORG - area (ha) to IDDRI 2050</t>
  </si>
  <si>
    <t>"</t>
  </si>
  <si>
    <t>Matches with Analysis figure fairly closely</t>
  </si>
  <si>
    <t>Nitrogen balance calculations</t>
  </si>
  <si>
    <t>SNS1</t>
  </si>
  <si>
    <t>SNS2</t>
  </si>
  <si>
    <t>RB209</t>
  </si>
  <si>
    <t>kgN/ha</t>
  </si>
  <si>
    <t>Total N application (t)</t>
  </si>
  <si>
    <t>Kg N/ha</t>
  </si>
  <si>
    <t>N efficiency %</t>
  </si>
  <si>
    <t>Total N available (t)</t>
  </si>
  <si>
    <t>Using RB209 reduced for yield</t>
  </si>
  <si>
    <t>Soil Nitrogen Supply (SNS) is the amount of nitrogen (kg N/ha) in the soil that becomes available for uptake by the crop in the growing season, taking account of nitrogen losses.</t>
  </si>
  <si>
    <t>Cover crops increase SNS if managed correctly by up to 2 units</t>
  </si>
  <si>
    <t>CONVENTIONAL uses SNS1 as it applies to the majority of cases.</t>
  </si>
  <si>
    <t>ORGANIC uses SNS2 due to extended rotation and use of more legumes and grasses (e.g., cereals after grass and legumes etc).  Should it be SNS 3 of 3?</t>
  </si>
  <si>
    <t>Potential ORGANIC scenario using SNS3 which includes digestate not included as IDDRI modelling did not include anaerobic digestion.</t>
  </si>
  <si>
    <t>Much production calculations are based on NVZ tables for different types of livestock</t>
  </si>
  <si>
    <t>SMALL REQUIREMENT AS HIGH LEVEL OF CLOVER ASSUMED</t>
  </si>
  <si>
    <t>Total N required</t>
  </si>
  <si>
    <t>KgN produced</t>
  </si>
  <si>
    <t>% housed</t>
  </si>
  <si>
    <t>Form of muck</t>
  </si>
  <si>
    <t>% available to crops</t>
  </si>
  <si>
    <t>Grazing deposits (t) N</t>
  </si>
  <si>
    <t>50% FYM 50% Slurry</t>
  </si>
  <si>
    <t>FYM</t>
  </si>
  <si>
    <t>NB  Would usually write off grazing deposits but they do build up over time.</t>
  </si>
  <si>
    <t>NB  Figures on grazing deposits come from reference tables for NVZs.</t>
  </si>
  <si>
    <t>Slurry</t>
  </si>
  <si>
    <t>Included above</t>
  </si>
  <si>
    <t>Grazed deposits</t>
  </si>
  <si>
    <t>FYM/Slurry</t>
  </si>
  <si>
    <t>FYM / Slurry</t>
  </si>
  <si>
    <t>NB  PIG AND POULTRY NUMBERS HAVE NOT BEEN ADJUSTED FROM CONVENTION SCENARIO.</t>
  </si>
  <si>
    <t>Litter</t>
  </si>
  <si>
    <t>This is a calculation check - would expect grazed deposits to provide @ 16kg/ha of N</t>
  </si>
  <si>
    <t>KgN produced calculations</t>
  </si>
  <si>
    <t>Calves</t>
  </si>
  <si>
    <t>2m -12m</t>
  </si>
  <si>
    <t>12m-18m</t>
  </si>
  <si>
    <t>Cows</t>
  </si>
  <si>
    <t>Total Lus</t>
  </si>
  <si>
    <t xml:space="preserve">% </t>
  </si>
  <si>
    <t>KgN/LU</t>
  </si>
  <si>
    <t>KgN</t>
  </si>
  <si>
    <t>Kg N produced per year</t>
  </si>
  <si>
    <t xml:space="preserve">TOTAL Kg N </t>
  </si>
  <si>
    <t>Cattle</t>
  </si>
  <si>
    <t>228,828 t is below the nitrogen required so better application techniques or use of AD to increase use of N produced by livestock may be required.  In IDDRI's UK model, the resulting nitrogen balance calculated converges towards 110% in all three regions.</t>
  </si>
  <si>
    <t>kg prod /LU</t>
  </si>
  <si>
    <t>IDDRI CONVERSION TO PROD / LU</t>
  </si>
  <si>
    <t>IDDRI APPEAR TO ASSUME THAT 100% OF THE N THAT IS DEPOSITED IN HOUSING IS AVAILABLE FOR CROPS.  THIS IS DIFFERENT TO RB 209.  HENCE 100% IN COLUMN V.</t>
  </si>
  <si>
    <t>Source:  organic - 2017 OFMH - 2017 estimates - table poultry (produced killed and dressed) - GM including forage £9.18/bird; 1.99 LU/sow etc.</t>
  </si>
  <si>
    <t>ANALYSIS PER SOW</t>
  </si>
  <si>
    <t>Ave dressed carcase weight (dcw)</t>
  </si>
  <si>
    <t>Production (kg / sow)</t>
  </si>
  <si>
    <t>Total breeding pigs in England (FBS Pig Production in England, p2)</t>
  </si>
  <si>
    <t>Production (t) (which is very  similar to home fed production on sheet 9 (cell m82).</t>
  </si>
  <si>
    <t>Price (clean pigs)</t>
  </si>
  <si>
    <t>Value of production (£) (which is very similar to value of production on sheet 9 (cell m83)).</t>
  </si>
  <si>
    <t>Pig LU in England (source: TAB020226 Livestock units dl 141021)</t>
  </si>
  <si>
    <t>Production (kg / LU)</t>
  </si>
  <si>
    <t>Value of production (£ / LU)</t>
  </si>
  <si>
    <t>Source:  organic - 2017 OFMH - 2017 estimates - pigs (outdoor breeding) - GM including forage £670/hd sow; 5.0 Lus/ha. Page 201.</t>
  </si>
  <si>
    <t>Pigs ave fattened per sow pa (source:  CONVENTIONAL Pig World)</t>
  </si>
  <si>
    <t>Number (head at June):</t>
  </si>
  <si>
    <t>Price (Chickens and other table fowls)</t>
  </si>
  <si>
    <t>Production (t) (which is very  similar to home fed production on sheet 9 (cell aa82).</t>
  </si>
  <si>
    <t>Value of production (£) (which is similar to value of production on sheet 9 (cell aa83)).</t>
  </si>
  <si>
    <t>Poultry LU in England (source: TAB020226 Livestock units dl 141021)</t>
  </si>
  <si>
    <t>Ave slaughter weight (kg lwt at 35 days old)</t>
  </si>
  <si>
    <t>BROILERS ONLY</t>
  </si>
  <si>
    <t>eggs for human consumption (thousand dozen)</t>
  </si>
  <si>
    <t>Value of production (£) (which is similar to value of production on sheet 9 (cell ao83)).</t>
  </si>
  <si>
    <t>eggs for human consumption (dozen/LU)</t>
  </si>
  <si>
    <t>Kill out rate (lwt to dwt)</t>
  </si>
  <si>
    <t>Ave number of crops / batches per year</t>
  </si>
  <si>
    <t>Poultry LU in England (calculated) (at June fixed time, not total number over whole year which takes into account batches)</t>
  </si>
  <si>
    <t>Number (head at June) (at June fixed time, not total number over whole year which takes into account batches)</t>
  </si>
  <si>
    <t>Production (carcase weight kg / head (of livestock kept at June fixed time, not total number over whole year which takes into account batches)</t>
  </si>
  <si>
    <t>Price:  weighted average of eggs graded in the UK (c)</t>
  </si>
  <si>
    <t>Baseline (CONVENTIONAL) compared with current ORGANIC systems</t>
  </si>
  <si>
    <t>ANIMAL FEED VALUE, VOLUMES AND AREA - ANALYSIS NOT USED</t>
  </si>
  <si>
    <t>Source:  structure-england-farm_type_series_15oct20.ods  NB  This is 'point in time' data at the time of the data collection for the June census.</t>
  </si>
  <si>
    <t>GM £/hd</t>
  </si>
  <si>
    <t>Fixed costs from ORGANIC farms in organic v non-organic comparison in Organic Farming in England 2018/19 e.g., p21 for cropping.</t>
  </si>
  <si>
    <t>Included in above</t>
  </si>
  <si>
    <t>Sources:</t>
  </si>
  <si>
    <t>Physical domestic demand/needs</t>
  </si>
  <si>
    <t>Physical domestic output</t>
  </si>
  <si>
    <t>Domestic coverage (%)</t>
  </si>
  <si>
    <t>IDDRI
UK 2017</t>
  </si>
  <si>
    <t>IDDRI
UK 2050</t>
  </si>
  <si>
    <t>Population (m)</t>
  </si>
  <si>
    <t>Population:  IDDRI for UK 2017 and 2050; ONS for England 2017 (average of mid year estimates used).</t>
  </si>
  <si>
    <t>-</t>
  </si>
  <si>
    <t>ENG</t>
  </si>
  <si>
    <t>ORGANIC
2018</t>
  </si>
  <si>
    <t>CONV
2018</t>
  </si>
  <si>
    <t>Physical domestic demand / needs</t>
  </si>
  <si>
    <t>ENG
2018</t>
  </si>
  <si>
    <t>Inc in oilseed</t>
  </si>
  <si>
    <t>mt unless otherwise stated</t>
  </si>
  <si>
    <t>IDDRI
ENG 2050</t>
  </si>
  <si>
    <t>Output</t>
  </si>
  <si>
    <t>By product output</t>
  </si>
  <si>
    <t>Variable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</si>
</sst>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gt;=4.4999]0;[&lt;=0]0;0"/>
    <numFmt numFmtId="167" formatCode="#,##0.0"/>
    <numFmt numFmtId="168" formatCode="#,##0.000"/>
    <numFmt numFmtId="169" formatCode="#,##0.000000000"/>
    <numFmt numFmtId="170" formatCode="0.0"/>
    <numFmt numFmtId="171" formatCode="0.000"/>
    <numFmt numFmtId="172" formatCode="#,##0.00000"/>
    <numFmt numFmtId="173" formatCode="_ * #,##0_)_ ;_ * \(#,##0\)_ ;_ * &quot;-&quot;??_)_ ;_ @_ "/>
    <numFmt numFmtId="174" formatCode="#,###&quot; ha&quot;"/>
    <numFmt numFmtId="175" formatCode="&quot;£&quot;#,##0"/>
  </numFmts>
  <fonts count="62" x14ac:knownFonts="1">
    <font>
      <sz val="11"/>
      <color theme="1"/>
      <name val="Calibri"/>
      <family val="2"/>
      <scheme val="minor"/>
    </font>
    <font>
      <b/>
      <sz val="11"/>
      <color theme="1"/>
      <name val="Calibri"/>
      <family val="2"/>
      <scheme val="minor"/>
    </font>
    <font>
      <sz val="11"/>
      <color theme="0"/>
      <name val="Calibri"/>
      <family val="2"/>
      <scheme val="minor"/>
    </font>
    <font>
      <sz val="11"/>
      <color rgb="FFFF0000"/>
      <name val="Calibri"/>
      <family val="2"/>
      <scheme val="minor"/>
    </font>
    <font>
      <sz val="14"/>
      <color theme="1"/>
      <name val="Calibri"/>
      <family val="2"/>
      <scheme val="minor"/>
    </font>
    <font>
      <sz val="10"/>
      <color theme="1"/>
      <name val="Calibri"/>
      <family val="2"/>
      <scheme val="minor"/>
    </font>
    <font>
      <sz val="10"/>
      <color rgb="FFFF0000"/>
      <name val="Calibri"/>
      <family val="2"/>
      <scheme val="minor"/>
    </font>
    <font>
      <sz val="12"/>
      <color theme="1"/>
      <name val="Arial"/>
      <family val="2"/>
    </font>
    <font>
      <sz val="12"/>
      <color rgb="FF000000"/>
      <name val="Arial"/>
      <family val="2"/>
    </font>
    <font>
      <sz val="11"/>
      <name val="Calibri"/>
      <family val="2"/>
      <scheme val="minor"/>
    </font>
    <font>
      <sz val="11"/>
      <color theme="0" tint="-0.499984740745262"/>
      <name val="Calibri"/>
      <family val="2"/>
      <scheme val="minor"/>
    </font>
    <font>
      <sz val="10"/>
      <color theme="0" tint="-0.499984740745262"/>
      <name val="Calibri"/>
      <family val="2"/>
      <scheme val="minor"/>
    </font>
    <font>
      <sz val="10"/>
      <color rgb="FF006A4E"/>
      <name val="Arial"/>
      <family val="2"/>
    </font>
    <font>
      <sz val="10"/>
      <color theme="1"/>
      <name val="Arial"/>
      <family val="2"/>
    </font>
    <font>
      <u/>
      <sz val="11"/>
      <color theme="10"/>
      <name val="Calibri"/>
      <family val="2"/>
      <scheme val="minor"/>
    </font>
    <font>
      <b/>
      <sz val="11"/>
      <color rgb="FF000000"/>
      <name val="Calibri"/>
      <family val="2"/>
      <scheme val="minor"/>
    </font>
    <font>
      <sz val="11"/>
      <color rgb="FF000000"/>
      <name val="Calibri"/>
      <family val="2"/>
      <scheme val="minor"/>
    </font>
    <font>
      <b/>
      <sz val="11"/>
      <name val="Calibri"/>
      <family val="2"/>
      <scheme val="minor"/>
    </font>
    <font>
      <b/>
      <sz val="11"/>
      <color theme="0" tint="-0.499984740745262"/>
      <name val="Calibri"/>
      <family val="2"/>
      <scheme val="minor"/>
    </font>
    <font>
      <sz val="10"/>
      <color rgb="FF000000"/>
      <name val="Calibri"/>
      <family val="2"/>
      <scheme val="minor"/>
    </font>
    <font>
      <sz val="11"/>
      <color theme="1"/>
      <name val="Calibri"/>
      <family val="2"/>
      <scheme val="minor"/>
    </font>
    <font>
      <sz val="10"/>
      <name val="Calibri"/>
      <family val="2"/>
      <scheme val="minor"/>
    </font>
    <font>
      <sz val="8"/>
      <color rgb="FF000000"/>
      <name val="MS Sans Serif"/>
    </font>
    <font>
      <b/>
      <vertAlign val="superscript"/>
      <sz val="11"/>
      <color rgb="FF000000"/>
      <name val="Calibri"/>
      <family val="2"/>
      <scheme val="minor"/>
    </font>
    <font>
      <b/>
      <sz val="11"/>
      <color rgb="FFFFFFFF"/>
      <name val="Calibri"/>
      <family val="2"/>
      <scheme val="minor"/>
    </font>
    <font>
      <u/>
      <sz val="11"/>
      <color theme="1"/>
      <name val="Calibri"/>
      <family val="2"/>
      <scheme val="minor"/>
    </font>
    <font>
      <sz val="12"/>
      <color rgb="FF006A4E"/>
      <name val="Arial"/>
      <family val="2"/>
    </font>
    <font>
      <sz val="12"/>
      <color theme="1"/>
      <name val="Calibri"/>
      <family val="2"/>
      <scheme val="minor"/>
    </font>
    <font>
      <sz val="11"/>
      <color rgb="FF006A4E"/>
      <name val="Calibri"/>
      <family val="2"/>
      <scheme val="minor"/>
    </font>
    <font>
      <b/>
      <sz val="8"/>
      <color rgb="FF000000"/>
      <name val="Calibri"/>
      <family val="2"/>
      <scheme val="minor"/>
    </font>
    <font>
      <sz val="10"/>
      <name val="Arial"/>
      <family val="2"/>
    </font>
    <font>
      <b/>
      <u/>
      <sz val="10"/>
      <name val="Arial"/>
      <family val="2"/>
    </font>
    <font>
      <u/>
      <sz val="10"/>
      <color theme="1"/>
      <name val="Arial"/>
      <family val="2"/>
    </font>
    <font>
      <sz val="8"/>
      <color theme="1"/>
      <name val="Calibri"/>
      <family val="2"/>
      <scheme val="minor"/>
    </font>
    <font>
      <b/>
      <sz val="8"/>
      <color indexed="81"/>
      <name val="Tahoma"/>
      <family val="2"/>
    </font>
    <font>
      <sz val="8"/>
      <color indexed="81"/>
      <name val="Tahoma"/>
      <family val="2"/>
    </font>
    <font>
      <sz val="12"/>
      <color indexed="81"/>
      <name val="Tahoma"/>
      <family val="2"/>
    </font>
    <font>
      <sz val="12"/>
      <color indexed="81"/>
      <name val="Arial"/>
      <family val="2"/>
    </font>
    <font>
      <b/>
      <sz val="12"/>
      <color indexed="81"/>
      <name val="Arial"/>
      <family val="2"/>
    </font>
    <font>
      <sz val="11"/>
      <color theme="1"/>
      <name val="Arial"/>
      <family val="2"/>
    </font>
    <font>
      <sz val="8"/>
      <color theme="1"/>
      <name val="Arial"/>
      <family val="2"/>
    </font>
    <font>
      <sz val="11"/>
      <name val="Arial"/>
      <family val="2"/>
    </font>
    <font>
      <b/>
      <sz val="8"/>
      <color indexed="81"/>
      <name val="Arial"/>
      <family val="2"/>
    </font>
    <font>
      <b/>
      <sz val="14"/>
      <color rgb="FF000000"/>
      <name val="Arial"/>
      <family val="2"/>
    </font>
    <font>
      <sz val="10"/>
      <color rgb="FF000000"/>
      <name val="Arial"/>
      <family val="2"/>
    </font>
    <font>
      <sz val="14"/>
      <color rgb="FF000000"/>
      <name val="Arial"/>
      <family val="2"/>
    </font>
    <font>
      <b/>
      <sz val="11"/>
      <color rgb="FF000000"/>
      <name val="Arial"/>
      <family val="2"/>
    </font>
    <font>
      <b/>
      <vertAlign val="superscript"/>
      <sz val="11"/>
      <color rgb="FF000000"/>
      <name val="Arial"/>
      <family val="2"/>
    </font>
    <font>
      <b/>
      <sz val="11"/>
      <color rgb="FFFFFFFF"/>
      <name val="Arial"/>
      <family val="2"/>
    </font>
    <font>
      <b/>
      <sz val="10"/>
      <color rgb="FFFFFFFF"/>
      <name val="Arial"/>
      <family val="2"/>
    </font>
    <font>
      <sz val="11"/>
      <color rgb="FF000000"/>
      <name val="Arial"/>
      <family val="2"/>
    </font>
    <font>
      <vertAlign val="superscript"/>
      <sz val="11"/>
      <color rgb="FF000000"/>
      <name val="Arial"/>
      <family val="2"/>
    </font>
    <font>
      <b/>
      <sz val="10"/>
      <color rgb="FF000000"/>
      <name val="Arial"/>
      <family val="2"/>
    </font>
    <font>
      <b/>
      <sz val="14"/>
      <color rgb="FFFFFFFF"/>
      <name val="Arial"/>
      <family val="2"/>
    </font>
    <font>
      <b/>
      <sz val="9"/>
      <color indexed="81"/>
      <name val="Tahoma"/>
      <family val="2"/>
    </font>
    <font>
      <sz val="9"/>
      <color indexed="81"/>
      <name val="Tahoma"/>
      <family val="2"/>
    </font>
    <font>
      <sz val="10"/>
      <color indexed="81"/>
      <name val="Arial"/>
      <family val="2"/>
    </font>
    <font>
      <b/>
      <u/>
      <sz val="12"/>
      <color indexed="81"/>
      <name val="Arial"/>
      <family val="2"/>
    </font>
    <font>
      <b/>
      <sz val="10"/>
      <color indexed="81"/>
      <name val="Arial"/>
      <family val="2"/>
    </font>
    <font>
      <b/>
      <sz val="10"/>
      <color rgb="FF000000"/>
      <name val="Calibri"/>
      <family val="2"/>
      <scheme val="minor"/>
    </font>
    <font>
      <sz val="11"/>
      <color theme="0" tint="-0.14999847407452621"/>
      <name val="Calibri"/>
      <family val="2"/>
      <scheme val="minor"/>
    </font>
    <font>
      <sz val="9"/>
      <color theme="1"/>
      <name val="Calibri"/>
      <family val="2"/>
      <scheme val="minor"/>
    </font>
  </fonts>
  <fills count="24">
    <fill>
      <patternFill patternType="none"/>
    </fill>
    <fill>
      <patternFill patternType="gray125"/>
    </fill>
    <fill>
      <patternFill patternType="solid">
        <fgColor theme="4" tint="0.79998168889431442"/>
        <bgColor theme="4" tint="0.79998168889431442"/>
      </patternFill>
    </fill>
    <fill>
      <patternFill patternType="solid">
        <fgColor theme="1"/>
        <bgColor indexed="64"/>
      </patternFill>
    </fill>
    <fill>
      <patternFill patternType="solid">
        <fgColor theme="0" tint="-0.249977111117893"/>
        <bgColor indexed="64"/>
      </patternFill>
    </fill>
    <fill>
      <patternFill patternType="solid">
        <fgColor rgb="FFFF9999"/>
        <bgColor indexed="64"/>
      </patternFill>
    </fill>
    <fill>
      <patternFill patternType="solid">
        <fgColor rgb="FFFFFF00"/>
        <bgColor indexed="64"/>
      </patternFill>
    </fill>
    <fill>
      <patternFill patternType="solid">
        <fgColor rgb="FFFFFFFF"/>
        <bgColor rgb="FFFFFFFF"/>
      </patternFill>
    </fill>
    <fill>
      <patternFill patternType="solid">
        <fgColor rgb="FF00B050"/>
        <bgColor rgb="FF00B050"/>
      </patternFill>
    </fill>
    <fill>
      <patternFill patternType="solid">
        <fgColor rgb="FFBFBFBF"/>
        <bgColor rgb="FFBFBFBF"/>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66FF33"/>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CCCC"/>
        <bgColor indexed="64"/>
      </patternFill>
    </fill>
    <fill>
      <patternFill patternType="solid">
        <fgColor theme="0" tint="-0.24994659260841701"/>
        <bgColor indexed="64"/>
      </patternFill>
    </fill>
  </fills>
  <borders count="31">
    <border>
      <left/>
      <right/>
      <top/>
      <bottom/>
      <diagonal/>
    </border>
    <border>
      <left/>
      <right/>
      <top/>
      <bottom style="thin">
        <color theme="4" tint="0.39997558519241921"/>
      </bottom>
      <diagonal/>
    </border>
    <border>
      <left/>
      <right/>
      <top style="thin">
        <color auto="1"/>
      </top>
      <bottom style="thin">
        <color auto="1"/>
      </bottom>
      <diagonal/>
    </border>
    <border>
      <left/>
      <right/>
      <top/>
      <bottom style="thin">
        <color auto="1"/>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medium">
        <color auto="1"/>
      </bottom>
      <diagonal/>
    </border>
    <border>
      <left/>
      <right/>
      <top style="medium">
        <color auto="1"/>
      </top>
      <bottom/>
      <diagonal/>
    </border>
    <border>
      <left/>
      <right/>
      <top style="medium">
        <color auto="1"/>
      </top>
      <bottom style="medium">
        <color auto="1"/>
      </bottom>
      <diagonal/>
    </border>
    <border>
      <left/>
      <right/>
      <top style="thin">
        <color indexed="64"/>
      </top>
      <bottom/>
      <diagonal/>
    </border>
    <border>
      <left/>
      <right/>
      <top style="double">
        <color auto="1"/>
      </top>
      <bottom style="double">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rgb="FF000000"/>
      </bottom>
      <diagonal/>
    </border>
    <border>
      <left/>
      <right style="thin">
        <color rgb="FF000000"/>
      </right>
      <top/>
      <bottom/>
      <diagonal/>
    </border>
  </borders>
  <cellStyleXfs count="6">
    <xf numFmtId="0" fontId="0" fillId="0" borderId="0"/>
    <xf numFmtId="0" fontId="14" fillId="0" borderId="0" applyNumberFormat="0" applyFill="0" applyBorder="0" applyAlignment="0" applyProtection="0"/>
    <xf numFmtId="0" fontId="22" fillId="0" borderId="0" applyNumberFormat="0" applyBorder="0" applyAlignment="0">
      <protection locked="0"/>
    </xf>
    <xf numFmtId="0" fontId="44" fillId="0" borderId="0" applyNumberFormat="0" applyFont="0" applyBorder="0" applyProtection="0"/>
    <xf numFmtId="43" fontId="20" fillId="0" borderId="0" applyFont="0" applyFill="0" applyBorder="0" applyAlignment="0" applyProtection="0"/>
    <xf numFmtId="9" fontId="20" fillId="0" borderId="0" applyFont="0" applyFill="0" applyBorder="0" applyAlignment="0" applyProtection="0"/>
  </cellStyleXfs>
  <cellXfs count="452">
    <xf numFmtId="0" fontId="0" fillId="0" borderId="0" xfId="0"/>
    <xf numFmtId="0" fontId="0" fillId="0" borderId="0" xfId="0" applyAlignment="1">
      <alignment vertical="top" wrapText="1"/>
    </xf>
    <xf numFmtId="0" fontId="1" fillId="2" borderId="1" xfId="0" applyFont="1" applyFill="1" applyBorder="1" applyAlignment="1">
      <alignment vertical="top" wrapText="1"/>
    </xf>
    <xf numFmtId="3" fontId="0" fillId="0" borderId="0" xfId="0" applyNumberFormat="1"/>
    <xf numFmtId="0" fontId="0" fillId="0" borderId="0" xfId="0" pivotButton="1" applyAlignment="1">
      <alignment vertical="top"/>
    </xf>
    <xf numFmtId="0" fontId="0" fillId="0" borderId="0" xfId="0" applyAlignment="1">
      <alignment vertical="top"/>
    </xf>
    <xf numFmtId="0" fontId="0" fillId="0" borderId="0" xfId="0" applyAlignment="1">
      <alignment horizontal="left" vertical="top"/>
    </xf>
    <xf numFmtId="3" fontId="0" fillId="0" borderId="0" xfId="0" applyNumberFormat="1" applyAlignment="1">
      <alignment vertical="top"/>
    </xf>
    <xf numFmtId="0" fontId="2" fillId="3" borderId="0" xfId="0" applyFont="1" applyFill="1" applyAlignment="1">
      <alignment vertical="top"/>
    </xf>
    <xf numFmtId="0" fontId="0" fillId="3" borderId="0" xfId="0" applyFill="1" applyAlignment="1">
      <alignment vertical="top"/>
    </xf>
    <xf numFmtId="0" fontId="1" fillId="2" borderId="1" xfId="0" applyFont="1" applyFill="1" applyBorder="1" applyAlignment="1">
      <alignment vertical="top"/>
    </xf>
    <xf numFmtId="165" fontId="0" fillId="0" borderId="0" xfId="0" applyNumberFormat="1" applyAlignment="1">
      <alignment vertical="top"/>
    </xf>
    <xf numFmtId="164" fontId="0" fillId="0" borderId="0" xfId="0" applyNumberFormat="1" applyAlignment="1">
      <alignment vertical="top"/>
    </xf>
    <xf numFmtId="2" fontId="0" fillId="0" borderId="0" xfId="0" applyNumberFormat="1" applyAlignment="1">
      <alignment vertical="top"/>
    </xf>
    <xf numFmtId="0" fontId="0" fillId="4" borderId="0" xfId="0" applyFill="1" applyAlignment="1">
      <alignment vertical="top" wrapText="1"/>
    </xf>
    <xf numFmtId="4" fontId="0" fillId="0" borderId="0" xfId="0" applyNumberFormat="1" applyAlignment="1">
      <alignment vertical="top"/>
    </xf>
    <xf numFmtId="0" fontId="1" fillId="0" borderId="0" xfId="0" applyFont="1" applyAlignment="1">
      <alignment vertical="top"/>
    </xf>
    <xf numFmtId="3" fontId="1" fillId="0" borderId="0" xfId="0" applyNumberFormat="1" applyFont="1" applyAlignment="1">
      <alignment vertical="top"/>
    </xf>
    <xf numFmtId="0" fontId="4" fillId="0" borderId="0" xfId="0" applyFont="1" applyAlignment="1">
      <alignment vertical="top"/>
    </xf>
    <xf numFmtId="0" fontId="0" fillId="5" borderId="0" xfId="0" applyFill="1" applyAlignment="1">
      <alignment vertical="top"/>
    </xf>
    <xf numFmtId="0" fontId="3" fillId="0" borderId="0" xfId="0" applyFont="1" applyAlignment="1">
      <alignment vertical="top"/>
    </xf>
    <xf numFmtId="3" fontId="5" fillId="0" borderId="0" xfId="0" applyNumberFormat="1" applyFont="1" applyAlignment="1">
      <alignment vertical="top"/>
    </xf>
    <xf numFmtId="0" fontId="8" fillId="0" borderId="0" xfId="0" applyFont="1" applyAlignment="1">
      <alignment horizontal="right" vertical="center"/>
    </xf>
    <xf numFmtId="0" fontId="9" fillId="0" borderId="0" xfId="0" applyFont="1"/>
    <xf numFmtId="0" fontId="0" fillId="0" borderId="0" xfId="0" applyFont="1"/>
    <xf numFmtId="0" fontId="10" fillId="0" borderId="0" xfId="0" applyFont="1"/>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horizontal="center" vertical="top"/>
    </xf>
    <xf numFmtId="0" fontId="0" fillId="0" borderId="2" xfId="0" applyBorder="1" applyAlignment="1">
      <alignment vertical="top"/>
    </xf>
    <xf numFmtId="3" fontId="10" fillId="0" borderId="2" xfId="0" applyNumberFormat="1" applyFont="1" applyBorder="1" applyAlignment="1">
      <alignment vertical="top"/>
    </xf>
    <xf numFmtId="3" fontId="0" fillId="0" borderId="2" xfId="0" applyNumberFormat="1" applyFill="1" applyBorder="1" applyAlignment="1">
      <alignment vertical="top"/>
    </xf>
    <xf numFmtId="3" fontId="0" fillId="0" borderId="2" xfId="0" applyNumberFormat="1" applyBorder="1" applyAlignment="1">
      <alignment vertical="top"/>
    </xf>
    <xf numFmtId="9" fontId="10" fillId="0" borderId="0" xfId="0" applyNumberFormat="1" applyFont="1" applyAlignment="1">
      <alignment vertical="top"/>
    </xf>
    <xf numFmtId="9" fontId="10" fillId="0" borderId="2" xfId="0" applyNumberFormat="1" applyFont="1" applyBorder="1" applyAlignment="1">
      <alignment vertical="top"/>
    </xf>
    <xf numFmtId="9" fontId="0" fillId="0" borderId="2" xfId="0" applyNumberFormat="1" applyFill="1" applyBorder="1" applyAlignment="1">
      <alignment vertical="top"/>
    </xf>
    <xf numFmtId="9" fontId="0" fillId="0" borderId="2" xfId="0" applyNumberFormat="1" applyBorder="1" applyAlignment="1">
      <alignment vertical="top"/>
    </xf>
    <xf numFmtId="9" fontId="0" fillId="0" borderId="0" xfId="0" applyNumberFormat="1" applyAlignment="1">
      <alignment vertical="top"/>
    </xf>
    <xf numFmtId="0" fontId="5" fillId="0" borderId="0" xfId="0" applyFont="1" applyAlignment="1">
      <alignment vertical="top"/>
    </xf>
    <xf numFmtId="0" fontId="6" fillId="0" borderId="0" xfId="0" applyFont="1" applyAlignment="1">
      <alignment vertical="top"/>
    </xf>
    <xf numFmtId="3" fontId="8" fillId="0" borderId="0" xfId="0" applyNumberFormat="1" applyFont="1" applyAlignment="1">
      <alignment horizontal="right" vertical="center"/>
    </xf>
    <xf numFmtId="0" fontId="0" fillId="0" borderId="0" xfId="0" applyBorder="1" applyAlignment="1">
      <alignment vertical="top"/>
    </xf>
    <xf numFmtId="0" fontId="10" fillId="0" borderId="0" xfId="0" applyFont="1" applyBorder="1" applyAlignment="1">
      <alignment vertical="top"/>
    </xf>
    <xf numFmtId="3" fontId="10" fillId="0" borderId="0" xfId="0" applyNumberFormat="1" applyFont="1" applyBorder="1" applyAlignment="1">
      <alignment vertical="top"/>
    </xf>
    <xf numFmtId="3" fontId="0" fillId="0" borderId="0" xfId="0" applyNumberFormat="1" applyFill="1" applyBorder="1" applyAlignment="1">
      <alignment vertical="top"/>
    </xf>
    <xf numFmtId="3" fontId="0" fillId="0" borderId="0" xfId="0" applyNumberFormat="1" applyBorder="1" applyAlignment="1">
      <alignment vertical="top"/>
    </xf>
    <xf numFmtId="0" fontId="0" fillId="0" borderId="0" xfId="0" applyFill="1" applyBorder="1" applyAlignment="1">
      <alignment vertical="top"/>
    </xf>
    <xf numFmtId="9" fontId="10" fillId="0" borderId="0" xfId="0" applyNumberFormat="1" applyFont="1" applyBorder="1" applyAlignment="1">
      <alignment vertical="top"/>
    </xf>
    <xf numFmtId="0" fontId="0" fillId="0" borderId="3" xfId="0" applyBorder="1" applyAlignment="1">
      <alignment vertical="top"/>
    </xf>
    <xf numFmtId="3" fontId="10" fillId="0" borderId="3" xfId="0" applyNumberFormat="1" applyFont="1" applyBorder="1" applyAlignment="1">
      <alignment vertical="top"/>
    </xf>
    <xf numFmtId="3" fontId="0" fillId="0" borderId="3" xfId="0" applyNumberFormat="1" applyFill="1" applyBorder="1" applyAlignment="1">
      <alignment vertical="top"/>
    </xf>
    <xf numFmtId="3" fontId="0" fillId="0" borderId="3" xfId="0" applyNumberFormat="1" applyBorder="1" applyAlignment="1">
      <alignment vertical="top"/>
    </xf>
    <xf numFmtId="0" fontId="0" fillId="0" borderId="2" xfId="0" applyFill="1" applyBorder="1" applyAlignment="1">
      <alignment vertical="top"/>
    </xf>
    <xf numFmtId="9" fontId="10" fillId="0" borderId="2" xfId="0" applyNumberFormat="1" applyFont="1" applyBorder="1" applyAlignment="1">
      <alignment horizontal="right" vertical="top"/>
    </xf>
    <xf numFmtId="0" fontId="11" fillId="0" borderId="0" xfId="0" applyFont="1" applyBorder="1" applyAlignment="1">
      <alignment horizontal="right" vertical="top"/>
    </xf>
    <xf numFmtId="0" fontId="5" fillId="0" borderId="0" xfId="0" quotePrefix="1" applyFont="1" applyFill="1" applyBorder="1" applyAlignment="1">
      <alignment horizontal="right" vertical="top"/>
    </xf>
    <xf numFmtId="0" fontId="12" fillId="0" borderId="0" xfId="0" applyFont="1" applyAlignment="1">
      <alignment vertical="top"/>
    </xf>
    <xf numFmtId="0" fontId="12" fillId="0" borderId="0" xfId="0" applyFont="1" applyAlignment="1">
      <alignment vertical="center"/>
    </xf>
    <xf numFmtId="0" fontId="14" fillId="0" borderId="0" xfId="1" applyAlignment="1">
      <alignment vertical="center"/>
    </xf>
    <xf numFmtId="0" fontId="15" fillId="0" borderId="0" xfId="0" applyFont="1" applyAlignment="1">
      <alignment vertical="center"/>
    </xf>
    <xf numFmtId="0" fontId="16" fillId="0" borderId="0" xfId="0" applyFont="1" applyAlignment="1">
      <alignment vertical="center"/>
    </xf>
    <xf numFmtId="3" fontId="7" fillId="0" borderId="0" xfId="0" applyNumberFormat="1" applyFont="1" applyAlignment="1">
      <alignment horizontal="right" vertical="center"/>
    </xf>
    <xf numFmtId="0" fontId="7" fillId="0" borderId="0" xfId="0" applyFont="1" applyAlignment="1">
      <alignment horizontal="right" vertical="center"/>
    </xf>
    <xf numFmtId="0" fontId="9" fillId="0" borderId="0" xfId="0" applyFont="1" applyAlignment="1">
      <alignment horizontal="center" vertical="top"/>
    </xf>
    <xf numFmtId="0" fontId="17" fillId="0" borderId="0" xfId="0" applyFont="1" applyAlignment="1">
      <alignment vertical="center"/>
    </xf>
    <xf numFmtId="0" fontId="9" fillId="0" borderId="0" xfId="0" applyFont="1" applyAlignment="1">
      <alignment vertical="center"/>
    </xf>
    <xf numFmtId="3" fontId="9" fillId="0" borderId="0" xfId="0" applyNumberFormat="1" applyFont="1" applyAlignment="1">
      <alignment horizontal="right" vertical="center"/>
    </xf>
    <xf numFmtId="0" fontId="9" fillId="0" borderId="0" xfId="0" applyFont="1" applyAlignment="1">
      <alignment horizontal="right" vertical="center"/>
    </xf>
    <xf numFmtId="3" fontId="9" fillId="0" borderId="0" xfId="0" applyNumberFormat="1" applyFont="1" applyAlignment="1">
      <alignment vertical="top"/>
    </xf>
    <xf numFmtId="0" fontId="18" fillId="0" borderId="0" xfId="0" applyFont="1" applyAlignment="1">
      <alignment vertical="center"/>
    </xf>
    <xf numFmtId="3" fontId="10" fillId="0" borderId="0" xfId="0" applyNumberFormat="1" applyFont="1" applyAlignment="1">
      <alignment horizontal="right" vertical="center"/>
    </xf>
    <xf numFmtId="0" fontId="10" fillId="0" borderId="0" xfId="0" applyFont="1" applyAlignment="1">
      <alignment horizontal="right" vertical="center"/>
    </xf>
    <xf numFmtId="0" fontId="10" fillId="0" borderId="0" xfId="0" applyFont="1" applyAlignment="1">
      <alignment vertical="center"/>
    </xf>
    <xf numFmtId="0" fontId="19" fillId="0" borderId="0" xfId="0" applyFont="1" applyAlignment="1">
      <alignment vertical="center"/>
    </xf>
    <xf numFmtId="9" fontId="9" fillId="0" borderId="0" xfId="0" applyNumberFormat="1" applyFont="1" applyAlignment="1">
      <alignment vertical="top"/>
    </xf>
    <xf numFmtId="3" fontId="5" fillId="0" borderId="0" xfId="0" applyNumberFormat="1" applyFont="1"/>
    <xf numFmtId="0" fontId="0" fillId="6" borderId="0" xfId="0" applyFill="1"/>
    <xf numFmtId="0" fontId="5" fillId="0" borderId="0" xfId="0" applyFont="1"/>
    <xf numFmtId="3" fontId="21" fillId="0" borderId="0" xfId="0" applyNumberFormat="1" applyFont="1" applyAlignment="1">
      <alignment vertical="top"/>
    </xf>
    <xf numFmtId="0" fontId="21" fillId="0" borderId="0" xfId="0" applyFont="1"/>
    <xf numFmtId="0" fontId="19" fillId="6" borderId="0" xfId="0" applyFont="1" applyFill="1" applyAlignment="1">
      <alignment vertical="center"/>
    </xf>
    <xf numFmtId="3" fontId="0" fillId="6" borderId="0" xfId="0" applyNumberFormat="1" applyFill="1" applyAlignment="1">
      <alignment vertical="top"/>
    </xf>
    <xf numFmtId="4" fontId="0" fillId="6" borderId="0" xfId="0" applyNumberFormat="1" applyFill="1" applyAlignment="1">
      <alignment vertical="top"/>
    </xf>
    <xf numFmtId="0" fontId="0" fillId="6" borderId="0" xfId="0" applyFill="1" applyAlignment="1">
      <alignment vertical="top"/>
    </xf>
    <xf numFmtId="0" fontId="4" fillId="5" borderId="0" xfId="0" applyFont="1" applyFill="1" applyAlignment="1">
      <alignment vertical="top"/>
    </xf>
    <xf numFmtId="0" fontId="0" fillId="5" borderId="0" xfId="0" applyFont="1" applyFill="1" applyAlignment="1">
      <alignment vertical="top"/>
    </xf>
    <xf numFmtId="166" fontId="24" fillId="9" borderId="4" xfId="0" applyNumberFormat="1" applyFont="1" applyFill="1" applyBorder="1" applyAlignment="1" applyProtection="1">
      <alignment horizontal="center" vertical="center" wrapText="1"/>
    </xf>
    <xf numFmtId="0" fontId="15" fillId="7" borderId="4" xfId="2" applyFont="1" applyFill="1" applyBorder="1" applyAlignment="1" applyProtection="1">
      <alignment horizontal="left"/>
      <protection locked="0"/>
    </xf>
    <xf numFmtId="0" fontId="15" fillId="8" borderId="7" xfId="2" applyFont="1" applyFill="1" applyBorder="1" applyAlignment="1" applyProtection="1">
      <alignment horizontal="left" vertical="center" wrapText="1"/>
      <protection locked="0"/>
    </xf>
    <xf numFmtId="2" fontId="15" fillId="8" borderId="9" xfId="2" applyNumberFormat="1" applyFont="1" applyFill="1" applyBorder="1" applyAlignment="1" applyProtection="1">
      <alignment horizontal="center" vertical="center" wrapText="1"/>
    </xf>
    <xf numFmtId="2" fontId="15" fillId="8" borderId="9" xfId="2" applyNumberFormat="1" applyFont="1" applyFill="1" applyBorder="1" applyAlignment="1" applyProtection="1">
      <alignment horizontal="center" vertical="center"/>
    </xf>
    <xf numFmtId="2" fontId="15" fillId="8" borderId="8" xfId="2" applyNumberFormat="1" applyFont="1" applyFill="1" applyBorder="1" applyAlignment="1" applyProtection="1">
      <alignment horizontal="center" vertical="center"/>
    </xf>
    <xf numFmtId="0" fontId="15" fillId="8" borderId="4" xfId="2" applyFont="1" applyFill="1" applyBorder="1" applyAlignment="1" applyProtection="1">
      <alignment horizontal="left" vertical="center" wrapText="1"/>
      <protection locked="0"/>
    </xf>
    <xf numFmtId="3" fontId="15" fillId="7" borderId="5" xfId="2" applyNumberFormat="1" applyFont="1" applyFill="1" applyBorder="1" applyAlignment="1" applyProtection="1">
      <alignment horizontal="right"/>
      <protection locked="0"/>
    </xf>
    <xf numFmtId="3" fontId="15" fillId="9" borderId="4" xfId="2" applyNumberFormat="1" applyFont="1" applyFill="1" applyBorder="1" applyAlignment="1" applyProtection="1">
      <alignment horizontal="right"/>
      <protection locked="0"/>
    </xf>
    <xf numFmtId="3" fontId="15" fillId="7" borderId="4" xfId="2" applyNumberFormat="1" applyFont="1" applyFill="1" applyBorder="1" applyAlignment="1" applyProtection="1">
      <alignment horizontal="right"/>
      <protection locked="0"/>
    </xf>
    <xf numFmtId="0" fontId="15" fillId="8" borderId="7" xfId="2" applyFont="1" applyFill="1" applyBorder="1" applyAlignment="1" applyProtection="1">
      <alignment horizontal="left" vertical="top" wrapText="1"/>
      <protection locked="0"/>
    </xf>
    <xf numFmtId="2" fontId="15" fillId="8" borderId="8" xfId="2" applyNumberFormat="1" applyFont="1" applyFill="1" applyBorder="1" applyAlignment="1" applyProtection="1">
      <alignment horizontal="center" vertical="top" wrapText="1"/>
    </xf>
    <xf numFmtId="2" fontId="15" fillId="8" borderId="9" xfId="2" applyNumberFormat="1" applyFont="1" applyFill="1" applyBorder="1" applyAlignment="1" applyProtection="1">
      <alignment horizontal="center" vertical="top" wrapText="1"/>
    </xf>
    <xf numFmtId="2" fontId="15" fillId="8" borderId="9" xfId="2" applyNumberFormat="1" applyFont="1" applyFill="1" applyBorder="1" applyAlignment="1" applyProtection="1">
      <alignment horizontal="center" vertical="top"/>
    </xf>
    <xf numFmtId="2" fontId="15" fillId="8" borderId="10" xfId="2" applyNumberFormat="1" applyFont="1" applyFill="1" applyBorder="1" applyAlignment="1" applyProtection="1">
      <alignment horizontal="center" vertical="top" wrapText="1"/>
    </xf>
    <xf numFmtId="0" fontId="20" fillId="9" borderId="11" xfId="0" applyFont="1" applyFill="1" applyBorder="1" applyAlignment="1">
      <alignment horizontal="center" vertical="top"/>
    </xf>
    <xf numFmtId="2" fontId="15" fillId="8" borderId="8" xfId="2" applyNumberFormat="1" applyFont="1" applyFill="1" applyBorder="1" applyAlignment="1" applyProtection="1">
      <alignment horizontal="center" vertical="top"/>
    </xf>
    <xf numFmtId="2" fontId="15" fillId="8" borderId="10" xfId="2" applyNumberFormat="1" applyFont="1" applyFill="1" applyBorder="1" applyAlignment="1" applyProtection="1">
      <alignment horizontal="center" vertical="top"/>
    </xf>
    <xf numFmtId="0" fontId="15" fillId="8" borderId="9" xfId="0" applyFont="1" applyFill="1" applyBorder="1" applyAlignment="1">
      <alignment vertical="top"/>
    </xf>
    <xf numFmtId="0" fontId="20" fillId="8" borderId="10" xfId="0" applyFont="1" applyFill="1" applyBorder="1" applyAlignment="1">
      <alignment vertical="top"/>
    </xf>
    <xf numFmtId="0" fontId="16" fillId="8" borderId="0" xfId="2" applyFont="1" applyFill="1" applyAlignment="1" applyProtection="1">
      <alignment vertical="top"/>
      <protection locked="0"/>
    </xf>
    <xf numFmtId="0" fontId="20" fillId="9" borderId="11" xfId="0" applyFont="1" applyFill="1" applyBorder="1" applyAlignment="1">
      <alignment horizontal="center" vertical="top" wrapText="1"/>
    </xf>
    <xf numFmtId="166" fontId="15" fillId="8" borderId="7" xfId="2" applyNumberFormat="1" applyFont="1" applyFill="1" applyBorder="1" applyAlignment="1" applyProtection="1">
      <alignment horizontal="center" vertical="top" wrapText="1"/>
    </xf>
    <xf numFmtId="0" fontId="15" fillId="8" borderId="4" xfId="2" applyFont="1" applyFill="1" applyBorder="1" applyAlignment="1" applyProtection="1">
      <alignment horizontal="left" vertical="top" wrapText="1"/>
      <protection locked="0"/>
    </xf>
    <xf numFmtId="166" fontId="15" fillId="8" borderId="6" xfId="2" applyNumberFormat="1" applyFont="1" applyFill="1" applyBorder="1" applyAlignment="1" applyProtection="1">
      <alignment horizontal="center" vertical="top" wrapText="1"/>
    </xf>
    <xf numFmtId="166" fontId="24" fillId="9" borderId="4" xfId="0" applyNumberFormat="1" applyFont="1" applyFill="1" applyBorder="1" applyAlignment="1" applyProtection="1">
      <alignment horizontal="center" vertical="top" wrapText="1"/>
    </xf>
    <xf numFmtId="166" fontId="15" fillId="8" borderId="10" xfId="2" applyNumberFormat="1" applyFont="1" applyFill="1" applyBorder="1" applyAlignment="1" applyProtection="1">
      <alignment horizontal="center" vertical="top" wrapText="1"/>
    </xf>
    <xf numFmtId="0" fontId="16" fillId="8" borderId="4" xfId="0" applyFont="1" applyFill="1" applyBorder="1" applyAlignment="1">
      <alignment vertical="top" wrapText="1"/>
    </xf>
    <xf numFmtId="0" fontId="15" fillId="7" borderId="4" xfId="2" applyFont="1" applyFill="1" applyBorder="1" applyAlignment="1" applyProtection="1">
      <alignment horizontal="left" vertical="top"/>
      <protection locked="0"/>
    </xf>
    <xf numFmtId="3" fontId="15" fillId="7" borderId="5" xfId="2" applyNumberFormat="1" applyFont="1" applyFill="1" applyBorder="1" applyAlignment="1" applyProtection="1">
      <alignment horizontal="right" vertical="top"/>
      <protection locked="0"/>
    </xf>
    <xf numFmtId="3" fontId="15" fillId="9" borderId="4" xfId="2" applyNumberFormat="1" applyFont="1" applyFill="1" applyBorder="1" applyAlignment="1" applyProtection="1">
      <alignment horizontal="right" vertical="top"/>
      <protection locked="0"/>
    </xf>
    <xf numFmtId="3" fontId="15" fillId="7" borderId="4" xfId="2" applyNumberFormat="1" applyFont="1" applyFill="1" applyBorder="1" applyAlignment="1" applyProtection="1">
      <alignment horizontal="right" vertical="top"/>
      <protection locked="0"/>
    </xf>
    <xf numFmtId="0" fontId="20" fillId="8" borderId="4" xfId="0" applyFont="1" applyFill="1" applyBorder="1" applyAlignment="1">
      <alignment vertical="center"/>
    </xf>
    <xf numFmtId="166" fontId="15" fillId="8" borderId="7" xfId="0" applyNumberFormat="1" applyFont="1" applyFill="1" applyBorder="1" applyAlignment="1" applyProtection="1">
      <alignment horizontal="center" vertical="center" wrapText="1"/>
    </xf>
    <xf numFmtId="166" fontId="15" fillId="8" borderId="6" xfId="0" applyNumberFormat="1" applyFont="1" applyFill="1" applyBorder="1" applyAlignment="1" applyProtection="1">
      <alignment horizontal="center" vertical="center" wrapText="1"/>
    </xf>
    <xf numFmtId="166" fontId="15" fillId="8" borderId="8" xfId="0" applyNumberFormat="1" applyFont="1" applyFill="1" applyBorder="1" applyAlignment="1" applyProtection="1">
      <alignment horizontal="center" vertical="center" wrapText="1"/>
    </xf>
    <xf numFmtId="166" fontId="24" fillId="9" borderId="6" xfId="0" applyNumberFormat="1" applyFont="1" applyFill="1" applyBorder="1" applyAlignment="1" applyProtection="1">
      <alignment horizontal="center" vertical="center" wrapText="1"/>
    </xf>
    <xf numFmtId="166" fontId="15" fillId="8" borderId="10" xfId="0" applyNumberFormat="1" applyFont="1" applyFill="1" applyBorder="1" applyAlignment="1" applyProtection="1">
      <alignment horizontal="center" vertical="center" wrapText="1"/>
    </xf>
    <xf numFmtId="166" fontId="24" fillId="9" borderId="14" xfId="0" applyNumberFormat="1" applyFont="1" applyFill="1" applyBorder="1" applyAlignment="1" applyProtection="1">
      <alignment horizontal="center" vertical="center" wrapText="1"/>
    </xf>
    <xf numFmtId="166" fontId="15" fillId="8" borderId="8" xfId="0" applyNumberFormat="1" applyFont="1" applyFill="1" applyBorder="1" applyAlignment="1" applyProtection="1">
      <alignment horizontal="center" vertical="center"/>
    </xf>
    <xf numFmtId="0" fontId="16" fillId="8" borderId="9" xfId="0" applyFont="1" applyFill="1" applyBorder="1" applyAlignment="1">
      <alignment horizontal="center" vertical="center"/>
    </xf>
    <xf numFmtId="0" fontId="15" fillId="8" borderId="9" xfId="0" applyFont="1" applyFill="1" applyBorder="1" applyAlignment="1">
      <alignment horizontal="center" vertical="center"/>
    </xf>
    <xf numFmtId="0" fontId="16" fillId="8" borderId="10" xfId="0" applyFont="1" applyFill="1" applyBorder="1" applyAlignment="1">
      <alignment horizontal="center" vertical="center"/>
    </xf>
    <xf numFmtId="0" fontId="16" fillId="9" borderId="11" xfId="0" applyFont="1" applyFill="1" applyBorder="1" applyAlignment="1">
      <alignment horizontal="center" vertical="center"/>
    </xf>
    <xf numFmtId="0" fontId="16" fillId="8" borderId="10" xfId="0" applyFont="1" applyFill="1" applyBorder="1" applyAlignment="1">
      <alignment horizontal="center" vertical="center" wrapText="1"/>
    </xf>
    <xf numFmtId="2" fontId="15" fillId="8" borderId="6" xfId="2" applyNumberFormat="1" applyFont="1" applyFill="1" applyBorder="1" applyAlignment="1" applyProtection="1">
      <alignment horizontal="center" vertical="center"/>
    </xf>
    <xf numFmtId="2" fontId="15" fillId="8" borderId="7" xfId="2" applyNumberFormat="1" applyFont="1" applyFill="1" applyBorder="1" applyAlignment="1" applyProtection="1">
      <alignment horizontal="center" vertical="center"/>
    </xf>
    <xf numFmtId="2" fontId="15" fillId="8" borderId="7" xfId="2" applyNumberFormat="1" applyFont="1" applyFill="1" applyBorder="1" applyAlignment="1" applyProtection="1">
      <alignment horizontal="center" vertical="center" wrapText="1"/>
    </xf>
    <xf numFmtId="2" fontId="15" fillId="8" borderId="12" xfId="2" applyNumberFormat="1" applyFont="1" applyFill="1" applyBorder="1" applyAlignment="1" applyProtection="1">
      <alignment horizontal="center" vertical="center" wrapText="1"/>
    </xf>
    <xf numFmtId="2" fontId="15" fillId="8" borderId="11" xfId="2" applyNumberFormat="1" applyFont="1" applyFill="1" applyBorder="1" applyAlignment="1" applyProtection="1">
      <alignment horizontal="center" vertical="center"/>
    </xf>
    <xf numFmtId="2" fontId="15" fillId="8" borderId="11" xfId="2" applyNumberFormat="1" applyFont="1" applyFill="1" applyBorder="1" applyAlignment="1" applyProtection="1">
      <alignment horizontal="center" vertical="center" wrapText="1"/>
    </xf>
    <xf numFmtId="0" fontId="16" fillId="8" borderId="13" xfId="0" applyFont="1" applyFill="1" applyBorder="1" applyAlignment="1">
      <alignment vertical="center"/>
    </xf>
    <xf numFmtId="3" fontId="15" fillId="9" borderId="15" xfId="2" applyNumberFormat="1" applyFont="1" applyFill="1" applyBorder="1" applyAlignment="1" applyProtection="1">
      <alignment horizontal="right"/>
      <protection locked="0"/>
    </xf>
    <xf numFmtId="0" fontId="26" fillId="0" borderId="0" xfId="0" applyFont="1" applyAlignment="1">
      <alignment vertical="center"/>
    </xf>
    <xf numFmtId="0" fontId="7" fillId="0" borderId="0" xfId="0" applyFont="1" applyBorder="1" applyAlignment="1">
      <alignment horizontal="right" vertical="center"/>
    </xf>
    <xf numFmtId="0" fontId="8" fillId="0" borderId="0" xfId="0" applyFont="1"/>
    <xf numFmtId="4" fontId="0" fillId="6" borderId="0" xfId="0" applyNumberFormat="1" applyFont="1" applyFill="1" applyAlignment="1">
      <alignment vertical="top"/>
    </xf>
    <xf numFmtId="3" fontId="0" fillId="6" borderId="0" xfId="0" applyNumberFormat="1" applyFont="1" applyFill="1" applyAlignment="1">
      <alignment vertical="top"/>
    </xf>
    <xf numFmtId="0" fontId="28" fillId="0" borderId="0" xfId="0" applyFont="1" applyAlignment="1">
      <alignment vertical="center"/>
    </xf>
    <xf numFmtId="0" fontId="16" fillId="0" borderId="0" xfId="0" applyFont="1"/>
    <xf numFmtId="3" fontId="16" fillId="0" borderId="0" xfId="0" applyNumberFormat="1" applyFont="1" applyAlignment="1">
      <alignment horizontal="right" vertical="center"/>
    </xf>
    <xf numFmtId="0" fontId="16" fillId="0" borderId="0" xfId="0" applyFont="1" applyAlignment="1">
      <alignment horizontal="right" vertical="center"/>
    </xf>
    <xf numFmtId="0" fontId="0" fillId="0" borderId="0" xfId="0" applyFont="1" applyBorder="1" applyAlignment="1">
      <alignment horizontal="right" vertical="center"/>
    </xf>
    <xf numFmtId="0" fontId="16" fillId="0" borderId="0" xfId="0" applyFont="1" applyBorder="1" applyAlignment="1">
      <alignment vertical="center"/>
    </xf>
    <xf numFmtId="3" fontId="10" fillId="0" borderId="0" xfId="0" applyNumberFormat="1" applyFont="1" applyBorder="1" applyAlignment="1">
      <alignment horizontal="right" vertical="center"/>
    </xf>
    <xf numFmtId="3" fontId="9" fillId="0" borderId="0" xfId="0" applyNumberFormat="1" applyFont="1" applyBorder="1" applyAlignment="1">
      <alignment horizontal="right" vertical="center"/>
    </xf>
    <xf numFmtId="3" fontId="7" fillId="0" borderId="0" xfId="0" applyNumberFormat="1" applyFont="1" applyBorder="1" applyAlignment="1">
      <alignment horizontal="right" vertical="center"/>
    </xf>
    <xf numFmtId="0" fontId="10" fillId="0" borderId="0" xfId="0" applyFont="1" applyBorder="1" applyAlignment="1">
      <alignment horizontal="right" vertical="center"/>
    </xf>
    <xf numFmtId="0" fontId="9" fillId="0" borderId="0" xfId="0" applyFont="1" applyBorder="1" applyAlignment="1">
      <alignment horizontal="right" vertical="center"/>
    </xf>
    <xf numFmtId="0" fontId="8" fillId="0" borderId="0" xfId="0" applyFont="1" applyBorder="1" applyAlignment="1">
      <alignment horizontal="right" vertical="center"/>
    </xf>
    <xf numFmtId="0" fontId="15" fillId="0" borderId="0" xfId="0" applyFont="1"/>
    <xf numFmtId="0" fontId="16" fillId="0" borderId="16" xfId="0" applyFont="1" applyBorder="1" applyAlignment="1">
      <alignment vertical="center"/>
    </xf>
    <xf numFmtId="3" fontId="10" fillId="0" borderId="16" xfId="0" applyNumberFormat="1" applyFont="1" applyBorder="1" applyAlignment="1">
      <alignment horizontal="right" vertical="center"/>
    </xf>
    <xf numFmtId="3" fontId="9" fillId="0" borderId="16" xfId="0" applyNumberFormat="1" applyFont="1" applyBorder="1" applyAlignment="1">
      <alignment horizontal="right" vertical="center"/>
    </xf>
    <xf numFmtId="0" fontId="7" fillId="0" borderId="16" xfId="0" applyFont="1" applyBorder="1" applyAlignment="1">
      <alignment horizontal="right" vertical="center"/>
    </xf>
    <xf numFmtId="3" fontId="7" fillId="0" borderId="16" xfId="0" applyNumberFormat="1" applyFont="1" applyBorder="1" applyAlignment="1">
      <alignment horizontal="right" vertical="center"/>
    </xf>
    <xf numFmtId="0" fontId="0" fillId="0" borderId="16" xfId="0" applyBorder="1"/>
    <xf numFmtId="0" fontId="10" fillId="0" borderId="16" xfId="0" applyFont="1" applyBorder="1" applyAlignment="1">
      <alignment horizontal="right" vertical="center"/>
    </xf>
    <xf numFmtId="0" fontId="9" fillId="0" borderId="16" xfId="0" applyFont="1" applyBorder="1" applyAlignment="1">
      <alignment horizontal="right" vertical="center"/>
    </xf>
    <xf numFmtId="0" fontId="8" fillId="0" borderId="16" xfId="0" applyFont="1" applyBorder="1" applyAlignment="1">
      <alignment horizontal="right" vertical="center"/>
    </xf>
    <xf numFmtId="0" fontId="10" fillId="0" borderId="16" xfId="0" applyFont="1" applyBorder="1" applyAlignment="1">
      <alignment vertical="center"/>
    </xf>
    <xf numFmtId="0" fontId="9" fillId="0" borderId="16" xfId="0" applyFont="1" applyBorder="1" applyAlignment="1">
      <alignment vertical="center"/>
    </xf>
    <xf numFmtId="0" fontId="16" fillId="0" borderId="17" xfId="0" applyFont="1" applyBorder="1" applyAlignment="1">
      <alignment vertical="center"/>
    </xf>
    <xf numFmtId="0" fontId="0" fillId="0" borderId="16" xfId="0" applyFont="1" applyBorder="1" applyAlignment="1">
      <alignment horizontal="right" vertical="center"/>
    </xf>
    <xf numFmtId="0" fontId="16" fillId="0" borderId="16" xfId="0" applyFont="1" applyBorder="1"/>
    <xf numFmtId="0" fontId="16" fillId="0" borderId="0" xfId="0" applyFont="1" applyBorder="1"/>
    <xf numFmtId="0" fontId="0" fillId="0" borderId="0" xfId="0" applyBorder="1"/>
    <xf numFmtId="0" fontId="15" fillId="0" borderId="0" xfId="0" applyFont="1" applyBorder="1" applyAlignment="1">
      <alignment vertical="center"/>
    </xf>
    <xf numFmtId="0" fontId="10" fillId="0" borderId="0" xfId="0" applyFont="1" applyBorder="1" applyAlignment="1">
      <alignment vertical="center"/>
    </xf>
    <xf numFmtId="0" fontId="9" fillId="0" borderId="0" xfId="0" applyFont="1" applyBorder="1" applyAlignment="1">
      <alignment vertical="center"/>
    </xf>
    <xf numFmtId="0" fontId="16" fillId="0" borderId="18" xfId="0" applyFont="1" applyBorder="1" applyAlignment="1">
      <alignment vertical="center"/>
    </xf>
    <xf numFmtId="0" fontId="10" fillId="0" borderId="18" xfId="0" applyFont="1" applyBorder="1" applyAlignment="1">
      <alignment horizontal="right" vertical="center"/>
    </xf>
    <xf numFmtId="0" fontId="9" fillId="0" borderId="18" xfId="0" applyFont="1" applyBorder="1" applyAlignment="1">
      <alignment horizontal="right" vertical="center"/>
    </xf>
    <xf numFmtId="0" fontId="7" fillId="0" borderId="18" xfId="0" applyFont="1" applyBorder="1" applyAlignment="1">
      <alignment horizontal="right" vertical="center"/>
    </xf>
    <xf numFmtId="0" fontId="0" fillId="0" borderId="18" xfId="0" applyFont="1" applyBorder="1"/>
    <xf numFmtId="0" fontId="0" fillId="0" borderId="18" xfId="0" applyBorder="1"/>
    <xf numFmtId="3" fontId="10" fillId="0" borderId="18" xfId="0" applyNumberFormat="1" applyFont="1" applyBorder="1" applyAlignment="1">
      <alignment horizontal="right" vertical="center"/>
    </xf>
    <xf numFmtId="3" fontId="9" fillId="0" borderId="18" xfId="0" applyNumberFormat="1" applyFont="1" applyBorder="1" applyAlignment="1">
      <alignment horizontal="right" vertical="center"/>
    </xf>
    <xf numFmtId="3" fontId="7" fillId="0" borderId="18" xfId="0" applyNumberFormat="1" applyFont="1" applyBorder="1" applyAlignment="1">
      <alignment horizontal="right" vertical="center"/>
    </xf>
    <xf numFmtId="3" fontId="8" fillId="0" borderId="18" xfId="0" applyNumberFormat="1" applyFont="1" applyBorder="1" applyAlignment="1">
      <alignment horizontal="right" vertical="center"/>
    </xf>
    <xf numFmtId="3" fontId="16" fillId="0" borderId="18" xfId="0" applyNumberFormat="1" applyFont="1" applyBorder="1" applyAlignment="1">
      <alignment horizontal="right" vertical="center"/>
    </xf>
    <xf numFmtId="9" fontId="10" fillId="0" borderId="18" xfId="0" applyNumberFormat="1" applyFont="1" applyBorder="1" applyAlignment="1">
      <alignment horizontal="right" vertical="center"/>
    </xf>
    <xf numFmtId="9" fontId="9" fillId="0" borderId="18" xfId="0" applyNumberFormat="1" applyFont="1" applyBorder="1" applyAlignment="1">
      <alignment horizontal="right" vertical="center"/>
    </xf>
    <xf numFmtId="9" fontId="8" fillId="0" borderId="18" xfId="0" applyNumberFormat="1" applyFont="1" applyBorder="1" applyAlignment="1">
      <alignment horizontal="right" vertical="center"/>
    </xf>
    <xf numFmtId="9" fontId="16" fillId="0" borderId="18" xfId="0" applyNumberFormat="1" applyFont="1" applyBorder="1" applyAlignment="1">
      <alignment horizontal="right" vertical="center"/>
    </xf>
    <xf numFmtId="9" fontId="7" fillId="0" borderId="18" xfId="0" applyNumberFormat="1" applyFont="1" applyBorder="1" applyAlignment="1">
      <alignment horizontal="right" vertical="center"/>
    </xf>
    <xf numFmtId="0" fontId="1" fillId="0" borderId="0" xfId="0" applyFont="1"/>
    <xf numFmtId="3" fontId="10" fillId="0" borderId="0" xfId="0" applyNumberFormat="1" applyFont="1" applyBorder="1" applyAlignment="1">
      <alignment vertical="center"/>
    </xf>
    <xf numFmtId="3" fontId="0" fillId="0" borderId="18" xfId="0" applyNumberFormat="1" applyBorder="1"/>
    <xf numFmtId="4" fontId="0" fillId="0" borderId="0" xfId="0" applyNumberFormat="1"/>
    <xf numFmtId="0" fontId="10" fillId="0" borderId="0" xfId="0" applyFont="1" applyBorder="1"/>
    <xf numFmtId="3" fontId="8" fillId="0" borderId="0" xfId="0" applyNumberFormat="1" applyFont="1" applyBorder="1" applyAlignment="1">
      <alignment horizontal="right" vertical="center"/>
    </xf>
    <xf numFmtId="0" fontId="8" fillId="0" borderId="0" xfId="0" applyFont="1" applyBorder="1"/>
    <xf numFmtId="0" fontId="8" fillId="0" borderId="16" xfId="0" applyFont="1" applyBorder="1"/>
    <xf numFmtId="0" fontId="27" fillId="0" borderId="0" xfId="0" applyFont="1" applyAlignment="1">
      <alignment vertical="top"/>
    </xf>
    <xf numFmtId="0" fontId="27" fillId="0" borderId="0" xfId="0" applyFont="1"/>
    <xf numFmtId="0" fontId="19" fillId="0" borderId="0" xfId="0" applyFont="1" applyFill="1" applyAlignment="1">
      <alignment vertical="center"/>
    </xf>
    <xf numFmtId="3" fontId="29" fillId="7" borderId="4" xfId="2" applyNumberFormat="1" applyFont="1" applyFill="1" applyBorder="1" applyAlignment="1" applyProtection="1">
      <alignment horizontal="right"/>
      <protection locked="0"/>
    </xf>
    <xf numFmtId="3" fontId="29" fillId="7" borderId="5" xfId="2" applyNumberFormat="1" applyFont="1" applyFill="1" applyBorder="1" applyAlignment="1" applyProtection="1">
      <alignment horizontal="right"/>
      <protection locked="0"/>
    </xf>
    <xf numFmtId="3" fontId="0" fillId="0" borderId="0" xfId="0" applyNumberFormat="1" applyFont="1" applyFill="1" applyAlignment="1">
      <alignment horizontal="right" vertical="center"/>
    </xf>
    <xf numFmtId="0" fontId="0" fillId="0" borderId="0" xfId="0" pivotButton="1" applyAlignment="1">
      <alignment vertical="top" wrapText="1"/>
    </xf>
    <xf numFmtId="0" fontId="1" fillId="0" borderId="0" xfId="0" applyFont="1" applyAlignment="1">
      <alignment horizontal="left" vertical="top"/>
    </xf>
    <xf numFmtId="0" fontId="0" fillId="0" borderId="0" xfId="0" applyFont="1" applyAlignment="1">
      <alignment horizontal="left" vertical="top"/>
    </xf>
    <xf numFmtId="9" fontId="0" fillId="0" borderId="0" xfId="0" applyNumberFormat="1"/>
    <xf numFmtId="1" fontId="0" fillId="0" borderId="0" xfId="0" applyNumberFormat="1"/>
    <xf numFmtId="0" fontId="0" fillId="10" borderId="0" xfId="0" applyFill="1" applyAlignment="1">
      <alignment horizontal="left" vertical="top"/>
    </xf>
    <xf numFmtId="3" fontId="0" fillId="10" borderId="0" xfId="0" applyNumberFormat="1" applyFill="1" applyAlignment="1">
      <alignment vertical="top"/>
    </xf>
    <xf numFmtId="0" fontId="13" fillId="0" borderId="0" xfId="0" applyFont="1" applyAlignment="1">
      <alignment vertical="top"/>
    </xf>
    <xf numFmtId="0" fontId="30" fillId="0" borderId="0" xfId="0" applyFont="1" applyFill="1" applyAlignment="1">
      <alignment vertical="top"/>
    </xf>
    <xf numFmtId="0" fontId="13" fillId="0" borderId="2" xfId="0" applyFont="1" applyBorder="1" applyAlignment="1">
      <alignment vertical="top"/>
    </xf>
    <xf numFmtId="0" fontId="13" fillId="0" borderId="0" xfId="0" applyFont="1" applyFill="1" applyAlignment="1">
      <alignment vertical="top"/>
    </xf>
    <xf numFmtId="0" fontId="13" fillId="0" borderId="19" xfId="0" applyFont="1" applyBorder="1" applyAlignment="1">
      <alignment vertical="top"/>
    </xf>
    <xf numFmtId="0" fontId="0" fillId="12" borderId="20" xfId="0" applyFill="1" applyBorder="1" applyAlignment="1">
      <alignment horizontal="left" vertical="top"/>
    </xf>
    <xf numFmtId="3" fontId="0" fillId="12" borderId="20" xfId="0" applyNumberFormat="1" applyFill="1" applyBorder="1" applyAlignment="1">
      <alignment vertical="top"/>
    </xf>
    <xf numFmtId="0" fontId="1" fillId="0" borderId="0" xfId="0" applyFont="1" applyFill="1" applyAlignment="1">
      <alignment horizontal="left" vertical="top"/>
    </xf>
    <xf numFmtId="0" fontId="0" fillId="13" borderId="0" xfId="0" applyFill="1" applyAlignment="1">
      <alignment horizontal="left" vertical="top"/>
    </xf>
    <xf numFmtId="3" fontId="0" fillId="13" borderId="0" xfId="0" applyNumberFormat="1" applyFill="1" applyAlignment="1">
      <alignment vertical="top"/>
    </xf>
    <xf numFmtId="0" fontId="0" fillId="5" borderId="0" xfId="0" applyFill="1" applyAlignment="1">
      <alignment horizontal="left" vertical="top"/>
    </xf>
    <xf numFmtId="0" fontId="0" fillId="14" borderId="0" xfId="0" applyFill="1" applyAlignment="1">
      <alignment horizontal="left" vertical="top"/>
    </xf>
    <xf numFmtId="3" fontId="0" fillId="14" borderId="0" xfId="0" applyNumberFormat="1" applyFill="1" applyAlignment="1">
      <alignment vertical="top"/>
    </xf>
    <xf numFmtId="0" fontId="0" fillId="11" borderId="20" xfId="0" applyFill="1" applyBorder="1" applyAlignment="1">
      <alignment horizontal="left" vertical="top"/>
    </xf>
    <xf numFmtId="3" fontId="0" fillId="11" borderId="20" xfId="0" applyNumberFormat="1" applyFill="1" applyBorder="1" applyAlignment="1">
      <alignment vertical="top"/>
    </xf>
    <xf numFmtId="0" fontId="0" fillId="4" borderId="20" xfId="0" applyFill="1" applyBorder="1" applyAlignment="1">
      <alignment horizontal="left" vertical="top"/>
    </xf>
    <xf numFmtId="3" fontId="0" fillId="4" borderId="20" xfId="0" applyNumberFormat="1" applyFill="1" applyBorder="1" applyAlignment="1">
      <alignment vertical="top"/>
    </xf>
    <xf numFmtId="0" fontId="4" fillId="0" borderId="0" xfId="0" applyFont="1"/>
    <xf numFmtId="0" fontId="0" fillId="5" borderId="0" xfId="0" applyFill="1"/>
    <xf numFmtId="0" fontId="0" fillId="0" borderId="0" xfId="0" applyFill="1"/>
    <xf numFmtId="0" fontId="0" fillId="15" borderId="21" xfId="0" applyFill="1" applyBorder="1"/>
    <xf numFmtId="0" fontId="0" fillId="15" borderId="22" xfId="0" applyFill="1" applyBorder="1"/>
    <xf numFmtId="0" fontId="0" fillId="15" borderId="23" xfId="0" applyFill="1" applyBorder="1"/>
    <xf numFmtId="0" fontId="0" fillId="15" borderId="24" xfId="0" applyFill="1" applyBorder="1"/>
    <xf numFmtId="0" fontId="0" fillId="15" borderId="0" xfId="0" applyFill="1" applyBorder="1"/>
    <xf numFmtId="0" fontId="0" fillId="15" borderId="25" xfId="0" applyFill="1" applyBorder="1"/>
    <xf numFmtId="0" fontId="0" fillId="15" borderId="26" xfId="0" applyFill="1" applyBorder="1"/>
    <xf numFmtId="0" fontId="0" fillId="15" borderId="27" xfId="0" applyFill="1" applyBorder="1"/>
    <xf numFmtId="0" fontId="0" fillId="15" borderId="28" xfId="0" applyFill="1" applyBorder="1"/>
    <xf numFmtId="3" fontId="0" fillId="5" borderId="0" xfId="0" applyNumberFormat="1" applyFill="1" applyAlignment="1">
      <alignment vertical="top"/>
    </xf>
    <xf numFmtId="3" fontId="0" fillId="5" borderId="0" xfId="0" applyNumberFormat="1" applyFill="1"/>
    <xf numFmtId="3" fontId="0" fillId="0" borderId="0" xfId="0" applyNumberFormat="1" applyAlignment="1">
      <alignment horizontal="right" vertical="top"/>
    </xf>
    <xf numFmtId="3" fontId="0" fillId="10" borderId="0" xfId="0" applyNumberFormat="1" applyFill="1" applyAlignment="1">
      <alignment horizontal="right" vertical="top"/>
    </xf>
    <xf numFmtId="3" fontId="5" fillId="0" borderId="0" xfId="0" applyNumberFormat="1" applyFont="1" applyAlignment="1">
      <alignment horizontal="right" vertical="top"/>
    </xf>
    <xf numFmtId="3" fontId="5" fillId="12" borderId="20" xfId="0" applyNumberFormat="1" applyFont="1" applyFill="1" applyBorder="1" applyAlignment="1">
      <alignment horizontal="right" vertical="top"/>
    </xf>
    <xf numFmtId="3" fontId="5" fillId="4" borderId="20" xfId="0" applyNumberFormat="1" applyFont="1" applyFill="1" applyBorder="1" applyAlignment="1">
      <alignment horizontal="right" vertical="top"/>
    </xf>
    <xf numFmtId="3" fontId="5" fillId="11" borderId="20" xfId="0" applyNumberFormat="1" applyFont="1" applyFill="1" applyBorder="1" applyAlignment="1">
      <alignment horizontal="right" vertical="top"/>
    </xf>
    <xf numFmtId="3" fontId="5" fillId="14" borderId="0" xfId="0" applyNumberFormat="1" applyFont="1" applyFill="1" applyAlignment="1">
      <alignment horizontal="right" vertical="top"/>
    </xf>
    <xf numFmtId="0" fontId="4" fillId="5" borderId="0" xfId="0" applyFont="1" applyFill="1" applyAlignment="1">
      <alignment horizontal="left" vertical="top"/>
    </xf>
    <xf numFmtId="0" fontId="0" fillId="5" borderId="0" xfId="0" applyFill="1" applyAlignment="1">
      <alignment horizontal="right" vertical="top"/>
    </xf>
    <xf numFmtId="0" fontId="0" fillId="16" borderId="0" xfId="0" applyFill="1"/>
    <xf numFmtId="0" fontId="33" fillId="0" borderId="0" xfId="0" applyFont="1" applyAlignment="1">
      <alignment vertical="top"/>
    </xf>
    <xf numFmtId="0" fontId="16" fillId="0" borderId="0" xfId="0" applyFont="1" applyFill="1" applyAlignment="1">
      <alignment vertical="center"/>
    </xf>
    <xf numFmtId="3" fontId="0" fillId="10" borderId="0" xfId="0" applyNumberFormat="1" applyFill="1"/>
    <xf numFmtId="3" fontId="33" fillId="0" borderId="0" xfId="0" applyNumberFormat="1" applyFont="1"/>
    <xf numFmtId="0" fontId="0" fillId="0" borderId="0" xfId="0" applyFill="1" applyAlignment="1">
      <alignment horizontal="left" vertical="top"/>
    </xf>
    <xf numFmtId="165" fontId="0" fillId="6" borderId="0" xfId="0" applyNumberFormat="1" applyFill="1" applyAlignment="1">
      <alignment vertical="top"/>
    </xf>
    <xf numFmtId="167" fontId="0" fillId="0" borderId="0" xfId="0" applyNumberFormat="1"/>
    <xf numFmtId="167" fontId="0" fillId="0" borderId="0" xfId="0" applyNumberFormat="1" applyAlignment="1">
      <alignment vertical="top"/>
    </xf>
    <xf numFmtId="9" fontId="0" fillId="6" borderId="0" xfId="0" applyNumberFormat="1" applyFill="1"/>
    <xf numFmtId="167" fontId="0" fillId="6" borderId="0" xfId="0" applyNumberFormat="1" applyFill="1"/>
    <xf numFmtId="0" fontId="0" fillId="17" borderId="0" xfId="0" applyFill="1" applyAlignment="1">
      <alignment vertical="top" wrapText="1"/>
    </xf>
    <xf numFmtId="0" fontId="0" fillId="18" borderId="1" xfId="0" applyFont="1" applyFill="1" applyBorder="1" applyAlignment="1">
      <alignment vertical="top" wrapText="1"/>
    </xf>
    <xf numFmtId="0" fontId="0" fillId="18" borderId="0" xfId="0" applyFont="1" applyFill="1" applyBorder="1" applyAlignment="1">
      <alignment vertical="top" wrapText="1"/>
    </xf>
    <xf numFmtId="167" fontId="0" fillId="10" borderId="0" xfId="0" applyNumberFormat="1" applyFill="1" applyAlignment="1">
      <alignment vertical="top"/>
    </xf>
    <xf numFmtId="0" fontId="0" fillId="0" borderId="0" xfId="0" quotePrefix="1"/>
    <xf numFmtId="169" fontId="0" fillId="0" borderId="0" xfId="0" applyNumberFormat="1"/>
    <xf numFmtId="3" fontId="0" fillId="0" borderId="0" xfId="0" applyNumberFormat="1" applyFont="1"/>
    <xf numFmtId="0" fontId="4" fillId="0" borderId="0" xfId="0" applyFont="1" applyFill="1" applyAlignment="1">
      <alignment horizontal="left" vertical="top"/>
    </xf>
    <xf numFmtId="0" fontId="0" fillId="0" borderId="0" xfId="0" applyFont="1" applyAlignment="1">
      <alignment vertical="top"/>
    </xf>
    <xf numFmtId="0" fontId="16" fillId="6" borderId="0" xfId="0" applyFont="1" applyFill="1" applyAlignment="1">
      <alignment vertical="center"/>
    </xf>
    <xf numFmtId="0" fontId="0" fillId="19" borderId="0" xfId="0" applyFill="1" applyAlignment="1">
      <alignment vertical="top"/>
    </xf>
    <xf numFmtId="170" fontId="0" fillId="0" borderId="0" xfId="0" applyNumberFormat="1" applyAlignment="1">
      <alignment vertical="top"/>
    </xf>
    <xf numFmtId="9" fontId="0" fillId="0" borderId="0" xfId="0" applyNumberFormat="1" applyFill="1" applyAlignment="1">
      <alignment vertical="top"/>
    </xf>
    <xf numFmtId="9" fontId="0" fillId="0" borderId="0" xfId="0" applyNumberFormat="1" applyAlignment="1">
      <alignment horizontal="right" vertical="top"/>
    </xf>
    <xf numFmtId="171" fontId="0" fillId="0" borderId="0" xfId="0" applyNumberFormat="1"/>
    <xf numFmtId="2" fontId="0" fillId="0" borderId="0" xfId="0" applyNumberFormat="1"/>
    <xf numFmtId="0" fontId="0" fillId="17" borderId="0" xfId="0" applyFill="1" applyAlignment="1">
      <alignment vertical="top"/>
    </xf>
    <xf numFmtId="0" fontId="0" fillId="22" borderId="0" xfId="0" applyFill="1" applyAlignment="1">
      <alignment vertical="top"/>
    </xf>
    <xf numFmtId="0" fontId="0" fillId="5" borderId="0" xfId="0" applyFill="1" applyAlignment="1">
      <alignment vertical="top" wrapText="1"/>
    </xf>
    <xf numFmtId="0" fontId="0" fillId="19" borderId="0" xfId="0" applyFill="1" applyAlignment="1">
      <alignment vertical="top" wrapText="1"/>
    </xf>
    <xf numFmtId="167" fontId="0" fillId="0" borderId="0" xfId="0" quotePrefix="1" applyNumberFormat="1" applyAlignment="1">
      <alignment vertical="top"/>
    </xf>
    <xf numFmtId="167" fontId="0" fillId="0" borderId="0" xfId="0" applyNumberFormat="1" applyFill="1" applyAlignment="1">
      <alignment vertical="top"/>
    </xf>
    <xf numFmtId="9" fontId="0" fillId="6" borderId="0" xfId="0" applyNumberFormat="1" applyFill="1" applyAlignment="1">
      <alignment vertical="top"/>
    </xf>
    <xf numFmtId="9" fontId="0" fillId="17" borderId="0" xfId="0" applyNumberFormat="1" applyFill="1" applyAlignment="1">
      <alignment vertical="top"/>
    </xf>
    <xf numFmtId="167" fontId="0" fillId="6" borderId="0" xfId="0" applyNumberFormat="1" applyFill="1" applyAlignment="1">
      <alignment vertical="top"/>
    </xf>
    <xf numFmtId="9" fontId="39" fillId="17" borderId="0" xfId="0" applyNumberFormat="1" applyFont="1" applyFill="1"/>
    <xf numFmtId="0" fontId="39" fillId="0" borderId="0" xfId="0" applyFont="1" applyAlignment="1">
      <alignment vertical="center"/>
    </xf>
    <xf numFmtId="3" fontId="39" fillId="0" borderId="0" xfId="0" quotePrefix="1" applyNumberFormat="1" applyFont="1" applyAlignment="1">
      <alignment vertical="center"/>
    </xf>
    <xf numFmtId="3" fontId="0" fillId="0" borderId="0" xfId="0" applyNumberFormat="1" applyFont="1" applyAlignment="1">
      <alignment vertical="top"/>
    </xf>
    <xf numFmtId="9" fontId="39" fillId="6" borderId="0" xfId="0" applyNumberFormat="1" applyFont="1" applyFill="1"/>
    <xf numFmtId="0" fontId="40" fillId="0" borderId="0" xfId="0" applyFont="1"/>
    <xf numFmtId="0" fontId="39" fillId="0" borderId="0" xfId="0" applyFont="1"/>
    <xf numFmtId="9" fontId="39" fillId="0" borderId="0" xfId="0" applyNumberFormat="1" applyFont="1" applyFill="1"/>
    <xf numFmtId="0" fontId="13" fillId="6" borderId="0" xfId="0" applyFont="1" applyFill="1" applyAlignment="1">
      <alignment vertical="top"/>
    </xf>
    <xf numFmtId="0" fontId="0" fillId="19" borderId="0" xfId="0" quotePrefix="1" applyFill="1" applyAlignment="1">
      <alignment vertical="top"/>
    </xf>
    <xf numFmtId="9" fontId="41" fillId="0" borderId="0" xfId="0" applyNumberFormat="1" applyFont="1" applyFill="1"/>
    <xf numFmtId="0" fontId="0" fillId="0" borderId="0" xfId="0" quotePrefix="1" applyAlignment="1">
      <alignment horizontal="right" vertical="top"/>
    </xf>
    <xf numFmtId="172" fontId="0" fillId="0" borderId="0" xfId="0" applyNumberFormat="1" applyAlignment="1">
      <alignment vertical="top"/>
    </xf>
    <xf numFmtId="0" fontId="43" fillId="8" borderId="13" xfId="2" applyFont="1" applyFill="1" applyBorder="1" applyAlignment="1" applyProtection="1">
      <alignment horizontal="left" vertical="center" wrapText="1"/>
      <protection locked="0"/>
    </xf>
    <xf numFmtId="0" fontId="44" fillId="8" borderId="12" xfId="2" applyFont="1" applyFill="1" applyBorder="1" applyAlignment="1" applyProtection="1">
      <alignment vertical="center"/>
      <protection locked="0"/>
    </xf>
    <xf numFmtId="0" fontId="45" fillId="8" borderId="9" xfId="2" applyFont="1" applyFill="1" applyBorder="1" applyAlignment="1" applyProtection="1">
      <alignment horizontal="center" vertical="center" wrapText="1"/>
      <protection locked="0"/>
    </xf>
    <xf numFmtId="0" fontId="45" fillId="8" borderId="9" xfId="0" applyFont="1" applyFill="1" applyBorder="1" applyAlignment="1">
      <alignment horizontal="center" vertical="center"/>
    </xf>
    <xf numFmtId="0" fontId="45" fillId="8" borderId="9" xfId="2" applyFont="1" applyFill="1" applyBorder="1" applyAlignment="1" applyProtection="1">
      <alignment horizontal="center" vertical="center"/>
      <protection locked="0"/>
    </xf>
    <xf numFmtId="0" fontId="45" fillId="8" borderId="10" xfId="0" applyFont="1" applyFill="1" applyBorder="1" applyAlignment="1">
      <alignment horizontal="center" vertical="center"/>
    </xf>
    <xf numFmtId="0" fontId="43" fillId="9" borderId="7" xfId="2" applyFont="1" applyFill="1" applyBorder="1" applyAlignment="1" applyProtection="1">
      <alignment horizontal="center" vertical="center" wrapText="1"/>
      <protection locked="0"/>
    </xf>
    <xf numFmtId="0" fontId="50" fillId="7" borderId="7" xfId="2" applyFont="1" applyFill="1" applyBorder="1" applyAlignment="1" applyProtection="1">
      <alignment horizontal="left" vertical="top"/>
      <protection locked="0"/>
    </xf>
    <xf numFmtId="3" fontId="44" fillId="7" borderId="13" xfId="2" applyNumberFormat="1" applyFont="1" applyFill="1" applyBorder="1" applyAlignment="1" applyProtection="1">
      <alignment horizontal="right"/>
      <protection locked="0"/>
    </xf>
    <xf numFmtId="3" fontId="44" fillId="7" borderId="7" xfId="2" applyNumberFormat="1" applyFont="1" applyFill="1" applyBorder="1" applyAlignment="1" applyProtection="1">
      <alignment horizontal="right"/>
      <protection locked="0"/>
    </xf>
    <xf numFmtId="3" fontId="49" fillId="9" borderId="30" xfId="2" applyNumberFormat="1" applyFont="1" applyFill="1" applyBorder="1" applyAlignment="1" applyProtection="1">
      <alignment horizontal="center" vertical="center"/>
    </xf>
    <xf numFmtId="0" fontId="50" fillId="7" borderId="15" xfId="2" applyFont="1" applyFill="1" applyBorder="1" applyAlignment="1" applyProtection="1">
      <alignment horizontal="left" vertical="top"/>
      <protection locked="0"/>
    </xf>
    <xf numFmtId="3" fontId="44" fillId="7" borderId="30" xfId="2" applyNumberFormat="1" applyFont="1" applyFill="1" applyBorder="1" applyAlignment="1" applyProtection="1">
      <alignment horizontal="right"/>
      <protection locked="0"/>
    </xf>
    <xf numFmtId="3" fontId="44" fillId="7" borderId="15" xfId="2" applyNumberFormat="1" applyFont="1" applyFill="1" applyBorder="1" applyAlignment="1" applyProtection="1">
      <alignment horizontal="right"/>
      <protection locked="0"/>
    </xf>
    <xf numFmtId="0" fontId="46" fillId="7" borderId="4" xfId="2" applyFont="1" applyFill="1" applyBorder="1" applyAlignment="1" applyProtection="1">
      <alignment horizontal="left"/>
      <protection locked="0"/>
    </xf>
    <xf numFmtId="3" fontId="52" fillId="7" borderId="5" xfId="2" applyNumberFormat="1" applyFont="1" applyFill="1" applyBorder="1" applyAlignment="1" applyProtection="1">
      <alignment horizontal="right"/>
      <protection locked="0"/>
    </xf>
    <xf numFmtId="3" fontId="52" fillId="7" borderId="4" xfId="2" applyNumberFormat="1" applyFont="1" applyFill="1" applyBorder="1" applyAlignment="1" applyProtection="1">
      <alignment horizontal="right"/>
      <protection locked="0"/>
    </xf>
    <xf numFmtId="3" fontId="49" fillId="9" borderId="9" xfId="2" applyNumberFormat="1" applyFont="1" applyFill="1" applyBorder="1" applyAlignment="1" applyProtection="1">
      <alignment horizontal="center" vertical="center"/>
    </xf>
    <xf numFmtId="3" fontId="49" fillId="9" borderId="0" xfId="2" applyNumberFormat="1" applyFont="1" applyFill="1" applyAlignment="1" applyProtection="1">
      <alignment horizontal="center" vertical="center"/>
    </xf>
    <xf numFmtId="3" fontId="49" fillId="9" borderId="11" xfId="2" applyNumberFormat="1" applyFont="1" applyFill="1" applyBorder="1" applyAlignment="1" applyProtection="1">
      <alignment horizontal="center" vertical="center" wrapText="1"/>
    </xf>
    <xf numFmtId="3" fontId="49" fillId="9" borderId="5" xfId="2" applyNumberFormat="1" applyFont="1" applyFill="1" applyBorder="1" applyAlignment="1" applyProtection="1">
      <alignment horizontal="center" vertical="center"/>
    </xf>
    <xf numFmtId="3" fontId="44" fillId="7" borderId="15" xfId="2" applyNumberFormat="1" applyFont="1" applyFill="1" applyBorder="1" applyAlignment="1" applyProtection="1">
      <alignment vertical="center"/>
      <protection locked="0"/>
    </xf>
    <xf numFmtId="3" fontId="53" fillId="9" borderId="11" xfId="2" applyNumberFormat="1" applyFont="1" applyFill="1" applyBorder="1" applyAlignment="1" applyProtection="1">
      <alignment horizontal="center" vertical="center" wrapText="1"/>
      <protection locked="0"/>
    </xf>
    <xf numFmtId="3" fontId="53" fillId="9" borderId="0" xfId="2" applyNumberFormat="1" applyFont="1" applyFill="1" applyAlignment="1" applyProtection="1">
      <alignment horizontal="center" vertical="center" wrapText="1"/>
      <protection locked="0"/>
    </xf>
    <xf numFmtId="3" fontId="53" fillId="9" borderId="9" xfId="2" applyNumberFormat="1" applyFont="1" applyFill="1" applyBorder="1" applyAlignment="1" applyProtection="1">
      <alignment horizontal="center" vertical="center" wrapText="1"/>
      <protection locked="0"/>
    </xf>
    <xf numFmtId="3" fontId="48" fillId="9" borderId="11" xfId="2" applyNumberFormat="1" applyFont="1" applyFill="1" applyBorder="1" applyAlignment="1" applyProtection="1">
      <alignment horizontal="center" vertical="center" wrapText="1"/>
      <protection locked="0"/>
    </xf>
    <xf numFmtId="3" fontId="48" fillId="9" borderId="12" xfId="2" applyNumberFormat="1" applyFont="1" applyFill="1" applyBorder="1" applyAlignment="1" applyProtection="1">
      <alignment horizontal="center" vertical="center" wrapText="1"/>
      <protection locked="0"/>
    </xf>
    <xf numFmtId="3" fontId="48" fillId="9" borderId="0" xfId="2" applyNumberFormat="1" applyFont="1" applyFill="1" applyAlignment="1" applyProtection="1">
      <alignment horizontal="center" vertical="center" wrapText="1"/>
      <protection locked="0"/>
    </xf>
    <xf numFmtId="3" fontId="49" fillId="9" borderId="29" xfId="2" applyNumberFormat="1" applyFont="1" applyFill="1" applyBorder="1" applyAlignment="1" applyProtection="1">
      <alignment horizontal="center" vertical="center"/>
    </xf>
    <xf numFmtId="0" fontId="43" fillId="8" borderId="5" xfId="2" applyFont="1" applyFill="1" applyBorder="1" applyAlignment="1" applyProtection="1">
      <alignment horizontal="left" vertical="top" wrapText="1"/>
      <protection locked="0"/>
    </xf>
    <xf numFmtId="0" fontId="46" fillId="8" borderId="6" xfId="2" applyFont="1" applyFill="1" applyBorder="1" applyAlignment="1" applyProtection="1">
      <alignment horizontal="center" vertical="top" wrapText="1"/>
      <protection locked="0"/>
    </xf>
    <xf numFmtId="2" fontId="46" fillId="8" borderId="8" xfId="2" applyNumberFormat="1" applyFont="1" applyFill="1" applyBorder="1" applyAlignment="1" applyProtection="1">
      <alignment horizontal="center" vertical="top" wrapText="1"/>
    </xf>
    <xf numFmtId="166" fontId="48" fillId="9" borderId="4" xfId="2" applyNumberFormat="1" applyFont="1" applyFill="1" applyBorder="1" applyAlignment="1" applyProtection="1">
      <alignment horizontal="center" vertical="top"/>
    </xf>
    <xf numFmtId="2" fontId="46" fillId="8" borderId="6" xfId="2" applyNumberFormat="1" applyFont="1" applyFill="1" applyBorder="1" applyAlignment="1" applyProtection="1">
      <alignment horizontal="center" vertical="top" wrapText="1"/>
    </xf>
    <xf numFmtId="166" fontId="46" fillId="8" borderId="9" xfId="2" applyNumberFormat="1" applyFont="1" applyFill="1" applyBorder="1" applyAlignment="1" applyProtection="1">
      <alignment horizontal="center" vertical="top"/>
    </xf>
    <xf numFmtId="168" fontId="0" fillId="0" borderId="0" xfId="0" applyNumberFormat="1" applyAlignment="1">
      <alignment vertical="top"/>
    </xf>
    <xf numFmtId="0" fontId="2" fillId="21" borderId="0" xfId="0" applyFont="1" applyFill="1" applyAlignment="1">
      <alignment vertical="top" wrapText="1"/>
    </xf>
    <xf numFmtId="173" fontId="0" fillId="0" borderId="0" xfId="4" applyNumberFormat="1" applyFont="1"/>
    <xf numFmtId="3" fontId="0" fillId="0" borderId="0" xfId="4" applyNumberFormat="1" applyFont="1"/>
    <xf numFmtId="174" fontId="0" fillId="0" borderId="0" xfId="4" applyNumberFormat="1" applyFont="1" applyFill="1"/>
    <xf numFmtId="0" fontId="0" fillId="4" borderId="0" xfId="0" quotePrefix="1" applyFill="1" applyAlignment="1">
      <alignment vertical="top" wrapText="1"/>
    </xf>
    <xf numFmtId="0" fontId="0" fillId="0" borderId="0" xfId="0" quotePrefix="1" applyAlignment="1">
      <alignment vertical="top" wrapText="1"/>
    </xf>
    <xf numFmtId="3" fontId="0" fillId="4" borderId="0" xfId="0" applyNumberFormat="1" applyFill="1" applyAlignment="1">
      <alignment vertical="top" wrapText="1"/>
    </xf>
    <xf numFmtId="0" fontId="25" fillId="0" borderId="0" xfId="0" applyFont="1" applyAlignment="1">
      <alignment vertical="top"/>
    </xf>
    <xf numFmtId="0" fontId="0" fillId="15" borderId="0" xfId="0" applyFill="1" applyAlignment="1">
      <alignment vertical="top"/>
    </xf>
    <xf numFmtId="3" fontId="0" fillId="0" borderId="0" xfId="0" applyNumberFormat="1" applyFill="1" applyAlignment="1">
      <alignment vertical="top"/>
    </xf>
    <xf numFmtId="3" fontId="0" fillId="15" borderId="0" xfId="0" applyNumberFormat="1" applyFill="1" applyAlignment="1">
      <alignment vertical="top"/>
    </xf>
    <xf numFmtId="3" fontId="0" fillId="17" borderId="0" xfId="0" applyNumberFormat="1" applyFill="1" applyAlignment="1">
      <alignment vertical="top"/>
    </xf>
    <xf numFmtId="9" fontId="0" fillId="15" borderId="0" xfId="0" applyNumberFormat="1" applyFill="1" applyAlignment="1">
      <alignment vertical="top"/>
    </xf>
    <xf numFmtId="167" fontId="0" fillId="15" borderId="0" xfId="0" applyNumberFormat="1" applyFill="1" applyAlignment="1">
      <alignment vertical="top"/>
    </xf>
    <xf numFmtId="0" fontId="0" fillId="0" borderId="0" xfId="0" applyFill="1" applyAlignment="1">
      <alignment vertical="top"/>
    </xf>
    <xf numFmtId="0" fontId="0" fillId="0" borderId="20" xfId="0" applyBorder="1" applyAlignment="1">
      <alignment vertical="top"/>
    </xf>
    <xf numFmtId="3" fontId="0" fillId="0" borderId="20" xfId="0" applyNumberFormat="1" applyBorder="1" applyAlignment="1">
      <alignment vertical="top"/>
    </xf>
    <xf numFmtId="9" fontId="0" fillId="0" borderId="20" xfId="0" applyNumberFormat="1" applyBorder="1" applyAlignment="1">
      <alignment vertical="top"/>
    </xf>
    <xf numFmtId="0" fontId="0" fillId="15" borderId="20" xfId="0" applyFill="1" applyBorder="1" applyAlignment="1">
      <alignment vertical="top"/>
    </xf>
    <xf numFmtId="3" fontId="0" fillId="15" borderId="20" xfId="0" applyNumberFormat="1" applyFill="1" applyBorder="1" applyAlignment="1">
      <alignment vertical="top"/>
    </xf>
    <xf numFmtId="3" fontId="0" fillId="17" borderId="0" xfId="0" applyNumberFormat="1" applyFill="1" applyBorder="1" applyAlignment="1">
      <alignment vertical="top"/>
    </xf>
    <xf numFmtId="3" fontId="0" fillId="0" borderId="20" xfId="0" applyNumberFormat="1" applyFill="1" applyBorder="1" applyAlignment="1">
      <alignment vertical="top"/>
    </xf>
    <xf numFmtId="9" fontId="0" fillId="0" borderId="20" xfId="0" applyNumberFormat="1" applyFill="1" applyBorder="1" applyAlignment="1">
      <alignment vertical="top"/>
    </xf>
    <xf numFmtId="9" fontId="0" fillId="15" borderId="20" xfId="0" applyNumberFormat="1" applyFill="1" applyBorder="1" applyAlignment="1">
      <alignment vertical="top"/>
    </xf>
    <xf numFmtId="9" fontId="25" fillId="0" borderId="0" xfId="0" applyNumberFormat="1" applyFont="1" applyAlignment="1">
      <alignment vertical="top"/>
    </xf>
    <xf numFmtId="3" fontId="0" fillId="0" borderId="0" xfId="0" quotePrefix="1" applyNumberFormat="1" applyAlignment="1">
      <alignment vertical="top"/>
    </xf>
    <xf numFmtId="1" fontId="0" fillId="0" borderId="20" xfId="0" applyNumberFormat="1" applyBorder="1" applyAlignment="1">
      <alignment vertical="top"/>
    </xf>
    <xf numFmtId="3" fontId="0" fillId="4" borderId="0" xfId="0" applyNumberFormat="1" applyFill="1" applyAlignment="1">
      <alignment vertical="top"/>
    </xf>
    <xf numFmtId="0" fontId="0" fillId="4" borderId="0" xfId="0" applyFill="1" applyAlignment="1">
      <alignment vertical="top"/>
    </xf>
    <xf numFmtId="0" fontId="25" fillId="0" borderId="0" xfId="0" applyFont="1" applyFill="1" applyAlignment="1">
      <alignment vertical="top"/>
    </xf>
    <xf numFmtId="3" fontId="0" fillId="20" borderId="0" xfId="0" applyNumberFormat="1" applyFill="1" applyAlignment="1">
      <alignment vertical="top"/>
    </xf>
    <xf numFmtId="4" fontId="0" fillId="0" borderId="0" xfId="0" applyNumberFormat="1" applyFill="1" applyAlignment="1">
      <alignment vertical="top"/>
    </xf>
    <xf numFmtId="4" fontId="0" fillId="15" borderId="0" xfId="0" applyNumberFormat="1" applyFill="1" applyAlignment="1">
      <alignment vertical="top"/>
    </xf>
    <xf numFmtId="168" fontId="0" fillId="15" borderId="0" xfId="0" applyNumberFormat="1" applyFill="1" applyAlignment="1">
      <alignment vertical="top"/>
    </xf>
    <xf numFmtId="167" fontId="0" fillId="15" borderId="20" xfId="0" applyNumberFormat="1" applyFill="1" applyBorder="1" applyAlignment="1">
      <alignment vertical="top"/>
    </xf>
    <xf numFmtId="167" fontId="0" fillId="0" borderId="20" xfId="0" applyNumberFormat="1" applyBorder="1" applyAlignment="1">
      <alignment vertical="top"/>
    </xf>
    <xf numFmtId="4" fontId="0" fillId="15" borderId="20" xfId="0" applyNumberFormat="1" applyFill="1" applyBorder="1" applyAlignment="1">
      <alignment vertical="top"/>
    </xf>
    <xf numFmtId="0" fontId="0" fillId="12" borderId="20" xfId="0" applyFill="1" applyBorder="1" applyAlignment="1">
      <alignment vertical="top"/>
    </xf>
    <xf numFmtId="9" fontId="0" fillId="12" borderId="20" xfId="0" applyNumberFormat="1" applyFill="1" applyBorder="1" applyAlignment="1">
      <alignment vertical="top"/>
    </xf>
    <xf numFmtId="167" fontId="0" fillId="12" borderId="20" xfId="0" applyNumberFormat="1" applyFill="1" applyBorder="1" applyAlignment="1">
      <alignment vertical="top"/>
    </xf>
    <xf numFmtId="167" fontId="5" fillId="12" borderId="20" xfId="0" applyNumberFormat="1" applyFont="1" applyFill="1" applyBorder="1" applyAlignment="1">
      <alignment vertical="top"/>
    </xf>
    <xf numFmtId="167" fontId="0" fillId="12" borderId="0" xfId="0" applyNumberFormat="1" applyFill="1" applyBorder="1" applyAlignment="1">
      <alignment vertical="top"/>
    </xf>
    <xf numFmtId="3" fontId="0" fillId="17" borderId="0" xfId="0" applyNumberFormat="1" applyFont="1" applyFill="1" applyAlignment="1">
      <alignment vertical="top"/>
    </xf>
    <xf numFmtId="3" fontId="0" fillId="5" borderId="0" xfId="0" applyNumberFormat="1" applyFont="1" applyFill="1" applyAlignment="1">
      <alignment vertical="top"/>
    </xf>
    <xf numFmtId="3" fontId="0" fillId="0" borderId="0" xfId="0" applyNumberFormat="1" applyFont="1" applyBorder="1" applyAlignment="1">
      <alignment vertical="top"/>
    </xf>
    <xf numFmtId="0" fontId="0" fillId="17" borderId="0" xfId="0" applyFont="1" applyFill="1" applyAlignment="1">
      <alignment vertical="top"/>
    </xf>
    <xf numFmtId="0" fontId="0" fillId="0" borderId="0" xfId="0" applyFont="1" applyFill="1" applyAlignment="1">
      <alignment vertical="top"/>
    </xf>
    <xf numFmtId="9" fontId="0" fillId="0" borderId="0" xfId="0" applyNumberFormat="1" applyFont="1" applyAlignment="1">
      <alignment vertical="top"/>
    </xf>
    <xf numFmtId="3" fontId="0" fillId="12" borderId="20" xfId="0" applyNumberFormat="1" applyFont="1" applyFill="1" applyBorder="1" applyAlignment="1">
      <alignment vertical="top"/>
    </xf>
    <xf numFmtId="9" fontId="5" fillId="12" borderId="20" xfId="0" applyNumberFormat="1" applyFont="1" applyFill="1" applyBorder="1" applyAlignment="1">
      <alignment vertical="top"/>
    </xf>
    <xf numFmtId="3" fontId="5" fillId="12" borderId="20" xfId="0" applyNumberFormat="1" applyFont="1" applyFill="1" applyBorder="1" applyAlignment="1">
      <alignment vertical="top"/>
    </xf>
    <xf numFmtId="0" fontId="5" fillId="12" borderId="20" xfId="0" applyFont="1" applyFill="1" applyBorder="1" applyAlignment="1">
      <alignment vertical="top"/>
    </xf>
    <xf numFmtId="3" fontId="5" fillId="0" borderId="0" xfId="0" applyNumberFormat="1" applyFont="1" applyBorder="1" applyAlignment="1">
      <alignment vertical="top"/>
    </xf>
    <xf numFmtId="3" fontId="5" fillId="17" borderId="0" xfId="0" applyNumberFormat="1" applyFont="1" applyFill="1" applyBorder="1" applyAlignment="1">
      <alignment vertical="top"/>
    </xf>
    <xf numFmtId="9" fontId="5" fillId="15" borderId="20" xfId="0" applyNumberFormat="1" applyFont="1" applyFill="1" applyBorder="1" applyAlignment="1">
      <alignment vertical="top"/>
    </xf>
    <xf numFmtId="0" fontId="5" fillId="5" borderId="0" xfId="0" applyFont="1" applyFill="1" applyAlignment="1">
      <alignment vertical="top"/>
    </xf>
    <xf numFmtId="0" fontId="10" fillId="0" borderId="0" xfId="0" applyFont="1" applyFill="1" applyBorder="1" applyAlignment="1">
      <alignment vertical="top"/>
    </xf>
    <xf numFmtId="3" fontId="10" fillId="0" borderId="0" xfId="0" applyNumberFormat="1" applyFont="1" applyFill="1" applyBorder="1" applyAlignment="1">
      <alignment vertical="top"/>
    </xf>
    <xf numFmtId="3" fontId="10" fillId="6" borderId="0" xfId="0" applyNumberFormat="1" applyFont="1" applyFill="1" applyBorder="1" applyAlignment="1">
      <alignment vertical="top"/>
    </xf>
    <xf numFmtId="3" fontId="10" fillId="17" borderId="0" xfId="0" applyNumberFormat="1" applyFont="1" applyFill="1" applyBorder="1" applyAlignment="1">
      <alignment vertical="top"/>
    </xf>
    <xf numFmtId="3" fontId="10" fillId="0" borderId="0" xfId="0" applyNumberFormat="1" applyFont="1" applyFill="1" applyAlignment="1">
      <alignment vertical="top"/>
    </xf>
    <xf numFmtId="9" fontId="10" fillId="0" borderId="0" xfId="0" applyNumberFormat="1" applyFont="1" applyFill="1" applyBorder="1" applyAlignment="1">
      <alignment vertical="top"/>
    </xf>
    <xf numFmtId="0" fontId="0" fillId="5" borderId="0" xfId="0" applyFill="1" applyBorder="1" applyAlignment="1">
      <alignment vertical="top"/>
    </xf>
    <xf numFmtId="3" fontId="10" fillId="6" borderId="0" xfId="0" applyNumberFormat="1" applyFont="1" applyFill="1" applyAlignment="1">
      <alignment vertical="top"/>
    </xf>
    <xf numFmtId="9" fontId="0" fillId="15" borderId="0" xfId="0" quotePrefix="1" applyNumberFormat="1" applyFill="1" applyAlignment="1">
      <alignment vertical="top"/>
    </xf>
    <xf numFmtId="0" fontId="0" fillId="15" borderId="0" xfId="0" quotePrefix="1" applyFill="1" applyAlignment="1">
      <alignment vertical="top"/>
    </xf>
    <xf numFmtId="0" fontId="0" fillId="23" borderId="0" xfId="0" applyFill="1" applyAlignment="1">
      <alignment vertical="top" wrapText="1"/>
    </xf>
    <xf numFmtId="0" fontId="0" fillId="4" borderId="0" xfId="0" applyFont="1" applyFill="1" applyAlignment="1">
      <alignment vertical="top"/>
    </xf>
    <xf numFmtId="2" fontId="0" fillId="0" borderId="0" xfId="0" applyNumberFormat="1" applyBorder="1" applyAlignment="1">
      <alignment vertical="top"/>
    </xf>
    <xf numFmtId="2" fontId="0" fillId="17" borderId="0" xfId="0" applyNumberFormat="1" applyFill="1" applyBorder="1" applyAlignment="1">
      <alignment vertical="top"/>
    </xf>
    <xf numFmtId="0" fontId="0" fillId="0" borderId="20" xfId="0" applyFont="1" applyBorder="1" applyAlignment="1">
      <alignment vertical="top"/>
    </xf>
    <xf numFmtId="0" fontId="0" fillId="17" borderId="0" xfId="0" applyFill="1" applyBorder="1" applyAlignment="1">
      <alignment vertical="top"/>
    </xf>
    <xf numFmtId="0" fontId="0" fillId="15" borderId="0" xfId="0" applyFill="1" applyBorder="1" applyAlignment="1">
      <alignment vertical="top"/>
    </xf>
    <xf numFmtId="9" fontId="0" fillId="0" borderId="0" xfId="5" applyFont="1" applyAlignment="1">
      <alignment vertical="top"/>
    </xf>
    <xf numFmtId="9" fontId="0" fillId="15" borderId="0" xfId="5" applyFont="1" applyFill="1" applyAlignment="1">
      <alignment vertical="top"/>
    </xf>
    <xf numFmtId="1" fontId="0" fillId="0" borderId="0" xfId="0" applyNumberFormat="1" applyAlignment="1">
      <alignment vertical="top"/>
    </xf>
    <xf numFmtId="1" fontId="0" fillId="15" borderId="0" xfId="0" applyNumberFormat="1" applyFill="1" applyAlignment="1">
      <alignment vertical="top"/>
    </xf>
    <xf numFmtId="3" fontId="5" fillId="0" borderId="20" xfId="0" applyNumberFormat="1" applyFont="1" applyBorder="1" applyAlignment="1">
      <alignment vertical="top"/>
    </xf>
    <xf numFmtId="3" fontId="0" fillId="23" borderId="0" xfId="0" applyNumberFormat="1" applyFill="1" applyAlignment="1">
      <alignment vertical="top" wrapText="1"/>
    </xf>
    <xf numFmtId="9" fontId="0" fillId="6" borderId="0" xfId="0" applyNumberFormat="1" applyFill="1" applyBorder="1" applyAlignment="1">
      <alignment vertical="top"/>
    </xf>
    <xf numFmtId="0" fontId="0" fillId="6" borderId="0" xfId="0" applyFont="1" applyFill="1" applyAlignment="1">
      <alignment vertical="top"/>
    </xf>
    <xf numFmtId="0" fontId="0" fillId="6" borderId="20" xfId="0" applyFont="1" applyFill="1" applyBorder="1" applyAlignment="1">
      <alignment vertical="top"/>
    </xf>
    <xf numFmtId="0" fontId="0" fillId="0" borderId="0" xfId="0" applyNumberFormat="1" applyAlignment="1">
      <alignment vertical="top"/>
    </xf>
    <xf numFmtId="0" fontId="0" fillId="6" borderId="0" xfId="0" applyFill="1" applyAlignment="1">
      <alignment vertical="top" wrapText="1"/>
    </xf>
    <xf numFmtId="3" fontId="10" fillId="0" borderId="0" xfId="0" applyNumberFormat="1" applyFont="1"/>
    <xf numFmtId="175" fontId="0" fillId="0" borderId="0" xfId="0" applyNumberFormat="1"/>
    <xf numFmtId="175" fontId="0" fillId="0" borderId="0" xfId="0" applyNumberFormat="1" applyAlignment="1">
      <alignment vertical="top"/>
    </xf>
    <xf numFmtId="3" fontId="0" fillId="0" borderId="0" xfId="0" applyNumberFormat="1" applyFill="1"/>
    <xf numFmtId="175" fontId="0" fillId="0" borderId="0" xfId="0" applyNumberFormat="1" applyFill="1"/>
    <xf numFmtId="168" fontId="0" fillId="0" borderId="0" xfId="0" applyNumberFormat="1" applyFill="1" applyAlignment="1">
      <alignment vertical="top"/>
    </xf>
    <xf numFmtId="3" fontId="0" fillId="0" borderId="0" xfId="0" quotePrefix="1" applyNumberFormat="1" applyFill="1" applyAlignment="1">
      <alignment vertical="top"/>
    </xf>
    <xf numFmtId="2" fontId="0" fillId="0" borderId="0" xfId="0" applyNumberFormat="1" applyFill="1" applyAlignment="1">
      <alignment vertical="top"/>
    </xf>
    <xf numFmtId="3" fontId="59" fillId="7" borderId="4" xfId="2" applyNumberFormat="1" applyFont="1" applyFill="1" applyBorder="1" applyAlignment="1" applyProtection="1">
      <alignment horizontal="right"/>
      <protection locked="0"/>
    </xf>
    <xf numFmtId="3" fontId="59" fillId="7" borderId="5" xfId="2" applyNumberFormat="1" applyFont="1" applyFill="1" applyBorder="1" applyAlignment="1" applyProtection="1">
      <alignment horizontal="right"/>
      <protection locked="0"/>
    </xf>
    <xf numFmtId="0" fontId="0" fillId="21" borderId="0" xfId="0" applyFill="1"/>
    <xf numFmtId="3" fontId="0" fillId="21" borderId="0" xfId="0" applyNumberFormat="1" applyFill="1"/>
    <xf numFmtId="3" fontId="5" fillId="21" borderId="0" xfId="0" applyNumberFormat="1" applyFont="1" applyFill="1"/>
    <xf numFmtId="4" fontId="5" fillId="21" borderId="0" xfId="0" applyNumberFormat="1" applyFont="1" applyFill="1"/>
    <xf numFmtId="4" fontId="0" fillId="21" borderId="0" xfId="0" applyNumberFormat="1" applyFill="1"/>
    <xf numFmtId="0" fontId="5" fillId="21" borderId="0" xfId="0" applyFont="1" applyFill="1"/>
    <xf numFmtId="0" fontId="4" fillId="0" borderId="0" xfId="0" applyFont="1" applyFill="1" applyAlignment="1">
      <alignment vertical="top"/>
    </xf>
    <xf numFmtId="170" fontId="33" fillId="0" borderId="0" xfId="0" applyNumberFormat="1" applyFont="1" applyAlignment="1">
      <alignment vertical="top"/>
    </xf>
    <xf numFmtId="0" fontId="40" fillId="0" borderId="0" xfId="0" applyFont="1" applyAlignment="1">
      <alignment vertical="top"/>
    </xf>
    <xf numFmtId="0" fontId="0" fillId="19" borderId="0" xfId="0" applyFill="1" applyAlignment="1">
      <alignment horizontal="center" vertical="top" wrapText="1"/>
    </xf>
    <xf numFmtId="0" fontId="0" fillId="0" borderId="0" xfId="0" applyFill="1" applyAlignment="1">
      <alignment vertical="top" wrapText="1"/>
    </xf>
    <xf numFmtId="0" fontId="2" fillId="21" borderId="0" xfId="0" applyFont="1" applyFill="1" applyAlignment="1">
      <alignment horizontal="center" vertical="top" wrapText="1"/>
    </xf>
    <xf numFmtId="9" fontId="60" fillId="0" borderId="0" xfId="0" applyNumberFormat="1" applyFont="1" applyAlignment="1">
      <alignment vertical="top"/>
    </xf>
    <xf numFmtId="0" fontId="2" fillId="17" borderId="0" xfId="0" applyFont="1" applyFill="1" applyAlignment="1">
      <alignment horizontal="center" vertical="top" wrapText="1"/>
    </xf>
    <xf numFmtId="0" fontId="9" fillId="0" borderId="0" xfId="0" applyFont="1" applyFill="1" applyAlignment="1">
      <alignment horizontal="center" vertical="top" wrapText="1"/>
    </xf>
    <xf numFmtId="170" fontId="0" fillId="5" borderId="0" xfId="0" applyNumberFormat="1" applyFill="1" applyAlignment="1">
      <alignment vertical="top"/>
    </xf>
    <xf numFmtId="0" fontId="2" fillId="21" borderId="0" xfId="0" applyFont="1" applyFill="1" applyAlignment="1">
      <alignment horizontal="left" vertical="top" wrapText="1"/>
    </xf>
    <xf numFmtId="170" fontId="33" fillId="0" borderId="0" xfId="0" applyNumberFormat="1" applyFont="1" applyAlignment="1">
      <alignment horizontal="right" vertical="top"/>
    </xf>
    <xf numFmtId="0" fontId="61" fillId="19" borderId="0" xfId="0" applyFont="1" applyFill="1" applyAlignment="1">
      <alignment horizontal="center" vertical="top" wrapText="1"/>
    </xf>
    <xf numFmtId="167" fontId="2" fillId="21" borderId="0" xfId="0" applyNumberFormat="1" applyFont="1" applyFill="1" applyAlignment="1">
      <alignment vertical="top" wrapText="1"/>
    </xf>
  </cellXfs>
  <cellStyles count="6">
    <cellStyle name="]_x000a_Zoomed=1_x000a_Row=0_x000a_Column=0_x000a_Height=0_x000a_Width=0_x000a_FontName=FoxFont_x000a_FontStyle=0_x000a_FontSize=9_x000a_PrtFontName=FoxPrin 2" xfId="3" xr:uid="{00000000-0005-0000-0000-000000000000}"/>
    <cellStyle name="Comma" xfId="4" builtinId="3"/>
    <cellStyle name="Hyperlink" xfId="1" builtinId="8"/>
    <cellStyle name="Normal" xfId="0" builtinId="0"/>
    <cellStyle name="Normal 2" xfId="2" xr:uid="{00000000-0005-0000-0000-000004000000}"/>
    <cellStyle name="Percent" xfId="5" builtinId="5"/>
  </cellStyles>
  <dxfs count="87">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wrapText="1" readingOrder="0"/>
    </dxf>
    <dxf>
      <alignment vertical="top"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wrapText="1" readingOrder="0"/>
    </dxf>
    <dxf>
      <alignment vertical="top"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wrapText="1" readingOrder="0"/>
    </dxf>
    <dxf>
      <alignment vertical="top"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wrapText="1" readingOrder="0"/>
    </dxf>
    <dxf>
      <alignment vertical="top"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wrapText="1" readingOrder="0"/>
    </dxf>
    <dxf>
      <alignment vertical="top" wrapText="1" readingOrder="0"/>
    </dxf>
    <dxf>
      <font>
        <color auto="1"/>
      </font>
      <fill>
        <patternFill>
          <bgColor rgb="FF92D050"/>
        </patternFill>
      </fill>
    </dxf>
    <dxf>
      <font>
        <color auto="1"/>
      </font>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ont>
        <color auto="1"/>
      </font>
      <fill>
        <patternFill>
          <bgColor rgb="FF92D050"/>
        </patternFill>
      </fill>
    </dxf>
    <dxf>
      <font>
        <color auto="1"/>
      </font>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s>
  <tableStyles count="0" defaultTableStyle="TableStyleMedium2" defaultPivotStyle="PivotStyleLight16"/>
  <colors>
    <mruColors>
      <color rgb="FFFF99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BEEDELL" refreshedDate="44263.430312037039" createdVersion="6" refreshedVersion="6" minRefreshableVersion="3" recordCount="5221" xr:uid="{00000000-000A-0000-FFFF-FFFF00000000}">
  <cacheSource type="worksheet">
    <worksheetSource ref="A3:K5224" sheet="1 Data"/>
  </cacheSource>
  <cacheFields count="11">
    <cacheField name="Farm Type" numFmtId="0">
      <sharedItems containsBlank="1" count="21">
        <s v="ALL FARM TYPES"/>
        <s v="Cropping"/>
        <s v="CroppingCereals"/>
        <s v="CroppingGeneral cropping"/>
        <s v="CroppingHorticulture"/>
        <s v="CroppingHorticultureSpecialist fruit"/>
        <s v="CroppingHorticultureSpecialist glass"/>
        <s v="CroppingHorticultureSpecialist hardy nursery stock"/>
        <s v="CroppingHorticultureOther horticulture"/>
        <s v="Grazing Livestock"/>
        <s v="Grazing LivestockDairy"/>
        <s v="Grazing LivestockGrazing livestock (lowland)"/>
        <s v="Grazing LivestockGrazing livestock (LFA)"/>
        <s v="Grazing LivestockGrazing livestock (LFA)Grazing livestock (DA)"/>
        <s v="Grazing LivestockGrazing livestock (LFA)Specialist sheep (SDA)"/>
        <s v="Grazing LivestockGrazing livestock (LFA)Other grazing livestock (SDA)"/>
        <s v="Other types &amp; mixed"/>
        <s v="Other types &amp; mixedPigs"/>
        <s v="Other types &amp; mixedPoultry"/>
        <s v="Other types &amp; mixedMixed"/>
        <m/>
      </sharedItems>
    </cacheField>
    <cacheField name="Farm Type_1" numFmtId="0">
      <sharedItems containsBlank="1"/>
    </cacheField>
    <cacheField name="Farm Type_2" numFmtId="0">
      <sharedItems containsBlank="1"/>
    </cacheField>
    <cacheField name="Farm Type_3" numFmtId="0">
      <sharedItems containsBlank="1"/>
    </cacheField>
    <cacheField name="Farm Type_4" numFmtId="0">
      <sharedItems containsBlank="1"/>
    </cacheField>
    <cacheField name="Cell Variable" numFmtId="0">
      <sharedItems containsBlank="1" count="234">
        <s v=" Number of farms"/>
        <s v=" Total area of farm"/>
        <s v=" Utilised agricultural area (UAA)"/>
        <s v=" Cereals area"/>
        <s v=" Wheat area"/>
        <s v=" Barley area"/>
        <s v=" Other cereals area"/>
        <s v=" Oilseeds area"/>
        <s v=" Oilseed rape area"/>
        <s v=" Linseed area"/>
        <s v=" Protein crops area"/>
        <s v=" Peas area"/>
        <s v=" Beans area"/>
        <s v=" Potatoes area"/>
        <s v=" Maincrop potatoes area"/>
        <s v=" Early potatoes area"/>
        <s v=" Sugar beet area"/>
        <s v=" Horticulture area"/>
        <s v=" Area of outdoor horticulture crops"/>
        <s v=" Top fruit area"/>
        <s v=" Soft fruit area (outdoor)"/>
        <s v=" Area of outdoor vegetables"/>
        <s v=" Area of outdoor flowers and bulbs"/>
        <s v=" Area of outdoor hardy nursery stock"/>
        <s v=" Area of crops under glass"/>
        <s v=" Area of fruit under glass"/>
        <s v=" Area of vegetables under glass"/>
        <s v=" Area of flowers and bulbs under glass"/>
        <s v=" Area of hardy nursery stock under glass"/>
        <s v=" Area of mushrooms"/>
        <s v=" Total area of protected crops"/>
        <s v=" Glasshouse area"/>
        <s v=" Glasshouse area - heated"/>
        <s v=" Glasshouse area - unheated"/>
        <s v=" Fodder crops, grazing and fallow area"/>
        <s v=" Maincrop fodder area"/>
        <s v=" Fodder area grown as secondary crops"/>
        <s v=" Temporary grass area"/>
        <s v=" Permanent grass area"/>
        <s v=" Sole rough grazing area"/>
        <s v=" Fallow area"/>
        <s v=" Uncropped area (excl. rotational and incl. volutary set aside)"/>
        <s v=" Area of woodlands and other land"/>
        <s v=" Permanent grassland outside LFA with low or very low inputs"/>
        <s v=" Permanent grassland outside LFA with low inputs"/>
        <s v=" Permanent grassland outside LFA with very low inputs"/>
        <s v=" In bye pasture (LFA) with low or very low inputs"/>
        <s v=" In bye pasture (LFA) with low inputs"/>
        <s v=" In bye pasture (LFA) with very low inputs"/>
        <s v=" Grassland field corner management"/>
        <s v=" Grassland field corner management (LFA land)"/>
        <s v=" Grassland field corner management (non-LFA land)"/>
        <s v=" Enclosed rough grazing"/>
        <s v=" Enclosed rough grazing (LFA)"/>
        <s v=" Enclosed rough grazing (lowland)"/>
        <s v=" Moorland and rough grazing"/>
        <s v=" Moorland and rough grazing (LFA)"/>
        <s v=" Moorland and rough grazing (lowland)"/>
        <s v=" Rush pastures / wetlands"/>
        <s v=" Rush pastures / wetlands (LFA)"/>
        <s v=" Rush pastures / wetlands (lowland)"/>
        <s v=" Cereals production (tonnes)"/>
        <s v=" Wheat production (tonnes)"/>
        <s v=" Barley production (tonnes)"/>
        <s v=" Oilseed rape production (tonnes)"/>
        <s v=" Peas and beans production (tonnes)"/>
        <s v=" Potatoes production (tonnes)"/>
        <s v=" Sugar beet production (tonnes)"/>
        <s v=" Horticulture production (tonnes)"/>
        <s v=" Cash crops production (tonnes)"/>
        <s v=" Cereals yield"/>
        <s v=" Wheat yield"/>
        <s v=" Barley yield"/>
        <s v=" Oilseed rape yield"/>
        <s v=" Potatoes yield"/>
        <s v=" Sugar beet yield"/>
        <s v=" Wheat sale price"/>
        <s v=" Barley sale price"/>
        <s v=" Oilseed rape sale price"/>
        <s v=" Potatoes sale price"/>
        <s v=" Sugar beet sale price"/>
        <s v=" Cattle - average number over year"/>
        <s v=" Dairy and beef bulls (avg number)"/>
        <s v=" - dairy bulls (avg number)"/>
        <s v=" - beef bulls (avg number)"/>
        <s v=" Dairy and beef cows (avg number)"/>
        <s v=" - dairy cows (avg number)"/>
        <s v=" - beef cows (avg number)"/>
        <s v=" Heifers in calf - dairy and beef (avg number)"/>
        <s v=" - dairy heifers in calf (avg number)"/>
        <s v=" - beef heifers in calf (avg number)"/>
        <s v=" Other cattle over 2 years (avg number)"/>
        <s v=" - male cattle over 2 years (avg number)"/>
        <s v=" - female cattle over 2 years (avg number)"/>
        <s v=" Other cattle 1 - 2 years (avg number)"/>
        <s v=" - male cattle 1 - 2 years (avg number)"/>
        <s v=" - female cattle 1 - 2 years (avg number)"/>
        <s v=" Cattle and calves under one year (avg number)"/>
        <s v=" Sheep - average number over year"/>
        <s v=" Rams (avg number)"/>
        <s v=" Ewes (avg number)"/>
        <s v=" - lowland ewes (avg number)"/>
        <s v=" - hill ewes (avg number)"/>
        <s v=" Ewe hoggs (avg number)"/>
        <s v=" Store lambs (avg number)"/>
        <s v=" Other sheep over 1 year (avg number)"/>
        <s v=" Pigs - average number over year"/>
        <s v=" Boars (avg number)"/>
        <s v=" Breeding sows (avg number)"/>
        <s v=" Sows for slaughter (avg number)"/>
        <s v=" Gilts - including maiden gilts (avg number)"/>
        <s v=" Store pigs (avg number)"/>
        <s v=" Weaners (avg number)"/>
        <s v=" Poultry - average number over year"/>
        <s v=" Laying flock (avg number)"/>
        <s v=" Growing pullets (avg number)"/>
        <s v=" Broilers and other poultry (avg number)"/>
        <s v=" Cattle sales (£)"/>
        <s v=" Sheep sales (£)"/>
        <s v=" Pigs sales (£)"/>
        <s v=" Poultry sales (£)"/>
        <s v=" Other livestock sales (£)"/>
        <s v=" Cattle sold (number)"/>
        <s v=" Sheep sold (number)"/>
        <s v=" Pigs sold (number)"/>
        <s v=" Eggs sold (dozens)"/>
        <s v=" Broilers and other table chickens sold (number of birds)"/>
        <s v=" Cattle purchases (£)"/>
        <s v=" Sheep purchases (£)"/>
        <s v=" Pigs purchases (£)"/>
        <s v=" Poultry purchases (£)"/>
        <s v=" Other livestock purchases (£)"/>
        <s v=" Livestock units"/>
        <s v=" Cattle livestock units"/>
        <s v=" Sheep livestock units"/>
        <s v=" Pigs livestock units"/>
        <s v=" Poultry livestock units"/>
        <s v=" Grazing livestock units (cattle + sheep + horses + other)"/>
        <s v=" Labour input (full-time equivalents or AWU)"/>
        <s v=" AWU of farmers, partners and other unpaid workers"/>
        <s v=" AWU of paid workers"/>
        <s v=" Standard Labour Requirement (SLR)"/>
        <s v=" Current crop output (£): wheat"/>
        <s v=" Current crop output (£): barley"/>
        <s v=" Current crop output (£): other cereals"/>
        <s v=" Current crop output (£): oilseeds"/>
        <s v=" Current crop output (£): protein crops"/>
        <s v=" Current crop output (£): potatoes"/>
        <s v=" Current crop output (£): sugar beet"/>
        <s v=" Current crop output (£): other crops excluding horticulture"/>
        <s v=" Current crop output (£): horticulture"/>
        <s v=" Current crop output (£): by-products, forage and cultivations"/>
        <s v=" Disposal of previous crops (£)"/>
        <s v=" Livestock output (£): milk and milk products"/>
        <s v=" Livestock output (£): dairy cattle"/>
        <s v=" Livestock output (£): other cattle"/>
        <s v=" Livestock output (£): sheep and wool"/>
        <s v=" Livestock output (£): pigs"/>
        <s v=" Livestock output (£): eggs"/>
        <s v=" Livestock output (£): broilers and other poultry"/>
        <s v=" Livestock output (£): other livestock (including horses)"/>
        <s v=" Assets (£)"/>
        <s v=" Assets: Land and buildings"/>
        <s v=" Assets: Machinery and equipment"/>
        <s v=" Assets: Breeding livestock"/>
        <s v=" Assets: Trading livestock"/>
        <s v=" Livestock specific costs: purchased feed &amp; fodder"/>
        <s v=" Livestock specific costs: home grown feed &amp; fodder"/>
        <s v=" Area of environmental crops and farm habitats (ha)"/>
        <s v=" Agri-environment work (excl HFA) - payments"/>
        <s v=" Agri-environment work (excl HFA) - costs"/>
        <s v=" Agri-environment work (excl HFA) - margin"/>
        <s v="—    "/>
        <s v=" Output from diversification out of agriculture"/>
        <s v=" Costs of diversification out of agriculture"/>
        <s v=" Income from diversified activities"/>
        <s v=" Basic Farm Payment"/>
        <s v=" Costs associated with Basic Payment Scheme"/>
        <s v=" Income from Basic Payment scheme"/>
        <s v="Owner-occupied area"/>
        <s v=" Value of crop sales (incl farmhouse consumption)"/>
        <s v=" Livestock output (excluding subsidies and payments to agriculture)"/>
        <s v=" Subsidies and payments to agriculture (excl. agri-environment payments)"/>
        <s v=" Miscellaneous output (including agricultural work done on other farms)"/>
        <s v=" Agriculture: Total Output"/>
        <s v=" Crop specific costs"/>
        <s v=" Livestock specific costs"/>
        <s v=" Casual labour costs for agriculture"/>
        <s v=" Contract costs for agriculture"/>
        <s v=" Miscellaneous variable costs (including for work done on other farms)"/>
        <s v=" Variable costs for agriculture (excluding agri-environment activities)"/>
        <s v=" Gross margin for agriculture"/>
        <s v=" Regular labour"/>
        <s v=" - machinery running costs (ag: aggregation up to 2006/7)"/>
        <s v="Machinery - agriculture fuel/oil costs (new split from 2007/8)"/>
        <s v="Machinery - agriculture repairs/other costs (new split from 2007/8)"/>
        <s v=" - machinery depreciation"/>
        <s v=" Machinery costs"/>
        <s v=" Depreciation of glasshouses &amp; permanent crops"/>
        <s v=" - bank charges &amp; professional fees"/>
        <s v=" - water, electricity and other general costs"/>
        <s v=" - maintenance, repairs and insurance"/>
        <s v=" - depreciation of buildings and works"/>
        <s v=" Miscellaneous fixed costs (including for work done on other farms)"/>
        <s v=" Fixed costs for agriculture (excluding agri-environment activities)"/>
        <s v=" Income from agriculture (including subsidies and grants to agriculture)"/>
        <s v=" Profit/(loss) on sale of assets"/>
        <s v=" - share of net interest payments"/>
        <s v=" - rent paid"/>
        <s v=" - write-off of bad debts"/>
        <s v=" Income from agri-environment work"/>
        <s v=" Farm business income (main farm income measure)"/>
        <s v=" Adjustment for unpaid manual labour"/>
        <s v=" Farm corporate income"/>
        <s v=" Interest payments on borrowing (net of interest received)"/>
        <s v=" Farm investment income"/>
        <s v=" plus:   Profit/(loss) on sale of assets"/>
        <s v=" minus: Imputed rent (i)"/>
        <s v=" plus:   Ownership charges"/>
        <s v=" minus:  (Prior to 2010/11) Non-agricultural output historically not accounted for in Net Farm Income"/>
        <s v=" plus:  (Prior to 2010/11) Non-agricultural input costs historically not accounted for in Net Farm Income"/>
        <s v=" plus:   Unpaid labour of principal farmer and spouse "/>
        <s v=" Net farm income (NFI)"/>
        <s v=" -  seed"/>
        <s v=" -  fertilizers"/>
        <s v=" -  crop protection"/>
        <s v=" -  other crop costs"/>
        <s v=" -  purchased feed &amp; fodder"/>
        <s v=" -  home grown feed &amp; fodder"/>
        <s v=" -  veterinary fees &amp; medicines"/>
        <s v=" -  other livestock costs"/>
        <s v=" Contract costs"/>
        <s v=" Casual labour"/>
        <m/>
      </sharedItems>
    </cacheField>
    <cacheField name="Statistic" numFmtId="0">
      <sharedItems containsBlank="1"/>
    </cacheField>
    <cacheField name="ALL" numFmtId="0">
      <sharedItems containsBlank="1" containsMixedTypes="1" containsNumber="1" minValue="-31109.210321707" maxValue="3191273.8263672101"/>
    </cacheField>
    <cacheField name="Low performance (lowest 25%)" numFmtId="0">
      <sharedItems containsBlank="1" containsMixedTypes="1" containsNumber="1" minValue="-61815.992542559601" maxValue="1869729.8802213499"/>
    </cacheField>
    <cacheField name="Medium performance (middle 50%)" numFmtId="0">
      <sharedItems containsBlank="1" containsMixedTypes="1" containsNumber="1" minValue="-29512.498719612599" maxValue="3295279.6583693102"/>
    </cacheField>
    <cacheField name="High performance (highest 25%)" numFmtId="0">
      <sharedItems containsBlank="1" containsMixedTypes="1" containsNumber="1" minValue="-43254.376301218501" maxValue="4640124.87468426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BEEDELL" refreshedDate="44263.432828935183" createdVersion="6" refreshedVersion="6" minRefreshableVersion="3" recordCount="5220" xr:uid="{00000000-000A-0000-FFFF-FFFF01000000}">
  <cacheSource type="worksheet">
    <worksheetSource ref="A3:K5223" sheet="1 Data"/>
  </cacheSource>
  <cacheFields count="11">
    <cacheField name="Farm Type" numFmtId="0">
      <sharedItems count="20">
        <s v="ALL FARM TYPES"/>
        <s v="Cropping"/>
        <s v="CroppingCereals"/>
        <s v="CroppingGeneral cropping"/>
        <s v="CroppingHorticulture"/>
        <s v="CroppingHorticultureSpecialist fruit"/>
        <s v="CroppingHorticultureSpecialist glass"/>
        <s v="CroppingHorticultureSpecialist hardy nursery stock"/>
        <s v="CroppingHorticultureOther horticulture"/>
        <s v="Grazing Livestock"/>
        <s v="Grazing LivestockDairy"/>
        <s v="Grazing LivestockGrazing livestock (lowland)"/>
        <s v="Grazing LivestockGrazing livestock (LFA)"/>
        <s v="Grazing LivestockGrazing livestock (LFA)Grazing livestock (DA)"/>
        <s v="Grazing LivestockGrazing livestock (LFA)Specialist sheep (SDA)"/>
        <s v="Grazing LivestockGrazing livestock (LFA)Other grazing livestock (SDA)"/>
        <s v="Other types &amp; mixed"/>
        <s v="Other types &amp; mixedPigs"/>
        <s v="Other types &amp; mixedPoultry"/>
        <s v="Other types &amp; mixedMixed"/>
      </sharedItems>
    </cacheField>
    <cacheField name="Farm Type_1" numFmtId="0">
      <sharedItems containsBlank="1"/>
    </cacheField>
    <cacheField name="Farm Type_2" numFmtId="0">
      <sharedItems containsBlank="1" count="10">
        <m/>
        <s v="Cereals"/>
        <s v="General cropping"/>
        <s v="Horticulture"/>
        <s v="Dairy"/>
        <s v="Grazing livestock (lowland)"/>
        <s v="Grazing livestock (LFA)"/>
        <s v="Pigs"/>
        <s v="Poultry"/>
        <s v="Mixed"/>
      </sharedItems>
    </cacheField>
    <cacheField name="Farm Type_3" numFmtId="0">
      <sharedItems containsBlank="1"/>
    </cacheField>
    <cacheField name="Farm Type_4" numFmtId="0">
      <sharedItems containsBlank="1"/>
    </cacheField>
    <cacheField name="Cell Variable" numFmtId="0">
      <sharedItems count="233">
        <s v=" Number of farms"/>
        <s v=" Total area of farm"/>
        <s v=" Utilised agricultural area (UAA)"/>
        <s v=" Cereals area"/>
        <s v=" Wheat area"/>
        <s v=" Barley area"/>
        <s v=" Other cereals area"/>
        <s v=" Oilseeds area"/>
        <s v=" Oilseed rape area"/>
        <s v=" Linseed area"/>
        <s v=" Protein crops area"/>
        <s v=" Peas area"/>
        <s v=" Beans area"/>
        <s v=" Potatoes area"/>
        <s v=" Maincrop potatoes area"/>
        <s v=" Early potatoes area"/>
        <s v=" Sugar beet area"/>
        <s v=" Horticulture area"/>
        <s v=" Area of outdoor horticulture crops"/>
        <s v=" Top fruit area"/>
        <s v=" Soft fruit area (outdoor)"/>
        <s v=" Area of outdoor vegetables"/>
        <s v=" Area of outdoor flowers and bulbs"/>
        <s v=" Area of outdoor hardy nursery stock"/>
        <s v=" Area of crops under glass"/>
        <s v=" Area of fruit under glass"/>
        <s v=" Area of vegetables under glass"/>
        <s v=" Area of flowers and bulbs under glass"/>
        <s v=" Area of hardy nursery stock under glass"/>
        <s v=" Area of mushrooms"/>
        <s v=" Total area of protected crops"/>
        <s v=" Glasshouse area"/>
        <s v=" Glasshouse area - heated"/>
        <s v=" Glasshouse area - unheated"/>
        <s v=" Fodder crops, grazing and fallow area"/>
        <s v=" Maincrop fodder area"/>
        <s v=" Fodder area grown as secondary crops"/>
        <s v=" Temporary grass area"/>
        <s v=" Permanent grass area"/>
        <s v=" Sole rough grazing area"/>
        <s v=" Fallow area"/>
        <s v=" Uncropped area (excl. rotational and incl. volutary set aside)"/>
        <s v=" Area of woodlands and other land"/>
        <s v=" Permanent grassland outside LFA with low or very low inputs"/>
        <s v=" Permanent grassland outside LFA with low inputs"/>
        <s v=" Permanent grassland outside LFA with very low inputs"/>
        <s v=" In bye pasture (LFA) with low or very low inputs"/>
        <s v=" In bye pasture (LFA) with low inputs"/>
        <s v=" In bye pasture (LFA) with very low inputs"/>
        <s v=" Grassland field corner management"/>
        <s v=" Grassland field corner management (LFA land)"/>
        <s v=" Grassland field corner management (non-LFA land)"/>
        <s v=" Enclosed rough grazing"/>
        <s v=" Enclosed rough grazing (LFA)"/>
        <s v=" Enclosed rough grazing (lowland)"/>
        <s v=" Moorland and rough grazing"/>
        <s v=" Moorland and rough grazing (LFA)"/>
        <s v=" Moorland and rough grazing (lowland)"/>
        <s v=" Rush pastures / wetlands"/>
        <s v=" Rush pastures / wetlands (LFA)"/>
        <s v=" Rush pastures / wetlands (lowland)"/>
        <s v=" Cereals production (tonnes)"/>
        <s v=" Wheat production (tonnes)"/>
        <s v=" Barley production (tonnes)"/>
        <s v=" Oilseed rape production (tonnes)"/>
        <s v=" Peas and beans production (tonnes)"/>
        <s v=" Potatoes production (tonnes)"/>
        <s v=" Sugar beet production (tonnes)"/>
        <s v=" Horticulture production (tonnes)"/>
        <s v=" Cash crops production (tonnes)"/>
        <s v=" Cereals yield"/>
        <s v=" Wheat yield"/>
        <s v=" Barley yield"/>
        <s v=" Oilseed rape yield"/>
        <s v=" Potatoes yield"/>
        <s v=" Sugar beet yield"/>
        <s v=" Wheat sale price"/>
        <s v=" Barley sale price"/>
        <s v=" Oilseed rape sale price"/>
        <s v=" Potatoes sale price"/>
        <s v=" Sugar beet sale price"/>
        <s v=" Cattle - average number over year"/>
        <s v=" Dairy and beef bulls (avg number)"/>
        <s v=" - dairy bulls (avg number)"/>
        <s v=" - beef bulls (avg number)"/>
        <s v=" Dairy and beef cows (avg number)"/>
        <s v=" - dairy cows (avg number)"/>
        <s v=" - beef cows (avg number)"/>
        <s v=" Heifers in calf - dairy and beef (avg number)"/>
        <s v=" - dairy heifers in calf (avg number)"/>
        <s v=" - beef heifers in calf (avg number)"/>
        <s v=" Other cattle over 2 years (avg number)"/>
        <s v=" - male cattle over 2 years (avg number)"/>
        <s v=" - female cattle over 2 years (avg number)"/>
        <s v=" Other cattle 1 - 2 years (avg number)"/>
        <s v=" - male cattle 1 - 2 years (avg number)"/>
        <s v=" - female cattle 1 - 2 years (avg number)"/>
        <s v=" Cattle and calves under one year (avg number)"/>
        <s v=" Sheep - average number over year"/>
        <s v=" Rams (avg number)"/>
        <s v=" Ewes (avg number)"/>
        <s v=" - lowland ewes (avg number)"/>
        <s v=" - hill ewes (avg number)"/>
        <s v=" Ewe hoggs (avg number)"/>
        <s v=" Store lambs (avg number)"/>
        <s v=" Other sheep over 1 year (avg number)"/>
        <s v=" Pigs - average number over year"/>
        <s v=" Boars (avg number)"/>
        <s v=" Breeding sows (avg number)"/>
        <s v=" Sows for slaughter (avg number)"/>
        <s v=" Gilts - including maiden gilts (avg number)"/>
        <s v=" Store pigs (avg number)"/>
        <s v=" Weaners (avg number)"/>
        <s v=" Poultry - average number over year"/>
        <s v=" Laying flock (avg number)"/>
        <s v=" Growing pullets (avg number)"/>
        <s v=" Broilers and other poultry (avg number)"/>
        <s v=" Cattle sales (£)"/>
        <s v=" Sheep sales (£)"/>
        <s v=" Pigs sales (£)"/>
        <s v=" Poultry sales (£)"/>
        <s v=" Other livestock sales (£)"/>
        <s v=" Cattle sold (number)"/>
        <s v=" Sheep sold (number)"/>
        <s v=" Pigs sold (number)"/>
        <s v=" Eggs sold (dozens)"/>
        <s v=" Broilers and other table chickens sold (number of birds)"/>
        <s v=" Cattle purchases (£)"/>
        <s v=" Sheep purchases (£)"/>
        <s v=" Pigs purchases (£)"/>
        <s v=" Poultry purchases (£)"/>
        <s v=" Other livestock purchases (£)"/>
        <s v=" Livestock units"/>
        <s v=" Cattle livestock units"/>
        <s v=" Sheep livestock units"/>
        <s v=" Pigs livestock units"/>
        <s v=" Poultry livestock units"/>
        <s v=" Grazing livestock units (cattle + sheep + horses + other)"/>
        <s v=" Labour input (full-time equivalents or AWU)"/>
        <s v=" AWU of farmers, partners and other unpaid workers"/>
        <s v=" AWU of paid workers"/>
        <s v=" Standard Labour Requirement (SLR)"/>
        <s v=" Current crop output (£): wheat"/>
        <s v=" Current crop output (£): barley"/>
        <s v=" Current crop output (£): other cereals"/>
        <s v=" Current crop output (£): oilseeds"/>
        <s v=" Current crop output (£): protein crops"/>
        <s v=" Current crop output (£): potatoes"/>
        <s v=" Current crop output (£): sugar beet"/>
        <s v=" Current crop output (£): other crops excluding horticulture"/>
        <s v=" Current crop output (£): horticulture"/>
        <s v=" Current crop output (£): by-products, forage and cultivations"/>
        <s v=" Disposal of previous crops (£)"/>
        <s v=" Livestock output (£): milk and milk products"/>
        <s v=" Livestock output (£): dairy cattle"/>
        <s v=" Livestock output (£): other cattle"/>
        <s v=" Livestock output (£): sheep and wool"/>
        <s v=" Livestock output (£): pigs"/>
        <s v=" Livestock output (£): eggs"/>
        <s v=" Livestock output (£): broilers and other poultry"/>
        <s v=" Livestock output (£): other livestock (including horses)"/>
        <s v=" Assets (£)"/>
        <s v=" Assets: Land and buildings"/>
        <s v=" Assets: Machinery and equipment"/>
        <s v=" Assets: Breeding livestock"/>
        <s v=" Assets: Trading livestock"/>
        <s v=" Livestock specific costs: purchased feed &amp; fodder"/>
        <s v=" Livestock specific costs: home grown feed &amp; fodder"/>
        <s v=" Area of environmental crops and farm habitats (ha)"/>
        <s v=" Agri-environment work (excl HFA) - payments"/>
        <s v=" Agri-environment work (excl HFA) - costs"/>
        <s v=" Agri-environment work (excl HFA) - margin"/>
        <s v="—    "/>
        <s v=" Output from diversification out of agriculture"/>
        <s v=" Costs of diversification out of agriculture"/>
        <s v=" Income from diversified activities"/>
        <s v=" Basic Farm Payment"/>
        <s v=" Costs associated with Basic Payment Scheme"/>
        <s v=" Income from Basic Payment scheme"/>
        <s v="Owner-occupied area"/>
        <s v=" Value of crop sales (incl farmhouse consumption)"/>
        <s v=" Livestock output (excluding subsidies and payments to agriculture)"/>
        <s v=" Subsidies and payments to agriculture (excl. agri-environment payments)"/>
        <s v=" Miscellaneous output (including agricultural work done on other farms)"/>
        <s v=" Agriculture: Total Output"/>
        <s v=" Crop specific costs"/>
        <s v=" Livestock specific costs"/>
        <s v=" Casual labour costs for agriculture"/>
        <s v=" Contract costs for agriculture"/>
        <s v=" Miscellaneous variable costs (including for work done on other farms)"/>
        <s v=" Variable costs for agriculture (excluding agri-environment activities)"/>
        <s v=" Gross margin for agriculture"/>
        <s v=" Regular labour"/>
        <s v=" - machinery running costs (ag: aggregation up to 2006/7)"/>
        <s v="Machinery - agriculture fuel/oil costs (new split from 2007/8)"/>
        <s v="Machinery - agriculture repairs/other costs (new split from 2007/8)"/>
        <s v=" - machinery depreciation"/>
        <s v=" Machinery costs"/>
        <s v=" Depreciation of glasshouses &amp; permanent crops"/>
        <s v=" - bank charges &amp; professional fees"/>
        <s v=" - water, electricity and other general costs"/>
        <s v=" - maintenance, repairs and insurance"/>
        <s v=" - depreciation of buildings and works"/>
        <s v=" Miscellaneous fixed costs (including for work done on other farms)"/>
        <s v=" Fixed costs for agriculture (excluding agri-environment activities)"/>
        <s v=" Income from agriculture (including subsidies and grants to agriculture)"/>
        <s v=" Profit/(loss) on sale of assets"/>
        <s v=" - share of net interest payments"/>
        <s v=" - rent paid"/>
        <s v=" - write-off of bad debts"/>
        <s v=" Income from agri-environment work"/>
        <s v=" Farm business income (main farm income measure)"/>
        <s v=" Adjustment for unpaid manual labour"/>
        <s v=" Farm corporate income"/>
        <s v=" Interest payments on borrowing (net of interest received)"/>
        <s v=" Farm investment income"/>
        <s v=" plus:   Profit/(loss) on sale of assets"/>
        <s v=" minus: Imputed rent (i)"/>
        <s v=" plus:   Ownership charges"/>
        <s v=" minus:  (Prior to 2010/11) Non-agricultural output historically not accounted for in Net Farm Income"/>
        <s v=" plus:  (Prior to 2010/11) Non-agricultural input costs historically not accounted for in Net Farm Income"/>
        <s v=" plus:   Unpaid labour of principal farmer and spouse "/>
        <s v=" Net farm income (NFI)"/>
        <s v=" -  seed"/>
        <s v=" -  fertilizers"/>
        <s v=" -  crop protection"/>
        <s v=" -  other crop costs"/>
        <s v=" -  purchased feed &amp; fodder"/>
        <s v=" -  home grown feed &amp; fodder"/>
        <s v=" -  veterinary fees &amp; medicines"/>
        <s v=" -  other livestock costs"/>
        <s v=" Contract costs"/>
        <s v=" Casual labour"/>
      </sharedItems>
    </cacheField>
    <cacheField name="Statistic" numFmtId="0">
      <sharedItems/>
    </cacheField>
    <cacheField name="ALL" numFmtId="0">
      <sharedItems containsMixedTypes="1" containsNumber="1" minValue="-31109.210321707" maxValue="3191273.8263672101"/>
    </cacheField>
    <cacheField name="Low performance (lowest 25%)" numFmtId="0">
      <sharedItems containsMixedTypes="1" containsNumber="1" minValue="-61815.992542559601" maxValue="1869729.8802213499"/>
    </cacheField>
    <cacheField name="Medium performance (middle 50%)" numFmtId="0">
      <sharedItems containsMixedTypes="1" containsNumber="1" minValue="-29512.498719612599" maxValue="3295279.6583693102"/>
    </cacheField>
    <cacheField name="High performance (highest 25%)" numFmtId="0">
      <sharedItems containsMixedTypes="1" containsNumber="1" minValue="-43254.376301218501" maxValue="4640124.87468426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21">
  <r>
    <x v="0"/>
    <m/>
    <m/>
    <m/>
    <m/>
    <x v="0"/>
    <s v="Sum"/>
    <n v="57124.002777000002"/>
    <n v="14139.652577000001"/>
    <n v="28483.656299999999"/>
    <n v="14500.6939"/>
  </r>
  <r>
    <x v="0"/>
    <m/>
    <m/>
    <m/>
    <m/>
    <x v="1"/>
    <s v="Average per farm"/>
    <n v="153.667238676203"/>
    <n v="86.2961590678091"/>
    <n v="155.25721770357799"/>
    <n v="216.237709407962"/>
  </r>
  <r>
    <x v="0"/>
    <m/>
    <m/>
    <m/>
    <m/>
    <x v="2"/>
    <s v="—    "/>
    <n v="147.70655441211301"/>
    <n v="82.328535009778506"/>
    <n v="149.89980982536301"/>
    <n v="207.14857512480901"/>
  </r>
  <r>
    <x v="0"/>
    <m/>
    <m/>
    <m/>
    <m/>
    <x v="3"/>
    <s v="—    "/>
    <n v="45.341330916692101"/>
    <n v="24.6762115387865"/>
    <n v="47.8334199233053"/>
    <n v="60.596725124581901"/>
  </r>
  <r>
    <x v="0"/>
    <m/>
    <m/>
    <m/>
    <m/>
    <x v="4"/>
    <s v="—    "/>
    <n v="28.242894164247598"/>
    <n v="14.113110903842299"/>
    <n v="30.196151873346398"/>
    <n v="38.184094635981602"/>
  </r>
  <r>
    <x v="0"/>
    <m/>
    <m/>
    <m/>
    <m/>
    <x v="5"/>
    <s v="—    "/>
    <n v="13.985012659926101"/>
    <n v="9.3854488136338894"/>
    <n v="14.3461855234154"/>
    <n v="17.760605156488399"/>
  </r>
  <r>
    <x v="0"/>
    <m/>
    <m/>
    <m/>
    <m/>
    <x v="6"/>
    <s v="—    "/>
    <n v="3.1134240925183998"/>
    <n v="1.1776518213103799"/>
    <n v="3.2910825265434802"/>
    <n v="4.6520253321118696"/>
  </r>
  <r>
    <x v="0"/>
    <m/>
    <m/>
    <m/>
    <m/>
    <x v="7"/>
    <s v="—    "/>
    <n v="9.9223890079743207"/>
    <n v="4.7304021692017502"/>
    <n v="11.0138462456451"/>
    <n v="12.8411594856161"/>
  </r>
  <r>
    <x v="0"/>
    <m/>
    <m/>
    <m/>
    <m/>
    <x v="8"/>
    <s v="—    "/>
    <n v="9.5208884203748401"/>
    <n v="4.3566773811828696"/>
    <n v="10.588414400611899"/>
    <n v="12.4595827414852"/>
  </r>
  <r>
    <x v="0"/>
    <m/>
    <m/>
    <m/>
    <m/>
    <x v="9"/>
    <s v="—    "/>
    <n v="0.40150058759948298"/>
    <n v="0.37372478801888398"/>
    <n v="0.42543184503318099"/>
    <n v="0.38157674413084502"/>
  </r>
  <r>
    <x v="0"/>
    <m/>
    <m/>
    <m/>
    <m/>
    <x v="10"/>
    <s v="—    "/>
    <n v="2.8932332335181599"/>
    <n v="1.4455847288814201"/>
    <n v="3.1618462022728502"/>
    <n v="3.7772024778759099"/>
  </r>
  <r>
    <x v="0"/>
    <m/>
    <m/>
    <m/>
    <m/>
    <x v="11"/>
    <s v="—    "/>
    <n v="0.58621752886832001"/>
    <s v="V"/>
    <n v="0.62815683266055999"/>
    <n v="0.89780102612882595"/>
  </r>
  <r>
    <x v="0"/>
    <m/>
    <m/>
    <m/>
    <m/>
    <x v="12"/>
    <s v="—    "/>
    <n v="2.2854003917870398"/>
    <n v="1.2633913867203499"/>
    <n v="2.4903398368488201"/>
    <n v="2.8794014517470798"/>
  </r>
  <r>
    <x v="0"/>
    <m/>
    <m/>
    <m/>
    <m/>
    <x v="13"/>
    <s v="—    "/>
    <n v="1.20701821192687"/>
    <s v="V"/>
    <n v="1.30947111884649"/>
    <n v="1.7401679368599099"/>
  </r>
  <r>
    <x v="0"/>
    <m/>
    <m/>
    <m/>
    <m/>
    <x v="14"/>
    <s v="—    "/>
    <n v="1.01694305500226"/>
    <s v="V"/>
    <n v="1.1279671243610701"/>
    <n v="1.3845451338711501"/>
  </r>
  <r>
    <x v="0"/>
    <m/>
    <m/>
    <m/>
    <m/>
    <x v="15"/>
    <s v="—    "/>
    <s v="V"/>
    <s v="V"/>
    <s v="V"/>
    <s v=".D"/>
  </r>
  <r>
    <x v="0"/>
    <m/>
    <m/>
    <m/>
    <m/>
    <x v="16"/>
    <s v="—    "/>
    <n v="2.9685548193110298"/>
    <n v="1.0811785266115399"/>
    <n v="3.4548689966814399"/>
    <n v="3.8536737844662801"/>
  </r>
  <r>
    <x v="0"/>
    <m/>
    <m/>
    <m/>
    <m/>
    <x v="17"/>
    <s v="—    "/>
    <n v="1.93514300049205"/>
    <s v="V"/>
    <n v="2.3907246383604202"/>
    <n v="2.0263596624848401"/>
  </r>
  <r>
    <x v="0"/>
    <m/>
    <m/>
    <m/>
    <m/>
    <x v="18"/>
    <s v="—    "/>
    <n v="2.2880134192491202"/>
    <s v="V"/>
    <n v="2.92617331325543"/>
    <n v="2.0673407552586198"/>
  </r>
  <r>
    <x v="0"/>
    <m/>
    <m/>
    <m/>
    <m/>
    <x v="19"/>
    <s v="—    "/>
    <n v="0.24143076438181399"/>
    <s v="V"/>
    <s v="V"/>
    <s v="V"/>
  </r>
  <r>
    <x v="0"/>
    <m/>
    <m/>
    <m/>
    <m/>
    <x v="20"/>
    <s v="—    "/>
    <n v="6.4677135536579902E-2"/>
    <s v="V"/>
    <s v="V"/>
    <s v="V"/>
  </r>
  <r>
    <x v="0"/>
    <m/>
    <m/>
    <m/>
    <m/>
    <x v="21"/>
    <s v="—    "/>
    <n v="1.4903052878373699"/>
    <s v="V"/>
    <n v="1.80342773606631"/>
    <n v="1.6451577344860699"/>
  </r>
  <r>
    <x v="0"/>
    <m/>
    <m/>
    <m/>
    <m/>
    <x v="22"/>
    <s v="—    "/>
    <s v="V"/>
    <s v="V"/>
    <s v="V"/>
    <s v="V"/>
  </r>
  <r>
    <x v="0"/>
    <m/>
    <m/>
    <m/>
    <m/>
    <x v="23"/>
    <s v="—    "/>
    <n v="4.7236684280227703E-2"/>
    <s v="V"/>
    <s v="V"/>
    <s v="V"/>
  </r>
  <r>
    <x v="0"/>
    <m/>
    <m/>
    <m/>
    <m/>
    <x v="24"/>
    <s v="—    "/>
    <s v="V"/>
    <s v="V"/>
    <s v="V"/>
    <s v=".D"/>
  </r>
  <r>
    <x v="0"/>
    <m/>
    <m/>
    <m/>
    <m/>
    <x v="25"/>
    <s v="—    "/>
    <s v=".D"/>
    <s v=".D"/>
    <s v="V"/>
    <s v=".D"/>
  </r>
  <r>
    <x v="0"/>
    <m/>
    <m/>
    <m/>
    <m/>
    <x v="26"/>
    <s v="—    "/>
    <s v="V"/>
    <n v="8.6181411697637596E-3"/>
    <s v="V"/>
    <s v="V"/>
  </r>
  <r>
    <x v="0"/>
    <m/>
    <m/>
    <m/>
    <m/>
    <x v="27"/>
    <s v="—    "/>
    <s v="V"/>
    <s v="V"/>
    <s v="V"/>
    <s v="V"/>
  </r>
  <r>
    <x v="0"/>
    <m/>
    <m/>
    <m/>
    <m/>
    <x v="28"/>
    <s v="—    "/>
    <n v="5.05717658000526E-3"/>
    <s v="V"/>
    <n v="6.5153634788101301E-3"/>
    <s v="V"/>
  </r>
  <r>
    <x v="0"/>
    <m/>
    <m/>
    <m/>
    <m/>
    <x v="29"/>
    <s v="—    "/>
    <n v="0"/>
    <n v="0"/>
    <n v="0"/>
    <n v="0"/>
  </r>
  <r>
    <x v="0"/>
    <m/>
    <m/>
    <m/>
    <m/>
    <x v="30"/>
    <s v="—    "/>
    <s v="V"/>
    <s v="V"/>
    <s v="V"/>
    <s v=".D"/>
  </r>
  <r>
    <x v="0"/>
    <m/>
    <m/>
    <m/>
    <m/>
    <x v="31"/>
    <s v="—    "/>
    <s v="V"/>
    <n v="7.1613676113026596E-3"/>
    <s v="V"/>
    <s v="V"/>
  </r>
  <r>
    <x v="0"/>
    <m/>
    <m/>
    <m/>
    <m/>
    <x v="32"/>
    <s v="—    "/>
    <n v="8.3895871035311997E-3"/>
    <s v="V"/>
    <s v="V"/>
    <s v="V"/>
  </r>
  <r>
    <x v="0"/>
    <m/>
    <m/>
    <m/>
    <m/>
    <x v="33"/>
    <s v="—    "/>
    <s v="V"/>
    <n v="4.2101221848147002E-3"/>
    <s v=".D"/>
    <s v=".D"/>
  </r>
  <r>
    <x v="0"/>
    <m/>
    <m/>
    <m/>
    <m/>
    <x v="34"/>
    <s v="—    "/>
    <n v="82.170225622951804"/>
    <n v="48.278362892072202"/>
    <n v="79.468816184212997"/>
    <n v="120.524609628026"/>
  </r>
  <r>
    <x v="0"/>
    <m/>
    <m/>
    <m/>
    <m/>
    <x v="35"/>
    <s v="—    "/>
    <n v="3.6307154366729102"/>
    <n v="2.0973352634023499"/>
    <n v="3.7663689442145101"/>
    <n v="4.8594535340822604"/>
  </r>
  <r>
    <x v="0"/>
    <m/>
    <m/>
    <m/>
    <m/>
    <x v="36"/>
    <s v="—    "/>
    <n v="0.55163531948233102"/>
    <s v="V"/>
    <n v="0.56204582215099996"/>
    <n v="0.62883430075025604"/>
  </r>
  <r>
    <x v="0"/>
    <m/>
    <m/>
    <m/>
    <m/>
    <x v="37"/>
    <s v="—    "/>
    <n v="11.123481281573101"/>
    <n v="8.1201676452258695"/>
    <n v="11.071769487262101"/>
    <n v="14.1535950593371"/>
  </r>
  <r>
    <x v="0"/>
    <m/>
    <m/>
    <m/>
    <m/>
    <x v="38"/>
    <s v="—    "/>
    <n v="45.370133968802897"/>
    <n v="30.389896378127901"/>
    <n v="47.368538698804599"/>
    <n v="56.051931863688303"/>
  </r>
  <r>
    <x v="0"/>
    <m/>
    <m/>
    <m/>
    <m/>
    <x v="39"/>
    <s v="—    "/>
    <n v="10.185890572680201"/>
    <n v="1.80549427512288"/>
    <n v="6.6000699754967904"/>
    <n v="25.401243373739501"/>
  </r>
  <r>
    <x v="0"/>
    <m/>
    <m/>
    <m/>
    <m/>
    <x v="40"/>
    <s v="—    "/>
    <n v="1.62921589303703"/>
    <n v="0.76537457509978801"/>
    <n v="2.0672269442108102"/>
    <n v="1.61116571407662"/>
  </r>
  <r>
    <x v="0"/>
    <m/>
    <m/>
    <m/>
    <m/>
    <x v="41"/>
    <s v="—    "/>
    <n v="5.5446717894273201"/>
    <n v="2.42158503049053"/>
    <n v="5.9024439987362101"/>
    <n v="7.8872287270335502"/>
  </r>
  <r>
    <x v="0"/>
    <m/>
    <m/>
    <m/>
    <m/>
    <x v="42"/>
    <s v="—    "/>
    <n v="5.9606842640900304"/>
    <n v="3.9676240580306299"/>
    <n v="5.3574078782154197"/>
    <n v="9.0891342831531698"/>
  </r>
  <r>
    <x v="1"/>
    <s v="Cropping"/>
    <m/>
    <m/>
    <m/>
    <x v="0"/>
    <s v="Sum"/>
    <n v="22652.0013"/>
    <n v="5641.6754000000001"/>
    <n v="11268.2862"/>
    <n v="5742.0397000000003"/>
  </r>
  <r>
    <x v="1"/>
    <s v="Cropping"/>
    <m/>
    <m/>
    <m/>
    <x v="1"/>
    <s v="Average per farm"/>
    <n v="182.74854611036099"/>
    <n v="99.595331546724594"/>
    <n v="193.326355148044"/>
    <n v="243.69024691905199"/>
  </r>
  <r>
    <x v="1"/>
    <s v="Cropping"/>
    <m/>
    <m/>
    <m/>
    <x v="2"/>
    <s v="—    "/>
    <n v="175.885632245262"/>
    <n v="96.250965598977999"/>
    <n v="186.63256592462099"/>
    <n v="233.03839197524201"/>
  </r>
  <r>
    <x v="1"/>
    <s v="Cropping"/>
    <m/>
    <m/>
    <m/>
    <x v="3"/>
    <s v="—    "/>
    <n v="85.153459986380895"/>
    <n v="48.737139673615403"/>
    <n v="90.492626333452506"/>
    <n v="110.45558459531399"/>
  </r>
  <r>
    <x v="1"/>
    <s v="Cropping"/>
    <m/>
    <m/>
    <m/>
    <x v="4"/>
    <s v="—    "/>
    <n v="55.6915780254701"/>
    <n v="28.3654486550219"/>
    <n v="60.522411874487197"/>
    <n v="73.059959064546405"/>
  </r>
  <r>
    <x v="1"/>
    <s v="Cropping"/>
    <m/>
    <m/>
    <m/>
    <x v="5"/>
    <s v="—    "/>
    <n v="24.3089422399954"/>
    <n v="18.352473927691801"/>
    <n v="24.146526757990902"/>
    <n v="30.480025467256901"/>
  </r>
  <r>
    <x v="1"/>
    <s v="Cropping"/>
    <m/>
    <m/>
    <m/>
    <x v="6"/>
    <s v="—    "/>
    <n v="5.1529397209155201"/>
    <n v="2.0192170909017602"/>
    <n v="5.8236877009744399"/>
    <n v="6.9156000635105297"/>
  </r>
  <r>
    <x v="1"/>
    <s v="Cropping"/>
    <m/>
    <m/>
    <m/>
    <x v="7"/>
    <s v="—    "/>
    <n v="20.497678716405499"/>
    <n v="10.0728528154952"/>
    <n v="23.358693185659401"/>
    <n v="25.125782205929401"/>
  </r>
  <r>
    <x v="1"/>
    <s v="Cropping"/>
    <m/>
    <m/>
    <m/>
    <x v="8"/>
    <s v="—    "/>
    <n v="19.579577835358901"/>
    <n v="9.3772590417024002"/>
    <n v="22.3523839473477"/>
    <n v="24.162165119478399"/>
  </r>
  <r>
    <x v="1"/>
    <s v="Cropping"/>
    <m/>
    <m/>
    <m/>
    <x v="9"/>
    <s v="—    "/>
    <n v="0.91810088104665599"/>
    <n v="0.69559377379279996"/>
    <n v="1.0063092383116801"/>
    <n v="0.96361708645100497"/>
  </r>
  <r>
    <x v="1"/>
    <s v="Cropping"/>
    <m/>
    <m/>
    <m/>
    <x v="10"/>
    <s v="—    "/>
    <n v="6.3787312522359798"/>
    <n v="3.5479441038029198"/>
    <n v="7.3804520910198397"/>
    <n v="7.1942437458243296"/>
  </r>
  <r>
    <x v="1"/>
    <s v="Cropping"/>
    <m/>
    <m/>
    <m/>
    <x v="11"/>
    <s v="—    "/>
    <n v="1.37591515898421"/>
    <s v="V"/>
    <n v="1.5254797062218699"/>
    <n v="1.9856253324058399"/>
  </r>
  <r>
    <x v="1"/>
    <s v="Cropping"/>
    <m/>
    <m/>
    <m/>
    <x v="12"/>
    <s v="—    "/>
    <n v="4.9893219649868197"/>
    <n v="3.0913154647287899"/>
    <n v="5.8278458985182704"/>
    <n v="5.2086184134184901"/>
  </r>
  <r>
    <x v="1"/>
    <s v="Cropping"/>
    <m/>
    <m/>
    <m/>
    <x v="13"/>
    <s v="—    "/>
    <n v="2.6606717227232402"/>
    <s v="V"/>
    <n v="2.9342585435928998"/>
    <n v="3.6856462885479502"/>
  </r>
  <r>
    <x v="1"/>
    <s v="Cropping"/>
    <m/>
    <m/>
    <m/>
    <x v="14"/>
    <s v="—    "/>
    <n v="2.1979021513653199"/>
    <s v="V"/>
    <n v="2.4754578613738101"/>
    <n v="2.78757214078475"/>
  </r>
  <r>
    <x v="1"/>
    <s v="Cropping"/>
    <m/>
    <m/>
    <m/>
    <x v="15"/>
    <s v="—    "/>
    <s v="V"/>
    <s v=".D"/>
    <s v="V"/>
    <s v=".D"/>
  </r>
  <r>
    <x v="1"/>
    <s v="Cropping"/>
    <m/>
    <m/>
    <m/>
    <x v="16"/>
    <s v="—    "/>
    <n v="6.7533662995154398"/>
    <n v="2.62211356293203"/>
    <n v="7.6875145223947197"/>
    <n v="8.9792194935538294"/>
  </r>
  <r>
    <x v="1"/>
    <s v="Cropping"/>
    <m/>
    <m/>
    <m/>
    <x v="17"/>
    <s v="—    "/>
    <n v="4.7215776820567301"/>
    <s v="V"/>
    <n v="5.9115801574156004"/>
    <n v="4.7958490137224299"/>
  </r>
  <r>
    <x v="1"/>
    <s v="Cropping"/>
    <m/>
    <m/>
    <m/>
    <x v="18"/>
    <s v="—    "/>
    <n v="5.6075674191313096"/>
    <s v="V"/>
    <n v="7.2650722281086502"/>
    <n v="4.8840274665812604"/>
  </r>
  <r>
    <x v="1"/>
    <s v="Cropping"/>
    <m/>
    <m/>
    <m/>
    <x v="19"/>
    <s v="—    "/>
    <n v="0.57017149932796496"/>
    <s v="V"/>
    <s v="V"/>
    <s v="V"/>
  </r>
  <r>
    <x v="1"/>
    <s v="Cropping"/>
    <m/>
    <m/>
    <m/>
    <x v="20"/>
    <s v="—    "/>
    <s v="V"/>
    <s v="V"/>
    <s v="V"/>
    <s v="V"/>
  </r>
  <r>
    <x v="1"/>
    <s v="Cropping"/>
    <m/>
    <m/>
    <m/>
    <x v="21"/>
    <s v="—    "/>
    <n v="3.6461016297045701"/>
    <s v="V"/>
    <n v="4.4685256162556399"/>
    <n v="3.89110927428802"/>
  </r>
  <r>
    <x v="1"/>
    <s v="Cropping"/>
    <m/>
    <m/>
    <m/>
    <x v="22"/>
    <s v="—    "/>
    <s v="V"/>
    <s v="V"/>
    <s v="V"/>
    <s v="V"/>
  </r>
  <r>
    <x v="1"/>
    <s v="Cropping"/>
    <m/>
    <m/>
    <m/>
    <x v="23"/>
    <s v="—    "/>
    <n v="0.11494292753726799"/>
    <s v="V"/>
    <s v="V"/>
    <s v="V"/>
  </r>
  <r>
    <x v="1"/>
    <s v="Cropping"/>
    <m/>
    <m/>
    <m/>
    <x v="24"/>
    <s v="—    "/>
    <s v="V"/>
    <s v="V"/>
    <s v="V"/>
    <s v=".D"/>
  </r>
  <r>
    <x v="1"/>
    <s v="Cropping"/>
    <m/>
    <m/>
    <m/>
    <x v="25"/>
    <s v="—    "/>
    <s v=".D"/>
    <s v=".D"/>
    <s v="V"/>
    <s v=".D"/>
  </r>
  <r>
    <x v="1"/>
    <s v="Cropping"/>
    <m/>
    <m/>
    <m/>
    <x v="26"/>
    <s v="—    "/>
    <s v="V"/>
    <n v="2.1599527331898599E-2"/>
    <s v="V"/>
    <s v="V"/>
  </r>
  <r>
    <x v="1"/>
    <s v="Cropping"/>
    <m/>
    <m/>
    <m/>
    <x v="27"/>
    <s v="—    "/>
    <s v="V"/>
    <s v="V"/>
    <s v="V"/>
    <s v="V"/>
  </r>
  <r>
    <x v="1"/>
    <s v="Cropping"/>
    <m/>
    <m/>
    <m/>
    <x v="28"/>
    <s v="—    "/>
    <n v="1.27532294022957E-2"/>
    <s v="V"/>
    <n v="1.64693521895104E-2"/>
    <s v="V"/>
  </r>
  <r>
    <x v="1"/>
    <s v="Cropping"/>
    <m/>
    <m/>
    <m/>
    <x v="29"/>
    <s v="—    "/>
    <n v="0"/>
    <n v="0"/>
    <n v="0"/>
    <n v="0"/>
  </r>
  <r>
    <x v="1"/>
    <s v="Cropping"/>
    <m/>
    <m/>
    <m/>
    <x v="30"/>
    <s v="—    "/>
    <s v="V"/>
    <s v="V"/>
    <s v="V"/>
    <s v=".D"/>
  </r>
  <r>
    <x v="1"/>
    <s v="Cropping"/>
    <m/>
    <m/>
    <m/>
    <x v="31"/>
    <s v="—    "/>
    <s v="V"/>
    <n v="1.7948436026645601E-2"/>
    <s v="V"/>
    <s v="V"/>
  </r>
  <r>
    <x v="1"/>
    <s v="Cropping"/>
    <m/>
    <m/>
    <m/>
    <x v="32"/>
    <s v="—    "/>
    <n v="2.1156929608687602E-2"/>
    <s v="V"/>
    <s v="V"/>
    <s v="V"/>
  </r>
  <r>
    <x v="1"/>
    <s v="Cropping"/>
    <m/>
    <m/>
    <m/>
    <x v="33"/>
    <s v="—    "/>
    <s v="V"/>
    <n v="1.0551770667273801E-2"/>
    <s v=".D"/>
    <s v=".D"/>
  </r>
  <r>
    <x v="1"/>
    <s v="Cropping"/>
    <m/>
    <m/>
    <m/>
    <x v="34"/>
    <s v="—    "/>
    <n v="46.913285946526898"/>
    <n v="26.316614525536199"/>
    <n v="46.040728097498999"/>
    <n v="68.862274917569806"/>
  </r>
  <r>
    <x v="1"/>
    <s v="Cropping"/>
    <m/>
    <m/>
    <m/>
    <x v="35"/>
    <s v="—    "/>
    <n v="1.9448411972764601"/>
    <n v="1.5093763382770999"/>
    <n v="1.8457078491669801"/>
    <n v="2.5672357657157998"/>
  </r>
  <r>
    <x v="1"/>
    <s v="Cropping"/>
    <m/>
    <m/>
    <m/>
    <x v="36"/>
    <s v="—    "/>
    <n v="0.65981207316105905"/>
    <s v="V"/>
    <n v="0.48899019116145598"/>
    <n v="0.65183848380567599"/>
  </r>
  <r>
    <x v="1"/>
    <s v="Cropping"/>
    <m/>
    <m/>
    <m/>
    <x v="37"/>
    <s v="—    "/>
    <n v="4.4296778414894398"/>
    <n v="4.1456742046875004"/>
    <n v="3.7687506735496301"/>
    <n v="6.0057332660030198"/>
  </r>
  <r>
    <x v="1"/>
    <s v="Cropping"/>
    <m/>
    <m/>
    <m/>
    <x v="38"/>
    <s v="—    "/>
    <n v="12.5185876526504"/>
    <n v="8.9717757083294796"/>
    <n v="14.095690981650799"/>
    <n v="12.9084682758289"/>
  </r>
  <r>
    <x v="1"/>
    <s v="Cropping"/>
    <m/>
    <m/>
    <m/>
    <x v="39"/>
    <s v="—    "/>
    <s v="V"/>
    <s v=".D"/>
    <s v="V"/>
    <s v="V"/>
  </r>
  <r>
    <x v="1"/>
    <s v="Cropping"/>
    <m/>
    <m/>
    <m/>
    <x v="40"/>
    <s v="—    "/>
    <n v="3.34100038683999"/>
    <n v="1.6416107550250101"/>
    <n v="4.3965901440273996"/>
    <n v="2.9391775271076601"/>
  </r>
  <r>
    <x v="1"/>
    <s v="Cropping"/>
    <m/>
    <m/>
    <m/>
    <x v="41"/>
    <s v="—    "/>
    <n v="11.104278401485001"/>
    <n v="5.1971268432068998"/>
    <n v="11.6033483854892"/>
    <n v="15.928795413588"/>
  </r>
  <r>
    <x v="1"/>
    <s v="Cropping"/>
    <m/>
    <m/>
    <m/>
    <x v="42"/>
    <s v="—    "/>
    <n v="6.8629138650985402"/>
    <n v="3.3443659477466601"/>
    <n v="6.6937892234224599"/>
    <n v="10.651854943810299"/>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2"/>
    <s v="—    "/>
    <n v="180.212166891838"/>
    <n v="101.699900997654"/>
    <n v="197.12686573703601"/>
    <n v="224.347134638993"/>
  </r>
  <r>
    <x v="2"/>
    <s v="Cropping"/>
    <s v="Cereals"/>
    <m/>
    <m/>
    <x v="3"/>
    <s v="—    "/>
    <n v="96.479613059560606"/>
    <n v="58.485050170514398"/>
    <n v="103.406993665486"/>
    <n v="120.31498190801101"/>
  </r>
  <r>
    <x v="2"/>
    <s v="Cropping"/>
    <s v="Cereals"/>
    <m/>
    <m/>
    <x v="4"/>
    <s v="—    "/>
    <n v="62.280984958789702"/>
    <n v="34.022545077212499"/>
    <n v="69.959530432141506"/>
    <n v="75.034796042374893"/>
  </r>
  <r>
    <x v="2"/>
    <s v="Cropping"/>
    <s v="Cereals"/>
    <m/>
    <m/>
    <x v="5"/>
    <s v="—    "/>
    <n v="27.503710487250299"/>
    <n v="21.836623579419399"/>
    <n v="26.290788732418601"/>
    <n v="35.481096357123697"/>
  </r>
  <r>
    <x v="2"/>
    <s v="Cropping"/>
    <s v="Cereals"/>
    <m/>
    <m/>
    <x v="6"/>
    <s v="—    "/>
    <n v="6.69491761352071"/>
    <n v="2.6258815138825198"/>
    <n v="7.1566745009257202"/>
    <n v="9.7990895085123206"/>
  </r>
  <r>
    <x v="2"/>
    <s v="Cropping"/>
    <s v="Cereals"/>
    <m/>
    <m/>
    <x v="7"/>
    <s v="—    "/>
    <n v="25.026559934357"/>
    <n v="12.130937103913199"/>
    <n v="29.942410340176501"/>
    <n v="28.0672363842734"/>
  </r>
  <r>
    <x v="2"/>
    <s v="Cropping"/>
    <s v="Cereals"/>
    <m/>
    <m/>
    <x v="8"/>
    <s v="—    "/>
    <n v="23.760459723552099"/>
    <n v="11.247958420390701"/>
    <n v="28.6358759697236"/>
    <n v="26.5028713387054"/>
  </r>
  <r>
    <x v="2"/>
    <s v="Cropping"/>
    <s v="Cereals"/>
    <m/>
    <m/>
    <x v="9"/>
    <s v="—    "/>
    <n v="1.26610021080491"/>
    <s v="V"/>
    <n v="1.30653437045286"/>
    <n v="1.5643650455679701"/>
  </r>
  <r>
    <x v="2"/>
    <s v="Cropping"/>
    <s v="Cereals"/>
    <m/>
    <m/>
    <x v="10"/>
    <s v="—    "/>
    <n v="7.9796884493642102"/>
    <n v="4.8893351882262799"/>
    <n v="9.2214851330523704"/>
    <n v="8.5828681175956891"/>
  </r>
  <r>
    <x v="2"/>
    <s v="Cropping"/>
    <s v="Cereals"/>
    <m/>
    <m/>
    <x v="11"/>
    <s v="—    "/>
    <n v="1.2485876455576701"/>
    <s v="V"/>
    <n v="1.52570281111522"/>
    <n v="1.63783395596435"/>
  </r>
  <r>
    <x v="2"/>
    <s v="Cropping"/>
    <s v="Cereals"/>
    <m/>
    <m/>
    <x v="12"/>
    <s v="—    "/>
    <n v="6.7145963608336503"/>
    <n v="4.5885616773979203"/>
    <n v="7.6626265696898104"/>
    <n v="6.94503416163134"/>
  </r>
  <r>
    <x v="2"/>
    <s v="Cropping"/>
    <s v="Cereals"/>
    <m/>
    <m/>
    <x v="13"/>
    <s v="—    "/>
    <s v="V"/>
    <s v=".D"/>
    <s v="V"/>
    <s v=".D"/>
  </r>
  <r>
    <x v="2"/>
    <s v="Cropping"/>
    <s v="Cereals"/>
    <m/>
    <m/>
    <x v="14"/>
    <s v="—    "/>
    <s v="V"/>
    <s v=".D"/>
    <s v="V"/>
    <s v=".D"/>
  </r>
  <r>
    <x v="2"/>
    <s v="Cropping"/>
    <s v="Cereals"/>
    <m/>
    <m/>
    <x v="15"/>
    <s v="—    "/>
    <n v="0"/>
    <s v="..D"/>
    <n v="0"/>
    <s v="..D"/>
  </r>
  <r>
    <x v="2"/>
    <s v="Cropping"/>
    <s v="Cereals"/>
    <m/>
    <m/>
    <x v="16"/>
    <s v="—    "/>
    <n v="2.2766152186498299"/>
    <s v=".D"/>
    <n v="3.37388829969911"/>
    <s v="..D"/>
  </r>
  <r>
    <x v="2"/>
    <s v="Cropping"/>
    <s v="Cereals"/>
    <m/>
    <m/>
    <x v="17"/>
    <s v="—    "/>
    <n v="0.56319226416497803"/>
    <s v=".D"/>
    <s v="V"/>
    <s v="V"/>
  </r>
  <r>
    <x v="2"/>
    <s v="Cropping"/>
    <s v="Cereals"/>
    <m/>
    <m/>
    <x v="18"/>
    <s v="—    "/>
    <n v="0.56319226416497803"/>
    <s v=".D"/>
    <s v="V"/>
    <s v="V"/>
  </r>
  <r>
    <x v="2"/>
    <s v="Cropping"/>
    <s v="Cereals"/>
    <m/>
    <m/>
    <x v="19"/>
    <s v="—    "/>
    <s v="V"/>
    <s v="..D"/>
    <s v="V"/>
    <s v=".D"/>
  </r>
  <r>
    <x v="2"/>
    <s v="Cropping"/>
    <s v="Cereals"/>
    <m/>
    <m/>
    <x v="20"/>
    <s v="—    "/>
    <s v=".D"/>
    <s v="..D"/>
    <s v=".D"/>
    <n v="0"/>
  </r>
  <r>
    <x v="2"/>
    <s v="Cropping"/>
    <s v="Cereals"/>
    <m/>
    <m/>
    <x v="21"/>
    <s v="—    "/>
    <n v="0.52834012315604695"/>
    <s v=".D"/>
    <s v="V"/>
    <s v="V"/>
  </r>
  <r>
    <x v="2"/>
    <s v="Cropping"/>
    <s v="Cereals"/>
    <m/>
    <m/>
    <x v="22"/>
    <s v="—    "/>
    <n v="0"/>
    <n v="0"/>
    <n v="0"/>
    <n v="0"/>
  </r>
  <r>
    <x v="2"/>
    <s v="Cropping"/>
    <s v="Cereals"/>
    <m/>
    <m/>
    <x v="23"/>
    <s v="—    "/>
    <s v=".D"/>
    <s v="..D"/>
    <s v=".D"/>
    <n v="0"/>
  </r>
  <r>
    <x v="2"/>
    <s v="Cropping"/>
    <s v="Cereals"/>
    <m/>
    <m/>
    <x v="24"/>
    <s v="—    "/>
    <n v="0"/>
    <n v="0"/>
    <s v="..D"/>
    <s v="..D"/>
  </r>
  <r>
    <x v="2"/>
    <s v="Cropping"/>
    <s v="Cereals"/>
    <m/>
    <m/>
    <x v="25"/>
    <s v="—    "/>
    <n v="0"/>
    <n v="0"/>
    <n v="0"/>
    <s v="..D"/>
  </r>
  <r>
    <x v="2"/>
    <s v="Cropping"/>
    <s v="Cereals"/>
    <m/>
    <m/>
    <x v="26"/>
    <s v="—    "/>
    <n v="0"/>
    <n v="0"/>
    <n v="0"/>
    <n v="0"/>
  </r>
  <r>
    <x v="2"/>
    <s v="Cropping"/>
    <s v="Cereals"/>
    <m/>
    <m/>
    <x v="27"/>
    <s v="—    "/>
    <n v="0"/>
    <n v="0"/>
    <n v="0"/>
    <n v="0"/>
  </r>
  <r>
    <x v="2"/>
    <s v="Cropping"/>
    <s v="Cereals"/>
    <m/>
    <m/>
    <x v="28"/>
    <s v="—    "/>
    <n v="0"/>
    <n v="0"/>
    <n v="0"/>
    <n v="0"/>
  </r>
  <r>
    <x v="2"/>
    <s v="Cropping"/>
    <s v="Cereals"/>
    <m/>
    <m/>
    <x v="29"/>
    <s v="—    "/>
    <n v="0"/>
    <n v="0"/>
    <n v="0"/>
    <n v="0"/>
  </r>
  <r>
    <x v="2"/>
    <s v="Cropping"/>
    <s v="Cereals"/>
    <m/>
    <m/>
    <x v="30"/>
    <s v="—    "/>
    <n v="0"/>
    <n v="0"/>
    <s v="..D"/>
    <s v="..D"/>
  </r>
  <r>
    <x v="2"/>
    <s v="Cropping"/>
    <s v="Cereals"/>
    <m/>
    <m/>
    <x v="31"/>
    <s v="—    "/>
    <s v=".D"/>
    <s v="..D"/>
    <n v="0"/>
    <s v=".D"/>
  </r>
  <r>
    <x v="2"/>
    <s v="Cropping"/>
    <s v="Cereals"/>
    <m/>
    <m/>
    <x v="32"/>
    <s v="—    "/>
    <s v=".D"/>
    <s v="..D"/>
    <s v="..D"/>
    <s v=".D"/>
  </r>
  <r>
    <x v="2"/>
    <s v="Cropping"/>
    <s v="Cereals"/>
    <m/>
    <m/>
    <x v="33"/>
    <s v="—    "/>
    <n v="0"/>
    <n v="0"/>
    <n v="0"/>
    <s v="..D"/>
  </r>
  <r>
    <x v="2"/>
    <s v="Cropping"/>
    <s v="Cereals"/>
    <m/>
    <m/>
    <x v="34"/>
    <s v="—    "/>
    <n v="46.272148067261902"/>
    <n v="25.860068723743801"/>
    <n v="47.961445227501699"/>
    <n v="63.078620575384697"/>
  </r>
  <r>
    <x v="2"/>
    <s v="Cropping"/>
    <s v="Cereals"/>
    <m/>
    <m/>
    <x v="35"/>
    <s v="—    "/>
    <n v="1.4427175692788099"/>
    <s v="V"/>
    <n v="1.8324632976078501"/>
    <n v="1.20754163396692"/>
  </r>
  <r>
    <x v="2"/>
    <s v="Cropping"/>
    <s v="Cereals"/>
    <m/>
    <m/>
    <x v="36"/>
    <s v="—    "/>
    <n v="0.49603523025108198"/>
    <s v=".D"/>
    <s v="V"/>
    <s v=".D"/>
  </r>
  <r>
    <x v="2"/>
    <s v="Cropping"/>
    <s v="Cereals"/>
    <m/>
    <m/>
    <x v="37"/>
    <s v="—    "/>
    <n v="4.77921319325137"/>
    <n v="4.2930506854630401"/>
    <n v="4.17944859691959"/>
    <n v="6.4395140879798101"/>
  </r>
  <r>
    <x v="2"/>
    <s v="Cropping"/>
    <s v="Cereals"/>
    <m/>
    <m/>
    <x v="38"/>
    <s v="—    "/>
    <n v="13.984564833706299"/>
    <n v="11.050098574941799"/>
    <n v="16.285059922661201"/>
    <n v="12.349655050899599"/>
  </r>
  <r>
    <x v="2"/>
    <s v="Cropping"/>
    <s v="Cereals"/>
    <m/>
    <m/>
    <x v="39"/>
    <s v="—    "/>
    <s v="V"/>
    <s v=".D"/>
    <s v="V"/>
    <s v=".D"/>
  </r>
  <r>
    <x v="2"/>
    <s v="Cropping"/>
    <s v="Cereals"/>
    <m/>
    <m/>
    <x v="40"/>
    <s v="—    "/>
    <n v="4.3619444532152301"/>
    <n v="2.0334645211161"/>
    <n v="6.0655573304727097"/>
    <n v="3.3044805712489498"/>
  </r>
  <r>
    <x v="2"/>
    <s v="Cropping"/>
    <s v="Cereals"/>
    <m/>
    <m/>
    <x v="41"/>
    <s v="—    "/>
    <n v="10.9336036976337"/>
    <n v="5.0243486226413703"/>
    <n v="11.943411864478"/>
    <n v="14.7737835022411"/>
  </r>
  <r>
    <x v="2"/>
    <s v="Cropping"/>
    <s v="Cereals"/>
    <m/>
    <m/>
    <x v="42"/>
    <s v="—    "/>
    <n v="7.7667043137213501"/>
    <n v="3.8533962052836901"/>
    <n v="6.87250331373476"/>
    <n v="13.3868585964217"/>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2"/>
    <s v="—    "/>
    <n v="236.42782571508499"/>
    <n v="122.95591997810401"/>
    <n v="236.96993455935799"/>
    <n v="345.84814489242899"/>
  </r>
  <r>
    <x v="3"/>
    <s v="Cropping"/>
    <s v="General cropping"/>
    <m/>
    <m/>
    <x v="3"/>
    <s v="—    "/>
    <n v="96.2743862839191"/>
    <s v="..D"/>
    <n v="100.787863657161"/>
    <n v="134.78379678658499"/>
  </r>
  <r>
    <x v="3"/>
    <s v="Cropping"/>
    <s v="General cropping"/>
    <m/>
    <m/>
    <x v="4"/>
    <s v="—    "/>
    <n v="64.582880090314305"/>
    <s v="..D"/>
    <n v="65.218497484145502"/>
    <n v="98.992690018051704"/>
  </r>
  <r>
    <x v="3"/>
    <s v="Cropping"/>
    <s v="General cropping"/>
    <m/>
    <m/>
    <x v="5"/>
    <s v="—    "/>
    <n v="27.8622112038768"/>
    <n v="18.3129145135639"/>
    <n v="30.272546905582001"/>
    <n v="32.481623346511398"/>
  </r>
  <r>
    <x v="3"/>
    <s v="Cropping"/>
    <s v="General cropping"/>
    <m/>
    <m/>
    <x v="6"/>
    <s v="—    "/>
    <n v="3.8292949897279698"/>
    <s v="V"/>
    <s v="..D"/>
    <s v="..D"/>
  </r>
  <r>
    <x v="3"/>
    <s v="Cropping"/>
    <s v="General cropping"/>
    <m/>
    <m/>
    <x v="7"/>
    <s v="—    "/>
    <n v="19.2794909296572"/>
    <n v="9.8684074526203993"/>
    <n v="18.6056820668515"/>
    <s v="..D"/>
  </r>
  <r>
    <x v="3"/>
    <s v="Cropping"/>
    <s v="General cropping"/>
    <m/>
    <m/>
    <x v="8"/>
    <s v="—    "/>
    <n v="18.757524145659001"/>
    <s v="V"/>
    <n v="17.8408865971811"/>
    <s v="..D"/>
  </r>
  <r>
    <x v="3"/>
    <s v="Cropping"/>
    <s v="General cropping"/>
    <m/>
    <m/>
    <x v="9"/>
    <s v="—    "/>
    <s v="V"/>
    <s v=".D"/>
    <s v="V"/>
    <n v="0"/>
  </r>
  <r>
    <x v="3"/>
    <s v="Cropping"/>
    <s v="General cropping"/>
    <m/>
    <m/>
    <x v="10"/>
    <s v="—    "/>
    <n v="5.3919955529016699"/>
    <s v="V"/>
    <n v="6.3402113646080096"/>
    <n v="6.8413872163874201"/>
  </r>
  <r>
    <x v="3"/>
    <s v="Cropping"/>
    <s v="General cropping"/>
    <m/>
    <m/>
    <x v="11"/>
    <s v="—    "/>
    <n v="2.21311236622484"/>
    <s v=".D"/>
    <n v="2.13935708066353"/>
    <s v="V"/>
  </r>
  <r>
    <x v="3"/>
    <s v="Cropping"/>
    <s v="General cropping"/>
    <m/>
    <m/>
    <x v="12"/>
    <s v="—    "/>
    <s v="..D"/>
    <s v="V"/>
    <n v="4.20085428394448"/>
    <s v="..D"/>
  </r>
  <r>
    <x v="3"/>
    <s v="Cropping"/>
    <s v="General cropping"/>
    <m/>
    <m/>
    <x v="13"/>
    <s v="—    "/>
    <n v="9.4773732617240292"/>
    <s v="V"/>
    <n v="10.561283859893701"/>
    <n v="12.682445471618299"/>
  </r>
  <r>
    <x v="3"/>
    <s v="Cropping"/>
    <s v="General cropping"/>
    <m/>
    <m/>
    <x v="14"/>
    <s v="—    "/>
    <n v="7.7085470708139399"/>
    <s v="V"/>
    <n v="8.7971718194262696"/>
    <n v="9.2856913064555702"/>
  </r>
  <r>
    <x v="3"/>
    <s v="Cropping"/>
    <s v="General cropping"/>
    <m/>
    <m/>
    <x v="15"/>
    <s v="—    "/>
    <s v="V"/>
    <s v=".D"/>
    <s v="V"/>
    <n v="0"/>
  </r>
  <r>
    <x v="3"/>
    <s v="Cropping"/>
    <s v="General cropping"/>
    <m/>
    <m/>
    <x v="16"/>
    <s v="—    "/>
    <n v="20.1606480204265"/>
    <n v="9.7380784191670102"/>
    <n v="21.294370223900302"/>
    <n v="28.107621131121501"/>
  </r>
  <r>
    <x v="3"/>
    <s v="Cropping"/>
    <s v="General cropping"/>
    <m/>
    <m/>
    <x v="17"/>
    <s v="—    "/>
    <n v="11.7551905555615"/>
    <s v="V"/>
    <n v="14.1214604158671"/>
    <n v="12.098445703646201"/>
  </r>
  <r>
    <x v="3"/>
    <s v="Cropping"/>
    <s v="General cropping"/>
    <m/>
    <m/>
    <x v="18"/>
    <s v="—    "/>
    <n v="14.0220682531167"/>
    <s v="V"/>
    <n v="17.166227455813001"/>
    <n v="12.6295273954184"/>
  </r>
  <r>
    <x v="3"/>
    <s v="Cropping"/>
    <s v="General cropping"/>
    <m/>
    <m/>
    <x v="19"/>
    <s v="—    "/>
    <s v="V"/>
    <s v=".D"/>
    <s v="V"/>
    <s v="V"/>
  </r>
  <r>
    <x v="3"/>
    <s v="Cropping"/>
    <s v="General cropping"/>
    <m/>
    <m/>
    <x v="20"/>
    <s v="—    "/>
    <s v="V"/>
    <s v=".D"/>
    <s v="V"/>
    <n v="0"/>
  </r>
  <r>
    <x v="3"/>
    <s v="Cropping"/>
    <s v="General cropping"/>
    <m/>
    <m/>
    <x v="21"/>
    <s v="—    "/>
    <n v="10.487491409068401"/>
    <s v="V"/>
    <n v="12.1044677030911"/>
    <n v="11.8626352127131"/>
  </r>
  <r>
    <x v="3"/>
    <s v="Cropping"/>
    <s v="General cropping"/>
    <m/>
    <m/>
    <x v="22"/>
    <s v="—    "/>
    <s v="V"/>
    <n v="0"/>
    <s v="V"/>
    <n v="0"/>
  </r>
  <r>
    <x v="3"/>
    <s v="Cropping"/>
    <s v="General cropping"/>
    <m/>
    <m/>
    <x v="23"/>
    <s v="—    "/>
    <s v="V"/>
    <s v=".D"/>
    <s v=".D"/>
    <n v="0"/>
  </r>
  <r>
    <x v="3"/>
    <s v="Cropping"/>
    <s v="General cropping"/>
    <m/>
    <m/>
    <x v="24"/>
    <s v="—    "/>
    <s v="V"/>
    <s v="V"/>
    <s v=".D"/>
    <n v="0"/>
  </r>
  <r>
    <x v="3"/>
    <s v="Cropping"/>
    <s v="General cropping"/>
    <m/>
    <m/>
    <x v="25"/>
    <s v="—    "/>
    <s v=".D"/>
    <s v=".D"/>
    <s v="..D"/>
    <n v="0"/>
  </r>
  <r>
    <x v="3"/>
    <s v="Cropping"/>
    <s v="General cropping"/>
    <m/>
    <m/>
    <x v="26"/>
    <s v="—    "/>
    <s v="V"/>
    <s v="V"/>
    <s v=".D"/>
    <n v="0"/>
  </r>
  <r>
    <x v="3"/>
    <s v="Cropping"/>
    <s v="General cropping"/>
    <m/>
    <m/>
    <x v="27"/>
    <s v="—    "/>
    <s v=".D"/>
    <s v="..D"/>
    <s v=".D"/>
    <n v="0"/>
  </r>
  <r>
    <x v="3"/>
    <s v="Cropping"/>
    <s v="General cropping"/>
    <m/>
    <m/>
    <x v="28"/>
    <s v="—    "/>
    <n v="0"/>
    <n v="0"/>
    <n v="0"/>
    <n v="0"/>
  </r>
  <r>
    <x v="3"/>
    <s v="Cropping"/>
    <s v="General cropping"/>
    <m/>
    <m/>
    <x v="29"/>
    <s v="—    "/>
    <n v="0"/>
    <n v="0"/>
    <n v="0"/>
    <n v="0"/>
  </r>
  <r>
    <x v="3"/>
    <s v="Cropping"/>
    <s v="General cropping"/>
    <m/>
    <m/>
    <x v="30"/>
    <s v="—    "/>
    <s v="V"/>
    <s v="V"/>
    <s v=".D"/>
    <n v="0"/>
  </r>
  <r>
    <x v="3"/>
    <s v="Cropping"/>
    <s v="General cropping"/>
    <m/>
    <m/>
    <x v="31"/>
    <s v="—    "/>
    <s v="V"/>
    <s v="V"/>
    <s v=".D"/>
    <n v="0"/>
  </r>
  <r>
    <x v="3"/>
    <s v="Cropping"/>
    <s v="General cropping"/>
    <m/>
    <m/>
    <x v="32"/>
    <s v="—    "/>
    <s v=".D"/>
    <s v=".D"/>
    <s v=".D"/>
    <n v="0"/>
  </r>
  <r>
    <x v="3"/>
    <s v="Cropping"/>
    <s v="General cropping"/>
    <m/>
    <m/>
    <x v="33"/>
    <s v="—    "/>
    <s v="V"/>
    <s v="V"/>
    <s v=".D"/>
    <n v="0"/>
  </r>
  <r>
    <x v="3"/>
    <s v="Cropping"/>
    <s v="General cropping"/>
    <m/>
    <m/>
    <x v="34"/>
    <s v="—    "/>
    <n v="66.200066472842707"/>
    <n v="36.876957563330002"/>
    <n v="58.4304836011612"/>
    <n v="109.825541276303"/>
  </r>
  <r>
    <x v="3"/>
    <s v="Cropping"/>
    <s v="General cropping"/>
    <m/>
    <m/>
    <x v="35"/>
    <s v="—    "/>
    <n v="4.0386342269575897"/>
    <n v="3.6488367069489098"/>
    <s v="V"/>
    <n v="6.9331049864746399"/>
  </r>
  <r>
    <x v="3"/>
    <s v="Cropping"/>
    <s v="General cropping"/>
    <m/>
    <m/>
    <x v="36"/>
    <s v="—    "/>
    <n v="1.3534016306275301"/>
    <s v=".D"/>
    <s v="V"/>
    <s v="V"/>
  </r>
  <r>
    <x v="3"/>
    <s v="Cropping"/>
    <s v="General cropping"/>
    <m/>
    <m/>
    <x v="37"/>
    <s v="—    "/>
    <n v="5.5285072789032501"/>
    <n v="5.5889836432436404"/>
    <s v="V"/>
    <s v="..D"/>
  </r>
  <r>
    <x v="3"/>
    <s v="Cropping"/>
    <s v="General cropping"/>
    <m/>
    <m/>
    <x v="38"/>
    <s v="—    "/>
    <n v="14.064536881269699"/>
    <n v="7.4816905631764401"/>
    <n v="14.7800184730424"/>
    <s v="V"/>
  </r>
  <r>
    <x v="3"/>
    <s v="Cropping"/>
    <s v="General cropping"/>
    <m/>
    <m/>
    <x v="39"/>
    <s v="—    "/>
    <s v=".D"/>
    <s v=".D"/>
    <s v=".D"/>
    <s v="V"/>
  </r>
  <r>
    <x v="3"/>
    <s v="Cropping"/>
    <s v="General cropping"/>
    <m/>
    <m/>
    <x v="40"/>
    <s v="—    "/>
    <n v="2.2334306301180402"/>
    <s v="V"/>
    <n v="2.1733730880629798"/>
    <s v="V"/>
  </r>
  <r>
    <x v="3"/>
    <s v="Cropping"/>
    <s v="General cropping"/>
    <m/>
    <m/>
    <x v="41"/>
    <s v="—    "/>
    <n v="15.192820285547599"/>
    <n v="6.67932681313955"/>
    <n v="14.976818674380301"/>
    <n v="23.900432036115799"/>
  </r>
  <r>
    <x v="3"/>
    <s v="Cropping"/>
    <s v="General cropping"/>
    <m/>
    <m/>
    <x v="42"/>
    <s v="—    "/>
    <n v="7.1811861460879003"/>
    <n v="2.88872035336209"/>
    <n v="8.5598995500810808"/>
    <s v="V"/>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2"/>
    <s v="—    "/>
    <n v="23.8548312500245"/>
    <n v="10.9253476522324"/>
    <n v="26.102919659373601"/>
    <n v="32.116003872805301"/>
  </r>
  <r>
    <x v="4"/>
    <s v="Cropping"/>
    <s v="Horticulture"/>
    <m/>
    <m/>
    <x v="3"/>
    <s v="—    "/>
    <n v="3.6936750252652599"/>
    <s v=".D"/>
    <s v="V"/>
    <s v="V"/>
  </r>
  <r>
    <x v="4"/>
    <s v="Cropping"/>
    <s v="Horticulture"/>
    <m/>
    <m/>
    <x v="4"/>
    <s v="—    "/>
    <n v="3.0986689013562598"/>
    <s v=".D"/>
    <n v="2.6855849339312199"/>
    <s v="V"/>
  </r>
  <r>
    <x v="4"/>
    <s v="Cropping"/>
    <s v="Horticulture"/>
    <m/>
    <m/>
    <x v="5"/>
    <s v="—    "/>
    <n v="0.43722010105812498"/>
    <n v="0.6400987817778"/>
    <s v="V"/>
    <s v="V"/>
  </r>
  <r>
    <x v="4"/>
    <s v="Cropping"/>
    <s v="Horticulture"/>
    <m/>
    <m/>
    <x v="6"/>
    <s v="—    "/>
    <s v="V"/>
    <s v=".D"/>
    <s v=".D"/>
    <s v=".D"/>
  </r>
  <r>
    <x v="4"/>
    <s v="Cropping"/>
    <s v="Horticulture"/>
    <m/>
    <m/>
    <x v="7"/>
    <s v="—    "/>
    <s v="V"/>
    <n v="0"/>
    <s v="V"/>
    <s v=".D"/>
  </r>
  <r>
    <x v="4"/>
    <s v="Cropping"/>
    <s v="Horticulture"/>
    <m/>
    <m/>
    <x v="8"/>
    <s v="—    "/>
    <s v="V"/>
    <n v="0"/>
    <s v="V"/>
    <s v=".D"/>
  </r>
  <r>
    <x v="4"/>
    <s v="Cropping"/>
    <s v="Horticulture"/>
    <m/>
    <m/>
    <x v="9"/>
    <s v="—    "/>
    <n v="0"/>
    <n v="0"/>
    <n v="0"/>
    <n v="0"/>
  </r>
  <r>
    <x v="4"/>
    <s v="Cropping"/>
    <s v="Horticulture"/>
    <m/>
    <m/>
    <x v="10"/>
    <s v="—    "/>
    <n v="0.36012895928358102"/>
    <n v="0"/>
    <s v="V"/>
    <s v="V"/>
  </r>
  <r>
    <x v="4"/>
    <s v="Cropping"/>
    <s v="Horticulture"/>
    <m/>
    <m/>
    <x v="11"/>
    <s v="—    "/>
    <s v="V"/>
    <n v="0"/>
    <s v="V"/>
    <s v=".D"/>
  </r>
  <r>
    <x v="4"/>
    <s v="Cropping"/>
    <s v="Horticulture"/>
    <m/>
    <m/>
    <x v="12"/>
    <s v="—    "/>
    <s v=".D"/>
    <s v="..D"/>
    <n v="0"/>
    <s v=".D"/>
  </r>
  <r>
    <x v="4"/>
    <s v="Cropping"/>
    <s v="Horticulture"/>
    <m/>
    <m/>
    <x v="13"/>
    <s v="—    "/>
    <n v="1.1131527469981499"/>
    <s v=".D"/>
    <s v=".D"/>
    <s v="V"/>
  </r>
  <r>
    <x v="4"/>
    <s v="Cropping"/>
    <s v="Horticulture"/>
    <m/>
    <m/>
    <x v="14"/>
    <s v="—    "/>
    <n v="1.10329642212261"/>
    <s v=".D"/>
    <s v=".D"/>
    <s v="V"/>
  </r>
  <r>
    <x v="4"/>
    <s v="Cropping"/>
    <s v="Horticulture"/>
    <m/>
    <m/>
    <x v="15"/>
    <s v="—    "/>
    <s v=".D"/>
    <s v="..D"/>
    <n v="0"/>
    <s v=".D"/>
  </r>
  <r>
    <x v="4"/>
    <s v="Cropping"/>
    <s v="Horticulture"/>
    <m/>
    <m/>
    <x v="16"/>
    <s v="—    "/>
    <n v="0.71224272024088298"/>
    <s v=".D"/>
    <s v="V"/>
    <s v="V"/>
  </r>
  <r>
    <x v="4"/>
    <s v="Cropping"/>
    <s v="Horticulture"/>
    <m/>
    <m/>
    <x v="17"/>
    <s v="—    "/>
    <n v="10.752088135960999"/>
    <n v="4.3299455068282304"/>
    <n v="14.1768490518668"/>
    <s v="V"/>
  </r>
  <r>
    <x v="4"/>
    <s v="Cropping"/>
    <s v="Horticulture"/>
    <m/>
    <m/>
    <x v="18"/>
    <s v="—    "/>
    <n v="13.175752645239401"/>
    <n v="5.2627848858798902"/>
    <n v="18.782203156950999"/>
    <n v="9.8655652637916909"/>
  </r>
  <r>
    <x v="4"/>
    <s v="Cropping"/>
    <s v="Horticulture"/>
    <m/>
    <m/>
    <x v="19"/>
    <s v="—    "/>
    <n v="2.3826499302107602"/>
    <n v="1.63494172605785"/>
    <n v="2.85051792494983"/>
    <s v="V"/>
  </r>
  <r>
    <x v="4"/>
    <s v="Cropping"/>
    <s v="Horticulture"/>
    <m/>
    <m/>
    <x v="20"/>
    <s v="—    "/>
    <n v="1.0077420711857501"/>
    <n v="5.4717495039020098E-2"/>
    <s v="V"/>
    <s v="V"/>
  </r>
  <r>
    <x v="4"/>
    <s v="Cropping"/>
    <s v="Horticulture"/>
    <m/>
    <m/>
    <x v="21"/>
    <s v="—    "/>
    <s v="V"/>
    <n v="1.8705233994836401"/>
    <s v="V"/>
    <s v=".D"/>
  </r>
  <r>
    <x v="4"/>
    <s v="Cropping"/>
    <s v="Horticulture"/>
    <m/>
    <m/>
    <x v="22"/>
    <s v="—    "/>
    <n v="1.2000653782608499"/>
    <s v="V"/>
    <n v="1.2914969829148299"/>
    <s v="V"/>
  </r>
  <r>
    <x v="4"/>
    <s v="Cropping"/>
    <s v="Horticulture"/>
    <m/>
    <m/>
    <x v="23"/>
    <s v="—    "/>
    <n v="0.82332242647929799"/>
    <s v="V"/>
    <n v="0.89215437200820302"/>
    <n v="1.13443581694433"/>
  </r>
  <r>
    <x v="4"/>
    <s v="Cropping"/>
    <s v="Horticulture"/>
    <m/>
    <m/>
    <x v="24"/>
    <s v="—    "/>
    <s v="V"/>
    <s v="V"/>
    <n v="0.59496702164354698"/>
    <s v=".D"/>
  </r>
  <r>
    <x v="4"/>
    <s v="Cropping"/>
    <s v="Horticulture"/>
    <m/>
    <m/>
    <x v="25"/>
    <s v="—    "/>
    <s v=".D"/>
    <s v=".D"/>
    <s v="V"/>
    <s v=".D"/>
  </r>
  <r>
    <x v="4"/>
    <s v="Cropping"/>
    <s v="Horticulture"/>
    <m/>
    <m/>
    <x v="26"/>
    <s v="—    "/>
    <s v="V"/>
    <n v="0.107760870227327"/>
    <s v="V"/>
    <s v="V"/>
  </r>
  <r>
    <x v="4"/>
    <s v="Cropping"/>
    <s v="Horticulture"/>
    <m/>
    <m/>
    <x v="27"/>
    <s v="—    "/>
    <s v="V"/>
    <s v="V"/>
    <s v="V"/>
    <s v="V"/>
  </r>
  <r>
    <x v="4"/>
    <s v="Cropping"/>
    <s v="Horticulture"/>
    <m/>
    <m/>
    <x v="28"/>
    <s v="—    "/>
    <n v="0.10497315661727399"/>
    <s v="V"/>
    <n v="0.13504939985766001"/>
    <n v="0.13389964524228601"/>
  </r>
  <r>
    <x v="4"/>
    <s v="Cropping"/>
    <s v="Horticulture"/>
    <m/>
    <m/>
    <x v="29"/>
    <s v="—    "/>
    <n v="0"/>
    <n v="0"/>
    <n v="0"/>
    <n v="0"/>
  </r>
  <r>
    <x v="4"/>
    <s v="Cropping"/>
    <s v="Horticulture"/>
    <m/>
    <m/>
    <x v="30"/>
    <s v="—    "/>
    <s v="V"/>
    <s v="V"/>
    <n v="0.59496702164354698"/>
    <s v=".D"/>
  </r>
  <r>
    <x v="4"/>
    <s v="Cropping"/>
    <s v="Horticulture"/>
    <m/>
    <m/>
    <x v="31"/>
    <s v="—    "/>
    <s v="V"/>
    <n v="0.112273716060923"/>
    <s v="V"/>
    <s v="V"/>
  </r>
  <r>
    <x v="4"/>
    <s v="Cropping"/>
    <s v="Horticulture"/>
    <m/>
    <m/>
    <x v="32"/>
    <s v="—    "/>
    <n v="0.157939846593045"/>
    <s v="V"/>
    <n v="0.235942533478293"/>
    <s v="V"/>
  </r>
  <r>
    <x v="4"/>
    <s v="Cropping"/>
    <s v="Horticulture"/>
    <m/>
    <m/>
    <x v="33"/>
    <s v="—    "/>
    <s v="V"/>
    <n v="7.38157593403478E-2"/>
    <s v=".D"/>
    <s v=".D"/>
  </r>
  <r>
    <x v="4"/>
    <s v="Cropping"/>
    <s v="Horticulture"/>
    <m/>
    <m/>
    <x v="34"/>
    <s v="—    "/>
    <n v="8.7463985826455506"/>
    <n v="5.9139189705644704"/>
    <n v="9.8849725959012495"/>
    <n v="9.27854286996285"/>
  </r>
  <r>
    <x v="4"/>
    <s v="Cropping"/>
    <s v="Horticulture"/>
    <m/>
    <m/>
    <x v="35"/>
    <s v="—    "/>
    <n v="0"/>
    <n v="0"/>
    <n v="0"/>
    <n v="0"/>
  </r>
  <r>
    <x v="4"/>
    <s v="Cropping"/>
    <s v="Horticulture"/>
    <m/>
    <m/>
    <x v="36"/>
    <s v="—    "/>
    <s v=".D"/>
    <s v="..D"/>
    <s v=".D"/>
    <n v="0"/>
  </r>
  <r>
    <x v="4"/>
    <s v="Cropping"/>
    <s v="Horticulture"/>
    <m/>
    <m/>
    <x v="37"/>
    <s v="—    "/>
    <s v="V"/>
    <s v="V"/>
    <s v="V"/>
    <s v=".D"/>
  </r>
  <r>
    <x v="4"/>
    <s v="Cropping"/>
    <s v="Horticulture"/>
    <m/>
    <m/>
    <x v="38"/>
    <s v="—    "/>
    <n v="1.7461829584036399"/>
    <n v="1.5633264146114001"/>
    <s v="V"/>
    <n v="2.3300117542633698"/>
  </r>
  <r>
    <x v="4"/>
    <s v="Cropping"/>
    <s v="Horticulture"/>
    <m/>
    <m/>
    <x v="39"/>
    <s v="—    "/>
    <s v=".D"/>
    <s v="..D"/>
    <n v="0"/>
    <s v=".D"/>
  </r>
  <r>
    <x v="4"/>
    <s v="Cropping"/>
    <s v="Horticulture"/>
    <m/>
    <m/>
    <x v="40"/>
    <s v="—    "/>
    <n v="0.53026613695259595"/>
    <s v="V"/>
    <n v="0.680514822722596"/>
    <s v=".D"/>
  </r>
  <r>
    <x v="4"/>
    <s v="Cropping"/>
    <s v="Horticulture"/>
    <m/>
    <m/>
    <x v="41"/>
    <s v="—    "/>
    <n v="3.1901065159728899"/>
    <n v="2.88875397112675"/>
    <n v="2.6857643413425101"/>
    <n v="4.4836172594261496"/>
  </r>
  <r>
    <x v="4"/>
    <s v="Cropping"/>
    <s v="Horticulture"/>
    <m/>
    <m/>
    <x v="42"/>
    <s v="—    "/>
    <n v="1.5851411518690199"/>
    <n v="1.7251007717340101"/>
    <n v="1.80846048899193"/>
    <n v="1.0059728581280001"/>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2"/>
    <s v="—    "/>
    <n v="24.389962673228698"/>
    <s v="F"/>
    <n v="36.584286034746199"/>
    <n v="21.928188209558801"/>
  </r>
  <r>
    <x v="5"/>
    <s v="Cropping"/>
    <s v="Horticulture"/>
    <s v="Specialist fruit"/>
    <m/>
    <x v="3"/>
    <s v="—    "/>
    <s v="V"/>
    <s v="..D"/>
    <s v=".D"/>
    <s v=".D"/>
  </r>
  <r>
    <x v="5"/>
    <s v="Cropping"/>
    <s v="Horticulture"/>
    <s v="Specialist fruit"/>
    <m/>
    <x v="4"/>
    <s v="—    "/>
    <s v="V"/>
    <s v="..D"/>
    <s v="V"/>
    <s v=".D"/>
  </r>
  <r>
    <x v="5"/>
    <s v="Cropping"/>
    <s v="Horticulture"/>
    <s v="Specialist fruit"/>
    <m/>
    <x v="5"/>
    <s v="—    "/>
    <s v="V"/>
    <n v="0"/>
    <s v=".D"/>
    <s v=".D"/>
  </r>
  <r>
    <x v="5"/>
    <s v="Cropping"/>
    <s v="Horticulture"/>
    <s v="Specialist fruit"/>
    <m/>
    <x v="6"/>
    <s v="—    "/>
    <s v=".D"/>
    <s v="..D"/>
    <s v="..D"/>
    <s v=".D"/>
  </r>
  <r>
    <x v="5"/>
    <s v="Cropping"/>
    <s v="Horticulture"/>
    <s v="Specialist fruit"/>
    <m/>
    <x v="7"/>
    <s v="—    "/>
    <s v="V"/>
    <n v="0"/>
    <s v=".D"/>
    <s v=".D"/>
  </r>
  <r>
    <x v="5"/>
    <s v="Cropping"/>
    <s v="Horticulture"/>
    <s v="Specialist fruit"/>
    <m/>
    <x v="8"/>
    <s v="—    "/>
    <s v="V"/>
    <n v="0"/>
    <s v=".D"/>
    <s v=".D"/>
  </r>
  <r>
    <x v="5"/>
    <s v="Cropping"/>
    <s v="Horticulture"/>
    <s v="Specialist fruit"/>
    <m/>
    <x v="9"/>
    <s v="—    "/>
    <n v="0"/>
    <n v="0"/>
    <n v="0"/>
    <n v="0"/>
  </r>
  <r>
    <x v="5"/>
    <s v="Cropping"/>
    <s v="Horticulture"/>
    <s v="Specialist fruit"/>
    <m/>
    <x v="10"/>
    <s v="—    "/>
    <n v="0"/>
    <n v="0"/>
    <n v="0"/>
    <n v="0"/>
  </r>
  <r>
    <x v="5"/>
    <s v="Cropping"/>
    <s v="Horticulture"/>
    <s v="Specialist fruit"/>
    <m/>
    <x v="11"/>
    <s v="—    "/>
    <n v="0"/>
    <n v="0"/>
    <n v="0"/>
    <s v="..D"/>
  </r>
  <r>
    <x v="5"/>
    <s v="Cropping"/>
    <s v="Horticulture"/>
    <s v="Specialist fruit"/>
    <m/>
    <x v="12"/>
    <s v="—    "/>
    <s v="..D"/>
    <n v="0"/>
    <n v="0"/>
    <s v="..D"/>
  </r>
  <r>
    <x v="5"/>
    <s v="Cropping"/>
    <s v="Horticulture"/>
    <s v="Specialist fruit"/>
    <m/>
    <x v="13"/>
    <s v="—    "/>
    <n v="0"/>
    <s v="..D"/>
    <s v="..D"/>
    <n v="0"/>
  </r>
  <r>
    <x v="5"/>
    <s v="Cropping"/>
    <s v="Horticulture"/>
    <s v="Specialist fruit"/>
    <m/>
    <x v="14"/>
    <s v="—    "/>
    <n v="0"/>
    <s v="..D"/>
    <s v="..D"/>
    <n v="0"/>
  </r>
  <r>
    <x v="5"/>
    <s v="Cropping"/>
    <s v="Horticulture"/>
    <s v="Specialist fruit"/>
    <m/>
    <x v="15"/>
    <s v="—    "/>
    <s v="..D"/>
    <n v="0"/>
    <n v="0"/>
    <s v="..D"/>
  </r>
  <r>
    <x v="5"/>
    <s v="Cropping"/>
    <s v="Horticulture"/>
    <s v="Specialist fruit"/>
    <m/>
    <x v="16"/>
    <s v="—    "/>
    <n v="0"/>
    <s v="..D"/>
    <n v="0"/>
    <n v="0"/>
  </r>
  <r>
    <x v="5"/>
    <s v="Cropping"/>
    <s v="Horticulture"/>
    <s v="Specialist fruit"/>
    <m/>
    <x v="17"/>
    <s v="—    "/>
    <n v="11.5895030688839"/>
    <s v="F"/>
    <n v="16.140860102280701"/>
    <n v="11.094337680937301"/>
  </r>
  <r>
    <x v="5"/>
    <s v="Cropping"/>
    <s v="Horticulture"/>
    <s v="Specialist fruit"/>
    <m/>
    <x v="18"/>
    <s v="—    "/>
    <n v="11.5895030688839"/>
    <s v="F"/>
    <n v="16.140860102280701"/>
    <n v="11.094337680937301"/>
  </r>
  <r>
    <x v="5"/>
    <s v="Cropping"/>
    <s v="Horticulture"/>
    <s v="Specialist fruit"/>
    <m/>
    <x v="19"/>
    <s v="—    "/>
    <n v="10.380893014925"/>
    <s v="F"/>
    <n v="14.3343340097158"/>
    <n v="9.6244378957626608"/>
  </r>
  <r>
    <x v="5"/>
    <s v="Cropping"/>
    <s v="Horticulture"/>
    <s v="Specialist fruit"/>
    <m/>
    <x v="20"/>
    <s v="—    "/>
    <s v="V"/>
    <s v="F"/>
    <s v=".D"/>
    <s v="V"/>
  </r>
  <r>
    <x v="5"/>
    <s v="Cropping"/>
    <s v="Horticulture"/>
    <s v="Specialist fruit"/>
    <m/>
    <x v="21"/>
    <s v="—    "/>
    <s v="V"/>
    <s v=".D"/>
    <s v="V"/>
    <s v="..D"/>
  </r>
  <r>
    <x v="5"/>
    <s v="Cropping"/>
    <s v="Horticulture"/>
    <s v="Specialist fruit"/>
    <m/>
    <x v="22"/>
    <s v="—    "/>
    <s v="V"/>
    <s v=".D"/>
    <s v=".D"/>
    <n v="0"/>
  </r>
  <r>
    <x v="5"/>
    <s v="Cropping"/>
    <s v="Horticulture"/>
    <s v="Specialist fruit"/>
    <m/>
    <x v="23"/>
    <s v="—    "/>
    <s v="..D"/>
    <n v="0"/>
    <n v="0"/>
    <n v="0"/>
  </r>
  <r>
    <x v="5"/>
    <s v="Cropping"/>
    <s v="Horticulture"/>
    <s v="Specialist fruit"/>
    <m/>
    <x v="24"/>
    <s v="—    "/>
    <n v="0"/>
    <n v="0"/>
    <n v="0"/>
    <n v="0"/>
  </r>
  <r>
    <x v="5"/>
    <s v="Cropping"/>
    <s v="Horticulture"/>
    <s v="Specialist fruit"/>
    <m/>
    <x v="25"/>
    <s v="—    "/>
    <n v="0"/>
    <s v="..D"/>
    <n v="0"/>
    <n v="0"/>
  </r>
  <r>
    <x v="5"/>
    <s v="Cropping"/>
    <s v="Horticulture"/>
    <s v="Specialist fruit"/>
    <m/>
    <x v="26"/>
    <s v="—    "/>
    <s v="..D"/>
    <n v="0"/>
    <s v="..D"/>
    <s v="..D"/>
  </r>
  <r>
    <x v="5"/>
    <s v="Cropping"/>
    <s v="Horticulture"/>
    <s v="Specialist fruit"/>
    <m/>
    <x v="27"/>
    <s v="—    "/>
    <n v="0"/>
    <n v="0"/>
    <n v="0"/>
    <n v="0"/>
  </r>
  <r>
    <x v="5"/>
    <s v="Cropping"/>
    <s v="Horticulture"/>
    <s v="Specialist fruit"/>
    <m/>
    <x v="28"/>
    <s v="—    "/>
    <n v="0"/>
    <s v="..D"/>
    <n v="0"/>
    <n v="0"/>
  </r>
  <r>
    <x v="5"/>
    <s v="Cropping"/>
    <s v="Horticulture"/>
    <s v="Specialist fruit"/>
    <m/>
    <x v="29"/>
    <s v="—    "/>
    <n v="0"/>
    <n v="0"/>
    <n v="0"/>
    <n v="0"/>
  </r>
  <r>
    <x v="5"/>
    <s v="Cropping"/>
    <s v="Horticulture"/>
    <s v="Specialist fruit"/>
    <m/>
    <x v="30"/>
    <s v="—    "/>
    <n v="0"/>
    <n v="0"/>
    <n v="0"/>
    <n v="0"/>
  </r>
  <r>
    <x v="5"/>
    <s v="Cropping"/>
    <s v="Horticulture"/>
    <s v="Specialist fruit"/>
    <m/>
    <x v="31"/>
    <s v="—    "/>
    <s v=".D"/>
    <s v="..D"/>
    <s v=".D"/>
    <n v="0"/>
  </r>
  <r>
    <x v="5"/>
    <s v="Cropping"/>
    <s v="Horticulture"/>
    <s v="Specialist fruit"/>
    <m/>
    <x v="32"/>
    <s v="—    "/>
    <n v="0"/>
    <n v="0"/>
    <n v="0"/>
    <n v="0"/>
  </r>
  <r>
    <x v="5"/>
    <s v="Cropping"/>
    <s v="Horticulture"/>
    <s v="Specialist fruit"/>
    <m/>
    <x v="33"/>
    <s v="—    "/>
    <s v=".D"/>
    <s v="..D"/>
    <s v=".D"/>
    <n v="0"/>
  </r>
  <r>
    <x v="5"/>
    <s v="Cropping"/>
    <s v="Horticulture"/>
    <s v="Specialist fruit"/>
    <m/>
    <x v="34"/>
    <s v="—    "/>
    <n v="11.4500984778487"/>
    <s v="F"/>
    <n v="18.1726896063381"/>
    <n v="9.3390971112982193"/>
  </r>
  <r>
    <x v="5"/>
    <s v="Cropping"/>
    <s v="Horticulture"/>
    <s v="Specialist fruit"/>
    <m/>
    <x v="35"/>
    <s v="—    "/>
    <n v="0"/>
    <n v="0"/>
    <n v="0"/>
    <n v="0"/>
  </r>
  <r>
    <x v="5"/>
    <s v="Cropping"/>
    <s v="Horticulture"/>
    <s v="Specialist fruit"/>
    <m/>
    <x v="36"/>
    <s v="—    "/>
    <s v=".D"/>
    <s v="..D"/>
    <s v=".D"/>
    <n v="0"/>
  </r>
  <r>
    <x v="5"/>
    <s v="Cropping"/>
    <s v="Horticulture"/>
    <s v="Specialist fruit"/>
    <m/>
    <x v="37"/>
    <s v="—    "/>
    <s v="V"/>
    <n v="0"/>
    <s v="V"/>
    <s v=".D"/>
  </r>
  <r>
    <x v="5"/>
    <s v="Cropping"/>
    <s v="Horticulture"/>
    <s v="Specialist fruit"/>
    <m/>
    <x v="38"/>
    <s v="—    "/>
    <s v="V"/>
    <s v="F"/>
    <s v="V"/>
    <n v="5.2272315515636496"/>
  </r>
  <r>
    <x v="5"/>
    <s v="Cropping"/>
    <s v="Horticulture"/>
    <s v="Specialist fruit"/>
    <m/>
    <x v="39"/>
    <s v="—    "/>
    <s v="..D"/>
    <n v="0"/>
    <n v="0"/>
    <s v="..D"/>
  </r>
  <r>
    <x v="5"/>
    <s v="Cropping"/>
    <s v="Horticulture"/>
    <s v="Specialist fruit"/>
    <m/>
    <x v="40"/>
    <s v="—    "/>
    <s v="V"/>
    <s v=".D"/>
    <s v="V"/>
    <s v="..D"/>
  </r>
  <r>
    <x v="5"/>
    <s v="Cropping"/>
    <s v="Horticulture"/>
    <s v="Specialist fruit"/>
    <m/>
    <x v="41"/>
    <s v="—    "/>
    <n v="4.3399954712636299"/>
    <s v="F"/>
    <n v="6.2409262901735501"/>
    <s v="V"/>
  </r>
  <r>
    <x v="5"/>
    <s v="Cropping"/>
    <s v="Horticulture"/>
    <s v="Specialist fruit"/>
    <m/>
    <x v="42"/>
    <s v="—    "/>
    <n v="1.29069367334871"/>
    <s v="F"/>
    <n v="1.4743110175926499"/>
    <n v="1.22757062171995"/>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2"/>
    <s v="—    "/>
    <n v="5.9336042330827103"/>
    <n v="1.6325067458812099"/>
    <n v="7.1987014190852996"/>
    <s v="V"/>
  </r>
  <r>
    <x v="6"/>
    <s v="Cropping"/>
    <s v="Horticulture"/>
    <s v="Specialist glass"/>
    <m/>
    <x v="3"/>
    <s v="—    "/>
    <s v=".D"/>
    <s v="..D"/>
    <s v=".D"/>
    <n v="0"/>
  </r>
  <r>
    <x v="6"/>
    <s v="Cropping"/>
    <s v="Horticulture"/>
    <s v="Specialist glass"/>
    <m/>
    <x v="4"/>
    <s v="—    "/>
    <s v=".D"/>
    <s v="..D"/>
    <s v=".D"/>
    <n v="0"/>
  </r>
  <r>
    <x v="6"/>
    <s v="Cropping"/>
    <s v="Horticulture"/>
    <s v="Specialist glass"/>
    <m/>
    <x v="5"/>
    <s v="—    "/>
    <n v="0"/>
    <n v="0"/>
    <n v="0"/>
    <n v="0"/>
  </r>
  <r>
    <x v="6"/>
    <s v="Cropping"/>
    <s v="Horticulture"/>
    <s v="Specialist glass"/>
    <m/>
    <x v="6"/>
    <s v="—    "/>
    <n v="0"/>
    <n v="0"/>
    <n v="0"/>
    <s v="..D"/>
  </r>
  <r>
    <x v="6"/>
    <s v="Cropping"/>
    <s v="Horticulture"/>
    <s v="Specialist glass"/>
    <m/>
    <x v="7"/>
    <s v="—    "/>
    <s v=".D"/>
    <s v="..D"/>
    <s v=".D"/>
    <n v="0"/>
  </r>
  <r>
    <x v="6"/>
    <s v="Cropping"/>
    <s v="Horticulture"/>
    <s v="Specialist glass"/>
    <m/>
    <x v="8"/>
    <s v="—    "/>
    <s v=".D"/>
    <s v="..D"/>
    <s v=".D"/>
    <n v="0"/>
  </r>
  <r>
    <x v="6"/>
    <s v="Cropping"/>
    <s v="Horticulture"/>
    <s v="Specialist glass"/>
    <m/>
    <x v="9"/>
    <s v="—    "/>
    <n v="0"/>
    <n v="0"/>
    <n v="0"/>
    <n v="0"/>
  </r>
  <r>
    <x v="6"/>
    <s v="Cropping"/>
    <s v="Horticulture"/>
    <s v="Specialist glass"/>
    <m/>
    <x v="10"/>
    <s v="—    "/>
    <s v="V"/>
    <n v="0"/>
    <s v="V"/>
    <n v="0"/>
  </r>
  <r>
    <x v="6"/>
    <s v="Cropping"/>
    <s v="Horticulture"/>
    <s v="Specialist glass"/>
    <m/>
    <x v="11"/>
    <s v="—    "/>
    <s v=".D"/>
    <s v="..D"/>
    <s v=".D"/>
    <n v="0"/>
  </r>
  <r>
    <x v="6"/>
    <s v="Cropping"/>
    <s v="Horticulture"/>
    <s v="Specialist glass"/>
    <m/>
    <x v="12"/>
    <s v="—    "/>
    <n v="0"/>
    <n v="0"/>
    <n v="0"/>
    <n v="0"/>
  </r>
  <r>
    <x v="6"/>
    <s v="Cropping"/>
    <s v="Horticulture"/>
    <s v="Specialist glass"/>
    <m/>
    <x v="13"/>
    <s v="—    "/>
    <n v="0"/>
    <n v="0"/>
    <n v="0"/>
    <n v="0"/>
  </r>
  <r>
    <x v="6"/>
    <s v="Cropping"/>
    <s v="Horticulture"/>
    <s v="Specialist glass"/>
    <m/>
    <x v="14"/>
    <s v="—    "/>
    <n v="0"/>
    <n v="0"/>
    <n v="0"/>
    <n v="0"/>
  </r>
  <r>
    <x v="6"/>
    <s v="Cropping"/>
    <s v="Horticulture"/>
    <s v="Specialist glass"/>
    <m/>
    <x v="15"/>
    <s v="—    "/>
    <n v="0"/>
    <n v="0"/>
    <n v="0"/>
    <n v="0"/>
  </r>
  <r>
    <x v="6"/>
    <s v="Cropping"/>
    <s v="Horticulture"/>
    <s v="Specialist glass"/>
    <m/>
    <x v="16"/>
    <s v="—    "/>
    <s v=".D"/>
    <s v="..D"/>
    <s v=".D"/>
    <n v="0"/>
  </r>
  <r>
    <x v="6"/>
    <s v="Cropping"/>
    <s v="Horticulture"/>
    <s v="Specialist glass"/>
    <m/>
    <x v="17"/>
    <s v="—    "/>
    <s v="V"/>
    <s v="..D"/>
    <n v="2.3630635487649601"/>
    <s v=".D"/>
  </r>
  <r>
    <x v="6"/>
    <s v="Cropping"/>
    <s v="Horticulture"/>
    <s v="Specialist glass"/>
    <m/>
    <x v="18"/>
    <s v="—    "/>
    <s v=".D"/>
    <n v="0.54983122973288701"/>
    <s v="V"/>
    <s v=".D"/>
  </r>
  <r>
    <x v="6"/>
    <s v="Cropping"/>
    <s v="Horticulture"/>
    <s v="Specialist glass"/>
    <m/>
    <x v="19"/>
    <s v="—    "/>
    <s v=".D"/>
    <s v=".D"/>
    <n v="0"/>
    <s v=".D"/>
  </r>
  <r>
    <x v="6"/>
    <s v="Cropping"/>
    <s v="Horticulture"/>
    <s v="Specialist glass"/>
    <m/>
    <x v="20"/>
    <s v="—    "/>
    <n v="0"/>
    <n v="0"/>
    <s v="..D"/>
    <n v="0"/>
  </r>
  <r>
    <x v="6"/>
    <s v="Cropping"/>
    <s v="Horticulture"/>
    <s v="Specialist glass"/>
    <m/>
    <x v="21"/>
    <s v="—    "/>
    <n v="0.145435026315789"/>
    <n v="0.30649463865866799"/>
    <s v=".D"/>
    <s v="..D"/>
  </r>
  <r>
    <x v="6"/>
    <s v="Cropping"/>
    <s v="Horticulture"/>
    <s v="Specialist glass"/>
    <m/>
    <x v="22"/>
    <s v="—    "/>
    <s v="V"/>
    <s v="V"/>
    <s v="V"/>
    <s v=".D"/>
  </r>
  <r>
    <x v="6"/>
    <s v="Cropping"/>
    <s v="Horticulture"/>
    <s v="Specialist glass"/>
    <m/>
    <x v="23"/>
    <s v="—    "/>
    <s v=".D"/>
    <s v="..D"/>
    <s v=".D"/>
    <n v="0"/>
  </r>
  <r>
    <x v="6"/>
    <s v="Cropping"/>
    <s v="Horticulture"/>
    <s v="Specialist glass"/>
    <m/>
    <x v="24"/>
    <s v="—    "/>
    <s v="V"/>
    <s v="..D"/>
    <n v="2.1350117320238899"/>
    <s v=".D"/>
  </r>
  <r>
    <x v="6"/>
    <s v="Cropping"/>
    <s v="Horticulture"/>
    <s v="Specialist glass"/>
    <m/>
    <x v="25"/>
    <s v="—    "/>
    <s v=".D"/>
    <s v=".D"/>
    <s v=".D"/>
    <s v=".D"/>
  </r>
  <r>
    <x v="6"/>
    <s v="Cropping"/>
    <s v="Horticulture"/>
    <s v="Specialist glass"/>
    <m/>
    <x v="26"/>
    <s v="—    "/>
    <n v="0.58175561278195498"/>
    <s v="V"/>
    <n v="0.49064287864336398"/>
    <n v="1.82332298288298"/>
  </r>
  <r>
    <x v="6"/>
    <s v="Cropping"/>
    <s v="Horticulture"/>
    <s v="Specialist glass"/>
    <m/>
    <x v="27"/>
    <s v="—    "/>
    <n v="0.99523986842105305"/>
    <s v="V"/>
    <n v="1.4167030365451601"/>
    <s v="V"/>
  </r>
  <r>
    <x v="6"/>
    <s v="Cropping"/>
    <s v="Horticulture"/>
    <s v="Specialist glass"/>
    <m/>
    <x v="28"/>
    <s v="—    "/>
    <n v="0"/>
    <n v="0"/>
    <n v="0"/>
    <n v="0"/>
  </r>
  <r>
    <x v="6"/>
    <s v="Cropping"/>
    <s v="Horticulture"/>
    <s v="Specialist glass"/>
    <m/>
    <x v="29"/>
    <s v="—    "/>
    <n v="0"/>
    <n v="0"/>
    <n v="0"/>
    <n v="0"/>
  </r>
  <r>
    <x v="6"/>
    <s v="Cropping"/>
    <s v="Horticulture"/>
    <s v="Specialist glass"/>
    <m/>
    <x v="30"/>
    <s v="—    "/>
    <s v="V"/>
    <s v="..D"/>
    <n v="2.1350117320238899"/>
    <s v=".D"/>
  </r>
  <r>
    <x v="6"/>
    <s v="Cropping"/>
    <s v="Horticulture"/>
    <s v="Specialist glass"/>
    <m/>
    <x v="31"/>
    <s v="—    "/>
    <n v="1.0709804285714299"/>
    <n v="0.384042374207265"/>
    <n v="1.0064847084764299"/>
    <s v="V"/>
  </r>
  <r>
    <x v="6"/>
    <s v="Cropping"/>
    <s v="Horticulture"/>
    <s v="Specialist glass"/>
    <m/>
    <x v="32"/>
    <s v="—    "/>
    <n v="0.62874217669172905"/>
    <n v="0.23194384254823899"/>
    <n v="0.72119373615095295"/>
    <n v="1.3262161300422499"/>
  </r>
  <r>
    <x v="6"/>
    <s v="Cropping"/>
    <s v="Horticulture"/>
    <s v="Specialist glass"/>
    <m/>
    <x v="33"/>
    <s v="—    "/>
    <s v="V"/>
    <s v="V"/>
    <n v="0.28529097232547901"/>
    <s v=".D"/>
  </r>
  <r>
    <x v="6"/>
    <s v="Cropping"/>
    <s v="Horticulture"/>
    <s v="Specialist glass"/>
    <m/>
    <x v="34"/>
    <s v="—    "/>
    <n v="2.7281465563909801"/>
    <n v="0.88284436142920597"/>
    <s v="V"/>
    <s v="V"/>
  </r>
  <r>
    <x v="6"/>
    <s v="Cropping"/>
    <s v="Horticulture"/>
    <s v="Specialist glass"/>
    <m/>
    <x v="35"/>
    <s v="—    "/>
    <n v="0"/>
    <n v="0"/>
    <n v="0"/>
    <n v="0"/>
  </r>
  <r>
    <x v="6"/>
    <s v="Cropping"/>
    <s v="Horticulture"/>
    <s v="Specialist glass"/>
    <m/>
    <x v="36"/>
    <s v="—    "/>
    <s v="..D"/>
    <n v="0"/>
    <s v="..D"/>
    <n v="0"/>
  </r>
  <r>
    <x v="6"/>
    <s v="Cropping"/>
    <s v="Horticulture"/>
    <s v="Specialist glass"/>
    <m/>
    <x v="37"/>
    <s v="—    "/>
    <n v="0"/>
    <n v="0"/>
    <n v="0"/>
    <s v="..D"/>
  </r>
  <r>
    <x v="6"/>
    <s v="Cropping"/>
    <s v="Horticulture"/>
    <s v="Specialist glass"/>
    <m/>
    <x v="38"/>
    <s v="—    "/>
    <s v="V"/>
    <s v="V"/>
    <s v="V"/>
    <s v=".D"/>
  </r>
  <r>
    <x v="6"/>
    <s v="Cropping"/>
    <s v="Horticulture"/>
    <s v="Specialist glass"/>
    <m/>
    <x v="39"/>
    <s v="—    "/>
    <s v=".D"/>
    <s v="..D"/>
    <n v="0"/>
    <s v=".D"/>
  </r>
  <r>
    <x v="6"/>
    <s v="Cropping"/>
    <s v="Horticulture"/>
    <s v="Specialist glass"/>
    <m/>
    <x v="40"/>
    <s v="—    "/>
    <n v="9.3740022556390995E-2"/>
    <s v="V"/>
    <n v="0"/>
    <n v="0"/>
  </r>
  <r>
    <x v="6"/>
    <s v="Cropping"/>
    <s v="Horticulture"/>
    <s v="Specialist glass"/>
    <m/>
    <x v="41"/>
    <s v="—    "/>
    <n v="1.07190366165414"/>
    <s v="..D"/>
    <n v="1.0287154467416899"/>
    <s v=".D"/>
  </r>
  <r>
    <x v="6"/>
    <s v="Cropping"/>
    <s v="Horticulture"/>
    <s v="Specialist glass"/>
    <m/>
    <x v="42"/>
    <s v="—    "/>
    <n v="1.3526171691729301"/>
    <n v="1.1647345155503599"/>
    <n v="1.2153481129030499"/>
    <n v="2.39985626183097"/>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2"/>
    <s v="—    "/>
    <n v="7.1686940273371196"/>
    <s v="D"/>
    <n v="4.3866385629844897"/>
    <s v="F"/>
  </r>
  <r>
    <x v="7"/>
    <s v="Cropping"/>
    <s v="Horticulture"/>
    <s v="Specialist hardy nursery stock"/>
    <m/>
    <x v="3"/>
    <s v="—    "/>
    <n v="0"/>
    <n v="0"/>
    <n v="0"/>
    <n v="0"/>
  </r>
  <r>
    <x v="7"/>
    <s v="Cropping"/>
    <s v="Horticulture"/>
    <s v="Specialist hardy nursery stock"/>
    <m/>
    <x v="4"/>
    <s v="—    "/>
    <n v="0"/>
    <n v="0"/>
    <n v="0"/>
    <n v="0"/>
  </r>
  <r>
    <x v="7"/>
    <s v="Cropping"/>
    <s v="Horticulture"/>
    <s v="Specialist hardy nursery stock"/>
    <m/>
    <x v="5"/>
    <s v="—    "/>
    <n v="0"/>
    <n v="0"/>
    <n v="0"/>
    <n v="0"/>
  </r>
  <r>
    <x v="7"/>
    <s v="Cropping"/>
    <s v="Horticulture"/>
    <s v="Specialist hardy nursery stock"/>
    <m/>
    <x v="6"/>
    <s v="—    "/>
    <n v="0"/>
    <n v="0"/>
    <n v="0"/>
    <n v="0"/>
  </r>
  <r>
    <x v="7"/>
    <s v="Cropping"/>
    <s v="Horticulture"/>
    <s v="Specialist hardy nursery stock"/>
    <m/>
    <x v="7"/>
    <s v="—    "/>
    <n v="0"/>
    <n v="0"/>
    <n v="0"/>
    <n v="0"/>
  </r>
  <r>
    <x v="7"/>
    <s v="Cropping"/>
    <s v="Horticulture"/>
    <s v="Specialist hardy nursery stock"/>
    <m/>
    <x v="8"/>
    <s v="—    "/>
    <n v="0"/>
    <n v="0"/>
    <n v="0"/>
    <n v="0"/>
  </r>
  <r>
    <x v="7"/>
    <s v="Cropping"/>
    <s v="Horticulture"/>
    <s v="Specialist hardy nursery stock"/>
    <m/>
    <x v="9"/>
    <s v="—    "/>
    <n v="0"/>
    <n v="0"/>
    <n v="0"/>
    <n v="0"/>
  </r>
  <r>
    <x v="7"/>
    <s v="Cropping"/>
    <s v="Horticulture"/>
    <s v="Specialist hardy nursery stock"/>
    <m/>
    <x v="10"/>
    <s v="—    "/>
    <n v="0"/>
    <n v="0"/>
    <n v="0"/>
    <n v="0"/>
  </r>
  <r>
    <x v="7"/>
    <s v="Cropping"/>
    <s v="Horticulture"/>
    <s v="Specialist hardy nursery stock"/>
    <m/>
    <x v="11"/>
    <s v="—    "/>
    <n v="0"/>
    <n v="0"/>
    <n v="0"/>
    <n v="0"/>
  </r>
  <r>
    <x v="7"/>
    <s v="Cropping"/>
    <s v="Horticulture"/>
    <s v="Specialist hardy nursery stock"/>
    <m/>
    <x v="12"/>
    <s v="—    "/>
    <n v="0"/>
    <n v="0"/>
    <n v="0"/>
    <n v="0"/>
  </r>
  <r>
    <x v="7"/>
    <s v="Cropping"/>
    <s v="Horticulture"/>
    <s v="Specialist hardy nursery stock"/>
    <m/>
    <x v="13"/>
    <s v="—    "/>
    <n v="0"/>
    <n v="0"/>
    <n v="0"/>
    <n v="0"/>
  </r>
  <r>
    <x v="7"/>
    <s v="Cropping"/>
    <s v="Horticulture"/>
    <s v="Specialist hardy nursery stock"/>
    <m/>
    <x v="14"/>
    <s v="—    "/>
    <n v="0"/>
    <n v="0"/>
    <n v="0"/>
    <n v="0"/>
  </r>
  <r>
    <x v="7"/>
    <s v="Cropping"/>
    <s v="Horticulture"/>
    <s v="Specialist hardy nursery stock"/>
    <m/>
    <x v="15"/>
    <s v="—    "/>
    <n v="0"/>
    <n v="0"/>
    <n v="0"/>
    <n v="0"/>
  </r>
  <r>
    <x v="7"/>
    <s v="Cropping"/>
    <s v="Horticulture"/>
    <s v="Specialist hardy nursery stock"/>
    <m/>
    <x v="16"/>
    <s v="—    "/>
    <n v="0"/>
    <n v="0"/>
    <n v="0"/>
    <n v="0"/>
  </r>
  <r>
    <x v="7"/>
    <s v="Cropping"/>
    <s v="Horticulture"/>
    <s v="Specialist hardy nursery stock"/>
    <m/>
    <x v="17"/>
    <s v="—    "/>
    <n v="3.2483842684478201"/>
    <s v="D"/>
    <n v="3.5773269787548001"/>
    <s v="F"/>
  </r>
  <r>
    <x v="7"/>
    <s v="Cropping"/>
    <s v="Horticulture"/>
    <s v="Specialist hardy nursery stock"/>
    <m/>
    <x v="18"/>
    <s v="—    "/>
    <n v="2.7725708644997402"/>
    <s v="D"/>
    <s v="V"/>
    <s v="F"/>
  </r>
  <r>
    <x v="7"/>
    <s v="Cropping"/>
    <s v="Horticulture"/>
    <s v="Specialist hardy nursery stock"/>
    <m/>
    <x v="19"/>
    <s v="—    "/>
    <n v="0"/>
    <n v="0"/>
    <n v="0"/>
    <n v="0"/>
  </r>
  <r>
    <x v="7"/>
    <s v="Cropping"/>
    <s v="Horticulture"/>
    <s v="Specialist hardy nursery stock"/>
    <m/>
    <x v="20"/>
    <s v="—    "/>
    <n v="0"/>
    <n v="0"/>
    <n v="0"/>
    <n v="0"/>
  </r>
  <r>
    <x v="7"/>
    <s v="Cropping"/>
    <s v="Horticulture"/>
    <s v="Specialist hardy nursery stock"/>
    <m/>
    <x v="21"/>
    <s v="—    "/>
    <n v="0"/>
    <n v="0"/>
    <n v="0"/>
    <n v="0"/>
  </r>
  <r>
    <x v="7"/>
    <s v="Cropping"/>
    <s v="Horticulture"/>
    <s v="Specialist hardy nursery stock"/>
    <m/>
    <x v="22"/>
    <s v="—    "/>
    <n v="0"/>
    <n v="0"/>
    <n v="0"/>
    <n v="0"/>
  </r>
  <r>
    <x v="7"/>
    <s v="Cropping"/>
    <s v="Horticulture"/>
    <s v="Specialist hardy nursery stock"/>
    <m/>
    <x v="23"/>
    <s v="—    "/>
    <n v="2.7725708644997402"/>
    <s v="D"/>
    <s v="V"/>
    <s v="F"/>
  </r>
  <r>
    <x v="7"/>
    <s v="Cropping"/>
    <s v="Horticulture"/>
    <s v="Specialist hardy nursery stock"/>
    <m/>
    <x v="24"/>
    <s v="—    "/>
    <n v="0.47581340394808302"/>
    <s v="D"/>
    <n v="0.59771259132628696"/>
    <s v="F"/>
  </r>
  <r>
    <x v="7"/>
    <s v="Cropping"/>
    <s v="Horticulture"/>
    <s v="Specialist hardy nursery stock"/>
    <m/>
    <x v="25"/>
    <s v="—    "/>
    <n v="0"/>
    <n v="0"/>
    <n v="0"/>
    <n v="0"/>
  </r>
  <r>
    <x v="7"/>
    <s v="Cropping"/>
    <s v="Horticulture"/>
    <s v="Specialist hardy nursery stock"/>
    <m/>
    <x v="26"/>
    <s v="—    "/>
    <n v="0"/>
    <n v="0"/>
    <n v="0"/>
    <n v="0"/>
  </r>
  <r>
    <x v="7"/>
    <s v="Cropping"/>
    <s v="Horticulture"/>
    <s v="Specialist hardy nursery stock"/>
    <m/>
    <x v="27"/>
    <s v="—    "/>
    <s v=".D"/>
    <s v="..D"/>
    <s v=".D"/>
    <n v="0"/>
  </r>
  <r>
    <x v="7"/>
    <s v="Cropping"/>
    <s v="Horticulture"/>
    <s v="Specialist hardy nursery stock"/>
    <m/>
    <x v="28"/>
    <s v="—    "/>
    <n v="0.43246419537000103"/>
    <s v="D"/>
    <n v="0.517036542773466"/>
    <s v="F"/>
  </r>
  <r>
    <x v="7"/>
    <s v="Cropping"/>
    <s v="Horticulture"/>
    <s v="Specialist hardy nursery stock"/>
    <m/>
    <x v="29"/>
    <s v="—    "/>
    <n v="0"/>
    <n v="0"/>
    <n v="0"/>
    <n v="0"/>
  </r>
  <r>
    <x v="7"/>
    <s v="Cropping"/>
    <s v="Horticulture"/>
    <s v="Specialist hardy nursery stock"/>
    <m/>
    <x v="30"/>
    <s v="—    "/>
    <n v="0.47581340394808302"/>
    <s v="D"/>
    <n v="0.59771259132628696"/>
    <s v="F"/>
  </r>
  <r>
    <x v="7"/>
    <s v="Cropping"/>
    <s v="Horticulture"/>
    <s v="Specialist hardy nursery stock"/>
    <m/>
    <x v="31"/>
    <s v="—    "/>
    <n v="0.39176667911177299"/>
    <s v="D"/>
    <n v="0.44129548762331"/>
    <s v="F"/>
  </r>
  <r>
    <x v="7"/>
    <s v="Cropping"/>
    <s v="Horticulture"/>
    <s v="Specialist hardy nursery stock"/>
    <m/>
    <x v="32"/>
    <s v="—    "/>
    <n v="0.19122351011272201"/>
    <s v="D"/>
    <s v="V"/>
    <s v="F"/>
  </r>
  <r>
    <x v="7"/>
    <s v="Cropping"/>
    <s v="Horticulture"/>
    <s v="Specialist hardy nursery stock"/>
    <m/>
    <x v="33"/>
    <s v="—    "/>
    <n v="0.200543168999051"/>
    <s v="D"/>
    <n v="0.19677004163453399"/>
    <s v="F"/>
  </r>
  <r>
    <x v="7"/>
    <s v="Cropping"/>
    <s v="Horticulture"/>
    <s v="Specialist hardy nursery stock"/>
    <m/>
    <x v="34"/>
    <s v="—    "/>
    <n v="4.7346428863344698"/>
    <s v="D"/>
    <n v="2.3248451102824799"/>
    <s v="F"/>
  </r>
  <r>
    <x v="7"/>
    <s v="Cropping"/>
    <s v="Horticulture"/>
    <s v="Specialist hardy nursery stock"/>
    <m/>
    <x v="35"/>
    <s v="—    "/>
    <n v="0"/>
    <n v="0"/>
    <n v="0"/>
    <n v="0"/>
  </r>
  <r>
    <x v="7"/>
    <s v="Cropping"/>
    <s v="Horticulture"/>
    <s v="Specialist hardy nursery stock"/>
    <m/>
    <x v="36"/>
    <s v="—    "/>
    <n v="0"/>
    <n v="0"/>
    <n v="0"/>
    <n v="0"/>
  </r>
  <r>
    <x v="7"/>
    <s v="Cropping"/>
    <s v="Horticulture"/>
    <s v="Specialist hardy nursery stock"/>
    <m/>
    <x v="37"/>
    <s v="—    "/>
    <n v="0"/>
    <n v="0"/>
    <n v="0"/>
    <n v="0"/>
  </r>
  <r>
    <x v="7"/>
    <s v="Cropping"/>
    <s v="Horticulture"/>
    <s v="Specialist hardy nursery stock"/>
    <m/>
    <x v="38"/>
    <s v="—    "/>
    <s v=".D"/>
    <s v="..D"/>
    <s v=".D"/>
    <n v="0"/>
  </r>
  <r>
    <x v="7"/>
    <s v="Cropping"/>
    <s v="Horticulture"/>
    <s v="Specialist hardy nursery stock"/>
    <m/>
    <x v="39"/>
    <s v="—    "/>
    <n v="0"/>
    <n v="0"/>
    <n v="0"/>
    <n v="0"/>
  </r>
  <r>
    <x v="7"/>
    <s v="Cropping"/>
    <s v="Horticulture"/>
    <s v="Specialist hardy nursery stock"/>
    <m/>
    <x v="40"/>
    <s v="—    "/>
    <s v=".D"/>
    <s v="..D"/>
    <s v=".D"/>
    <n v="0"/>
  </r>
  <r>
    <x v="7"/>
    <s v="Cropping"/>
    <s v="Horticulture"/>
    <s v="Specialist hardy nursery stock"/>
    <m/>
    <x v="41"/>
    <s v="—    "/>
    <n v="3.3056740716544701"/>
    <s v="D"/>
    <s v="V"/>
    <s v="F"/>
  </r>
  <r>
    <x v="7"/>
    <s v="Cropping"/>
    <s v="Horticulture"/>
    <s v="Specialist hardy nursery stock"/>
    <m/>
    <x v="42"/>
    <s v="—    "/>
    <n v="1.39257122976909"/>
    <s v="D"/>
    <n v="1.3335998604752799"/>
    <s v="F"/>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2"/>
    <s v="—    "/>
    <n v="36.747710106440799"/>
    <s v="F"/>
    <n v="38.578938350268601"/>
    <s v="V"/>
  </r>
  <r>
    <x v="8"/>
    <s v="Cropping"/>
    <s v="Horticulture"/>
    <s v="Other horticulture"/>
    <m/>
    <x v="3"/>
    <s v="—    "/>
    <n v="7.7758097644806199"/>
    <s v=".D"/>
    <s v="V"/>
    <s v="V"/>
  </r>
  <r>
    <x v="8"/>
    <s v="Cropping"/>
    <s v="Horticulture"/>
    <s v="Other horticulture"/>
    <m/>
    <x v="4"/>
    <s v="—    "/>
    <n v="6.5910993314062898"/>
    <s v=".D"/>
    <s v="V"/>
    <s v="V"/>
  </r>
  <r>
    <x v="8"/>
    <s v="Cropping"/>
    <s v="Horticulture"/>
    <s v="Other horticulture"/>
    <m/>
    <x v="5"/>
    <s v="—    "/>
    <s v="V"/>
    <s v="F"/>
    <s v=".D"/>
    <s v=".D"/>
  </r>
  <r>
    <x v="8"/>
    <s v="Cropping"/>
    <s v="Horticulture"/>
    <s v="Other horticulture"/>
    <m/>
    <x v="6"/>
    <s v="—    "/>
    <s v="V"/>
    <s v=".D"/>
    <s v=".D"/>
    <n v="0"/>
  </r>
  <r>
    <x v="8"/>
    <s v="Cropping"/>
    <s v="Horticulture"/>
    <s v="Other horticulture"/>
    <m/>
    <x v="7"/>
    <s v="—    "/>
    <s v=".D"/>
    <s v="..D"/>
    <n v="0"/>
    <s v=".D"/>
  </r>
  <r>
    <x v="8"/>
    <s v="Cropping"/>
    <s v="Horticulture"/>
    <s v="Other horticulture"/>
    <m/>
    <x v="8"/>
    <s v="—    "/>
    <s v=".D"/>
    <s v="..D"/>
    <n v="0"/>
    <s v=".D"/>
  </r>
  <r>
    <x v="8"/>
    <s v="Cropping"/>
    <s v="Horticulture"/>
    <s v="Other horticulture"/>
    <m/>
    <x v="9"/>
    <s v="—    "/>
    <n v="0"/>
    <n v="0"/>
    <n v="0"/>
    <n v="0"/>
  </r>
  <r>
    <x v="8"/>
    <s v="Cropping"/>
    <s v="Horticulture"/>
    <s v="Other horticulture"/>
    <m/>
    <x v="10"/>
    <s v="—    "/>
    <s v="V"/>
    <n v="0"/>
    <s v=".D"/>
    <s v="V"/>
  </r>
  <r>
    <x v="8"/>
    <s v="Cropping"/>
    <s v="Horticulture"/>
    <s v="Other horticulture"/>
    <m/>
    <x v="11"/>
    <s v="—    "/>
    <s v="V"/>
    <n v="0"/>
    <s v=".D"/>
    <s v=".D"/>
  </r>
  <r>
    <x v="8"/>
    <s v="Cropping"/>
    <s v="Horticulture"/>
    <s v="Other horticulture"/>
    <m/>
    <x v="12"/>
    <s v="—    "/>
    <s v=".D"/>
    <s v="..D"/>
    <n v="0"/>
    <s v=".D"/>
  </r>
  <r>
    <x v="8"/>
    <s v="Cropping"/>
    <s v="Horticulture"/>
    <s v="Other horticulture"/>
    <m/>
    <x v="13"/>
    <s v="—    "/>
    <s v="V"/>
    <s v=".D"/>
    <s v=".D"/>
    <s v="V"/>
  </r>
  <r>
    <x v="8"/>
    <s v="Cropping"/>
    <s v="Horticulture"/>
    <s v="Other horticulture"/>
    <m/>
    <x v="14"/>
    <s v="—    "/>
    <s v="V"/>
    <s v=".D"/>
    <s v=".D"/>
    <s v="V"/>
  </r>
  <r>
    <x v="8"/>
    <s v="Cropping"/>
    <s v="Horticulture"/>
    <s v="Other horticulture"/>
    <m/>
    <x v="15"/>
    <s v="—    "/>
    <s v=".D"/>
    <s v="..D"/>
    <n v="0"/>
    <s v=".D"/>
  </r>
  <r>
    <x v="8"/>
    <s v="Cropping"/>
    <s v="Horticulture"/>
    <s v="Other horticulture"/>
    <m/>
    <x v="16"/>
    <s v="—    "/>
    <s v="V"/>
    <s v=".D"/>
    <s v="V"/>
    <s v="V"/>
  </r>
  <r>
    <x v="8"/>
    <s v="Cropping"/>
    <s v="Horticulture"/>
    <s v="Other horticulture"/>
    <m/>
    <x v="17"/>
    <s v="—    "/>
    <s v="V"/>
    <s v="F"/>
    <s v="V"/>
    <s v="V"/>
  </r>
  <r>
    <x v="8"/>
    <s v="Cropping"/>
    <s v="Horticulture"/>
    <s v="Other horticulture"/>
    <m/>
    <x v="18"/>
    <s v="—    "/>
    <s v="V"/>
    <s v="F"/>
    <s v="V"/>
    <s v="V"/>
  </r>
  <r>
    <x v="8"/>
    <s v="Cropping"/>
    <s v="Horticulture"/>
    <s v="Other horticulture"/>
    <m/>
    <x v="19"/>
    <s v="—    "/>
    <s v=".D"/>
    <s v=".D"/>
    <n v="0"/>
    <s v=".D"/>
  </r>
  <r>
    <x v="8"/>
    <s v="Cropping"/>
    <s v="Horticulture"/>
    <s v="Other horticulture"/>
    <m/>
    <x v="20"/>
    <s v="—    "/>
    <n v="1.70038673522248"/>
    <n v="0"/>
    <n v="2.7635469618436099"/>
    <s v="V"/>
  </r>
  <r>
    <x v="8"/>
    <s v="Cropping"/>
    <s v="Horticulture"/>
    <s v="Other horticulture"/>
    <m/>
    <x v="21"/>
    <s v="—    "/>
    <s v="V"/>
    <s v="F"/>
    <s v="V"/>
    <s v=".D"/>
  </r>
  <r>
    <x v="8"/>
    <s v="Cropping"/>
    <s v="Horticulture"/>
    <s v="Other horticulture"/>
    <m/>
    <x v="22"/>
    <s v="—    "/>
    <s v="V"/>
    <s v=".D"/>
    <s v="V"/>
    <s v="V"/>
  </r>
  <r>
    <x v="8"/>
    <s v="Cropping"/>
    <s v="Horticulture"/>
    <s v="Other horticulture"/>
    <m/>
    <x v="23"/>
    <s v="—    "/>
    <n v="0.34043248955355898"/>
    <s v=".D"/>
    <s v="V"/>
    <s v=".D"/>
  </r>
  <r>
    <x v="8"/>
    <s v="Cropping"/>
    <s v="Horticulture"/>
    <s v="Other horticulture"/>
    <m/>
    <x v="24"/>
    <s v="—    "/>
    <s v="V"/>
    <s v="F"/>
    <s v="V"/>
    <s v="V"/>
  </r>
  <r>
    <x v="8"/>
    <s v="Cropping"/>
    <s v="Horticulture"/>
    <s v="Other horticulture"/>
    <m/>
    <x v="25"/>
    <s v="—    "/>
    <s v=".D"/>
    <n v="0"/>
    <s v=".D"/>
    <s v=".D"/>
  </r>
  <r>
    <x v="8"/>
    <s v="Cropping"/>
    <s v="Horticulture"/>
    <s v="Other horticulture"/>
    <m/>
    <x v="26"/>
    <s v="—    "/>
    <s v=".D"/>
    <s v="F"/>
    <s v=".D"/>
    <s v=".D"/>
  </r>
  <r>
    <x v="8"/>
    <s v="Cropping"/>
    <s v="Horticulture"/>
    <s v="Other horticulture"/>
    <m/>
    <x v="27"/>
    <s v="—    "/>
    <s v="V"/>
    <s v=".D"/>
    <s v="V"/>
    <n v="0"/>
  </r>
  <r>
    <x v="8"/>
    <s v="Cropping"/>
    <s v="Horticulture"/>
    <s v="Other horticulture"/>
    <m/>
    <x v="28"/>
    <s v="—    "/>
    <n v="0"/>
    <n v="0"/>
    <n v="0"/>
    <n v="0"/>
  </r>
  <r>
    <x v="8"/>
    <s v="Cropping"/>
    <s v="Horticulture"/>
    <s v="Other horticulture"/>
    <m/>
    <x v="29"/>
    <s v="—    "/>
    <n v="0"/>
    <n v="0"/>
    <n v="0"/>
    <n v="0"/>
  </r>
  <r>
    <x v="8"/>
    <s v="Cropping"/>
    <s v="Horticulture"/>
    <s v="Other horticulture"/>
    <m/>
    <x v="30"/>
    <s v="—    "/>
    <s v="V"/>
    <s v="F"/>
    <s v="V"/>
    <s v="V"/>
  </r>
  <r>
    <x v="8"/>
    <s v="Cropping"/>
    <s v="Horticulture"/>
    <s v="Other horticulture"/>
    <m/>
    <x v="31"/>
    <s v="—    "/>
    <s v="V"/>
    <s v="F"/>
    <s v="V"/>
    <s v="V"/>
  </r>
  <r>
    <x v="8"/>
    <s v="Cropping"/>
    <s v="Horticulture"/>
    <s v="Other horticulture"/>
    <m/>
    <x v="32"/>
    <s v="—    "/>
    <s v="V"/>
    <s v=".D"/>
    <s v="V"/>
    <n v="0"/>
  </r>
  <r>
    <x v="8"/>
    <s v="Cropping"/>
    <s v="Horticulture"/>
    <s v="Other horticulture"/>
    <m/>
    <x v="33"/>
    <s v="—    "/>
    <n v="6.6062756973674905E-2"/>
    <s v="F"/>
    <s v="V"/>
    <s v="V"/>
  </r>
  <r>
    <x v="8"/>
    <s v="Cropping"/>
    <s v="Horticulture"/>
    <s v="Other horticulture"/>
    <m/>
    <x v="34"/>
    <s v="—    "/>
    <n v="10.925186859755099"/>
    <s v="F"/>
    <n v="12.0570613166757"/>
    <s v="V"/>
  </r>
  <r>
    <x v="8"/>
    <s v="Cropping"/>
    <s v="Horticulture"/>
    <s v="Other horticulture"/>
    <m/>
    <x v="35"/>
    <s v="—    "/>
    <n v="0"/>
    <n v="0"/>
    <n v="0"/>
    <n v="0"/>
  </r>
  <r>
    <x v="8"/>
    <s v="Cropping"/>
    <s v="Horticulture"/>
    <s v="Other horticulture"/>
    <m/>
    <x v="36"/>
    <s v="—    "/>
    <n v="0"/>
    <n v="0"/>
    <n v="0"/>
    <n v="0"/>
  </r>
  <r>
    <x v="8"/>
    <s v="Cropping"/>
    <s v="Horticulture"/>
    <s v="Other horticulture"/>
    <m/>
    <x v="37"/>
    <s v="—    "/>
    <s v="V"/>
    <s v="F"/>
    <s v="V"/>
    <n v="0"/>
  </r>
  <r>
    <x v="8"/>
    <s v="Cropping"/>
    <s v="Horticulture"/>
    <s v="Other horticulture"/>
    <m/>
    <x v="38"/>
    <s v="—    "/>
    <n v="1.7875321040036101"/>
    <s v="F"/>
    <s v="V"/>
    <s v=".D"/>
  </r>
  <r>
    <x v="8"/>
    <s v="Cropping"/>
    <s v="Horticulture"/>
    <s v="Other horticulture"/>
    <m/>
    <x v="39"/>
    <s v="—    "/>
    <n v="0"/>
    <n v="0"/>
    <n v="0"/>
    <n v="0"/>
  </r>
  <r>
    <x v="8"/>
    <s v="Cropping"/>
    <s v="Horticulture"/>
    <s v="Other horticulture"/>
    <m/>
    <x v="40"/>
    <s v="—    "/>
    <n v="1.0842793231730401"/>
    <s v="F"/>
    <s v="V"/>
    <s v=".D"/>
  </r>
  <r>
    <x v="8"/>
    <s v="Cropping"/>
    <s v="Horticulture"/>
    <s v="Other horticulture"/>
    <m/>
    <x v="41"/>
    <s v="—    "/>
    <n v="3.0130681398507502"/>
    <s v="F"/>
    <n v="2.1278366692975599"/>
    <s v="V"/>
  </r>
  <r>
    <x v="8"/>
    <s v="Cropping"/>
    <s v="Horticulture"/>
    <s v="Other horticulture"/>
    <m/>
    <x v="42"/>
    <s v="—    "/>
    <n v="1.89101916600021"/>
    <s v="F"/>
    <n v="2.37711820430681"/>
    <s v="V"/>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2"/>
    <s v="—    "/>
    <n v="127.510336064954"/>
    <n v="76.971610916282401"/>
    <n v="120.74037243695901"/>
    <n v="190.545766742344"/>
  </r>
  <r>
    <x v="9"/>
    <s v="Grazing Livestock"/>
    <m/>
    <m/>
    <m/>
    <x v="3"/>
    <s v="—    "/>
    <n v="7.8172490092837004"/>
    <n v="4.7514711732398398"/>
    <n v="7.4227724739308103"/>
    <n v="11.609132056583"/>
  </r>
  <r>
    <x v="9"/>
    <s v="Grazing Livestock"/>
    <m/>
    <m/>
    <m/>
    <x v="4"/>
    <s v="—    "/>
    <n v="3.7177704279096702"/>
    <s v="V"/>
    <n v="3.2316325532226702"/>
    <n v="5.6841279216734302"/>
  </r>
  <r>
    <x v="9"/>
    <s v="Grazing Livestock"/>
    <m/>
    <m/>
    <m/>
    <x v="5"/>
    <s v="—    "/>
    <n v="3.2647134213884699"/>
    <n v="1.8311466216061201"/>
    <n v="3.3209973797747701"/>
    <n v="4.5628027608289603"/>
  </r>
  <r>
    <x v="9"/>
    <s v="Grazing Livestock"/>
    <m/>
    <m/>
    <m/>
    <x v="6"/>
    <s v="—    "/>
    <n v="0.834765159985561"/>
    <s v="V"/>
    <n v="0.87014254093337495"/>
    <n v="1.3622013740805801"/>
  </r>
  <r>
    <x v="9"/>
    <s v="Grazing Livestock"/>
    <m/>
    <m/>
    <m/>
    <x v="7"/>
    <s v="—    "/>
    <n v="0.60049911899844599"/>
    <s v="V"/>
    <n v="0.39725009487052099"/>
    <n v="0.95933630952090698"/>
  </r>
  <r>
    <x v="9"/>
    <s v="Grazing Livestock"/>
    <m/>
    <m/>
    <m/>
    <x v="8"/>
    <s v="—    "/>
    <n v="0.58370946701959503"/>
    <s v="V"/>
    <n v="0.36358678374344999"/>
    <n v="0.95933630952090698"/>
  </r>
  <r>
    <x v="9"/>
    <s v="Grazing Livestock"/>
    <m/>
    <m/>
    <m/>
    <x v="9"/>
    <s v="—    "/>
    <s v=".D"/>
    <s v="..D"/>
    <s v=".D"/>
    <n v="0"/>
  </r>
  <r>
    <x v="9"/>
    <s v="Grazing Livestock"/>
    <m/>
    <m/>
    <m/>
    <x v="10"/>
    <s v="—    "/>
    <s v="V"/>
    <n v="0"/>
    <s v="V"/>
    <s v="V"/>
  </r>
  <r>
    <x v="9"/>
    <s v="Grazing Livestock"/>
    <m/>
    <m/>
    <m/>
    <x v="11"/>
    <s v="—    "/>
    <s v="V"/>
    <n v="0"/>
    <s v="V"/>
    <s v="..D"/>
  </r>
  <r>
    <x v="9"/>
    <s v="Grazing Livestock"/>
    <m/>
    <m/>
    <m/>
    <x v="12"/>
    <s v="—    "/>
    <s v="V"/>
    <n v="0"/>
    <s v="V"/>
    <s v="V"/>
  </r>
  <r>
    <x v="9"/>
    <s v="Grazing Livestock"/>
    <m/>
    <m/>
    <m/>
    <x v="13"/>
    <s v="—    "/>
    <n v="0"/>
    <n v="0"/>
    <n v="0"/>
    <n v="0"/>
  </r>
  <r>
    <x v="9"/>
    <s v="Grazing Livestock"/>
    <m/>
    <m/>
    <m/>
    <x v="14"/>
    <s v="—    "/>
    <n v="0"/>
    <n v="0"/>
    <n v="0"/>
    <n v="0"/>
  </r>
  <r>
    <x v="9"/>
    <s v="Grazing Livestock"/>
    <m/>
    <m/>
    <m/>
    <x v="15"/>
    <s v="—    "/>
    <n v="0"/>
    <n v="0"/>
    <n v="0"/>
    <s v="..D"/>
  </r>
  <r>
    <x v="9"/>
    <s v="Grazing Livestock"/>
    <m/>
    <m/>
    <m/>
    <x v="16"/>
    <s v="—    "/>
    <s v=".D"/>
    <s v="..D"/>
    <n v="0"/>
    <s v=".D"/>
  </r>
  <r>
    <x v="9"/>
    <s v="Grazing Livestock"/>
    <m/>
    <m/>
    <m/>
    <x v="17"/>
    <s v="—    "/>
    <s v=".D"/>
    <n v="0"/>
    <s v=".D"/>
    <s v=".D"/>
  </r>
  <r>
    <x v="9"/>
    <s v="Grazing Livestock"/>
    <m/>
    <m/>
    <m/>
    <x v="18"/>
    <s v="—    "/>
    <s v=".D"/>
    <n v="0"/>
    <s v=".D"/>
    <s v=".D"/>
  </r>
  <r>
    <x v="9"/>
    <s v="Grazing Livestock"/>
    <m/>
    <m/>
    <m/>
    <x v="19"/>
    <s v="—    "/>
    <n v="0"/>
    <n v="0"/>
    <n v="0"/>
    <n v="0"/>
  </r>
  <r>
    <x v="9"/>
    <s v="Grazing Livestock"/>
    <m/>
    <m/>
    <m/>
    <x v="20"/>
    <s v="—    "/>
    <s v=".D"/>
    <s v="..D"/>
    <n v="0"/>
    <s v=".D"/>
  </r>
  <r>
    <x v="9"/>
    <s v="Grazing Livestock"/>
    <m/>
    <m/>
    <m/>
    <x v="21"/>
    <s v="—    "/>
    <s v=".D"/>
    <n v="0"/>
    <s v=".D"/>
    <s v=".D"/>
  </r>
  <r>
    <x v="9"/>
    <s v="Grazing Livestock"/>
    <m/>
    <m/>
    <m/>
    <x v="22"/>
    <s v="—    "/>
    <n v="0"/>
    <n v="0"/>
    <n v="0"/>
    <n v="0"/>
  </r>
  <r>
    <x v="9"/>
    <s v="Grazing Livestock"/>
    <m/>
    <m/>
    <m/>
    <x v="23"/>
    <s v="—    "/>
    <s v=".D"/>
    <s v="..D"/>
    <s v=".D"/>
    <n v="0"/>
  </r>
  <r>
    <x v="9"/>
    <s v="Grazing Livestock"/>
    <m/>
    <m/>
    <m/>
    <x v="24"/>
    <s v="—    "/>
    <n v="0"/>
    <n v="0"/>
    <n v="0"/>
    <s v="..D"/>
  </r>
  <r>
    <x v="9"/>
    <s v="Grazing Livestock"/>
    <m/>
    <m/>
    <m/>
    <x v="25"/>
    <s v="—    "/>
    <s v="..D"/>
    <s v="..D"/>
    <n v="0"/>
    <s v="..D"/>
  </r>
  <r>
    <x v="9"/>
    <s v="Grazing Livestock"/>
    <m/>
    <m/>
    <m/>
    <x v="26"/>
    <s v="—    "/>
    <n v="0"/>
    <n v="0"/>
    <n v="0"/>
    <n v="0"/>
  </r>
  <r>
    <x v="9"/>
    <s v="Grazing Livestock"/>
    <m/>
    <m/>
    <m/>
    <x v="27"/>
    <s v="—    "/>
    <n v="0"/>
    <n v="0"/>
    <n v="0"/>
    <n v="0"/>
  </r>
  <r>
    <x v="9"/>
    <s v="Grazing Livestock"/>
    <m/>
    <m/>
    <m/>
    <x v="28"/>
    <s v="—    "/>
    <n v="0"/>
    <n v="0"/>
    <n v="0"/>
    <n v="0"/>
  </r>
  <r>
    <x v="9"/>
    <s v="Grazing Livestock"/>
    <m/>
    <m/>
    <m/>
    <x v="29"/>
    <s v="—    "/>
    <n v="0"/>
    <n v="0"/>
    <n v="0"/>
    <n v="0"/>
  </r>
  <r>
    <x v="9"/>
    <s v="Grazing Livestock"/>
    <m/>
    <m/>
    <m/>
    <x v="30"/>
    <s v="—    "/>
    <n v="0"/>
    <n v="0"/>
    <n v="0"/>
    <s v="..D"/>
  </r>
  <r>
    <x v="9"/>
    <s v="Grazing Livestock"/>
    <m/>
    <m/>
    <m/>
    <x v="31"/>
    <s v="—    "/>
    <n v="0"/>
    <n v="0"/>
    <n v="0"/>
    <n v="0"/>
  </r>
  <r>
    <x v="9"/>
    <s v="Grazing Livestock"/>
    <m/>
    <m/>
    <m/>
    <x v="32"/>
    <s v="—    "/>
    <n v="0"/>
    <n v="0"/>
    <n v="0"/>
    <n v="0"/>
  </r>
  <r>
    <x v="9"/>
    <s v="Grazing Livestock"/>
    <m/>
    <m/>
    <m/>
    <x v="33"/>
    <s v="—    "/>
    <n v="0"/>
    <n v="0"/>
    <s v="..D"/>
    <s v="..D"/>
  </r>
  <r>
    <x v="9"/>
    <s v="Grazing Livestock"/>
    <m/>
    <m/>
    <m/>
    <x v="34"/>
    <s v="—    "/>
    <n v="118.89528466601701"/>
    <n v="71.504915015314296"/>
    <n v="112.84939533456399"/>
    <n v="177.40733538633799"/>
  </r>
  <r>
    <x v="9"/>
    <s v="Grazing Livestock"/>
    <m/>
    <m/>
    <m/>
    <x v="35"/>
    <s v="—    "/>
    <n v="5.1105975602944698"/>
    <n v="2.4414560530948801"/>
    <n v="5.2889924964405397"/>
    <n v="7.3822747460293199"/>
  </r>
  <r>
    <x v="9"/>
    <s v="Grazing Livestock"/>
    <m/>
    <m/>
    <m/>
    <x v="36"/>
    <s v="—    "/>
    <n v="0.36244165987708998"/>
    <n v="0"/>
    <n v="0.47321559373342797"/>
    <n v="0.50014131179326204"/>
  </r>
  <r>
    <x v="9"/>
    <s v="Grazing Livestock"/>
    <m/>
    <m/>
    <m/>
    <x v="37"/>
    <s v="—    "/>
    <n v="16.793093866223799"/>
    <n v="12.9337039749201"/>
    <n v="16.781391481644299"/>
    <n v="20.609819982723"/>
  </r>
  <r>
    <x v="9"/>
    <s v="Grazing Livestock"/>
    <m/>
    <m/>
    <m/>
    <x v="38"/>
    <s v="—    "/>
    <n v="77.5393409577337"/>
    <n v="51.809241400618802"/>
    <n v="80.611697228743694"/>
    <n v="96.769032343402202"/>
  </r>
  <r>
    <x v="9"/>
    <s v="Grazing Livestock"/>
    <m/>
    <m/>
    <m/>
    <x v="39"/>
    <s v="—    "/>
    <n v="21.6656533314118"/>
    <n v="3.78775706382556"/>
    <n v="13.274227019279801"/>
    <n v="55.796000229487603"/>
  </r>
  <r>
    <x v="9"/>
    <s v="Grazing Livestock"/>
    <m/>
    <m/>
    <m/>
    <x v="40"/>
    <s v="—    "/>
    <n v="0.161856099116997"/>
    <s v="V"/>
    <n v="0.16368886970406099"/>
    <n v="0.22435415300959299"/>
  </r>
  <r>
    <x v="9"/>
    <s v="Grazing Livestock"/>
    <m/>
    <m/>
    <m/>
    <x v="41"/>
    <s v="—    "/>
    <n v="0.883271739618542"/>
    <n v="0.41339009259794401"/>
    <n v="1.0455336684424901"/>
    <n v="1.0249904258660401"/>
  </r>
  <r>
    <x v="9"/>
    <s v="Grazing Livestock"/>
    <m/>
    <m/>
    <m/>
    <x v="42"/>
    <s v="—    "/>
    <n v="4.8441321313638097"/>
    <n v="3.3246045607988601"/>
    <n v="3.8830939079580999"/>
    <n v="8.2339862417960692"/>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2"/>
    <s v="—    "/>
    <n v="164.404649056864"/>
    <n v="132.86716937450399"/>
    <n v="174.561878175879"/>
    <n v="176.24780337889399"/>
  </r>
  <r>
    <x v="10"/>
    <s v="Grazing Livestock"/>
    <s v="Dairy"/>
    <m/>
    <m/>
    <x v="3"/>
    <s v="—    "/>
    <n v="19.898254400926401"/>
    <n v="19.138184863195601"/>
    <n v="14.609121497225299"/>
    <n v="30.966812512879699"/>
  </r>
  <r>
    <x v="10"/>
    <s v="Grazing Livestock"/>
    <s v="Dairy"/>
    <m/>
    <m/>
    <x v="4"/>
    <s v="—    "/>
    <n v="12.2266541537733"/>
    <n v="11.5387934964815"/>
    <n v="9.0935735820938302"/>
    <n v="19.021605139639"/>
  </r>
  <r>
    <x v="10"/>
    <s v="Grazing Livestock"/>
    <s v="Dairy"/>
    <m/>
    <m/>
    <x v="5"/>
    <s v="—    "/>
    <n v="6.1451493403508399"/>
    <n v="6.72692287744347"/>
    <n v="4.2071070242628199"/>
    <n v="9.3379480757315694"/>
  </r>
  <r>
    <x v="10"/>
    <s v="Grazing Livestock"/>
    <s v="Dairy"/>
    <m/>
    <m/>
    <x v="6"/>
    <s v="—    "/>
    <n v="1.5264509068022201"/>
    <s v="V"/>
    <n v="1.3084408908687"/>
    <s v="V"/>
  </r>
  <r>
    <x v="10"/>
    <s v="Grazing Livestock"/>
    <s v="Dairy"/>
    <m/>
    <m/>
    <x v="7"/>
    <s v="—    "/>
    <n v="2.39339021790888"/>
    <s v="V"/>
    <n v="1.6431287256835501"/>
    <n v="3.4908392025384201"/>
  </r>
  <r>
    <x v="10"/>
    <s v="Grazing Livestock"/>
    <s v="Dairy"/>
    <m/>
    <m/>
    <x v="8"/>
    <s v="—    "/>
    <n v="2.31989990672679"/>
    <s v="V"/>
    <n v="1.4940909849641699"/>
    <n v="3.4908392025384201"/>
  </r>
  <r>
    <x v="10"/>
    <s v="Grazing Livestock"/>
    <s v="Dairy"/>
    <m/>
    <m/>
    <x v="9"/>
    <s v="—    "/>
    <s v=".D"/>
    <s v="..D"/>
    <s v=".D"/>
    <n v="0"/>
  </r>
  <r>
    <x v="10"/>
    <s v="Grazing Livestock"/>
    <s v="Dairy"/>
    <m/>
    <m/>
    <x v="10"/>
    <s v="—    "/>
    <s v="V"/>
    <n v="0"/>
    <s v="V"/>
    <s v="V"/>
  </r>
  <r>
    <x v="10"/>
    <s v="Grazing Livestock"/>
    <s v="Dairy"/>
    <m/>
    <m/>
    <x v="11"/>
    <s v="—    "/>
    <s v=".D"/>
    <s v="..D"/>
    <s v=".D"/>
    <n v="0"/>
  </r>
  <r>
    <x v="10"/>
    <s v="Grazing Livestock"/>
    <s v="Dairy"/>
    <m/>
    <m/>
    <x v="12"/>
    <s v="—    "/>
    <s v="V"/>
    <n v="0"/>
    <s v="V"/>
    <s v="V"/>
  </r>
  <r>
    <x v="10"/>
    <s v="Grazing Livestock"/>
    <s v="Dairy"/>
    <m/>
    <m/>
    <x v="13"/>
    <s v="—    "/>
    <n v="0"/>
    <n v="0"/>
    <n v="0"/>
    <n v="0"/>
  </r>
  <r>
    <x v="10"/>
    <s v="Grazing Livestock"/>
    <s v="Dairy"/>
    <m/>
    <m/>
    <x v="14"/>
    <s v="—    "/>
    <n v="0"/>
    <n v="0"/>
    <n v="0"/>
    <n v="0"/>
  </r>
  <r>
    <x v="10"/>
    <s v="Grazing Livestock"/>
    <s v="Dairy"/>
    <m/>
    <m/>
    <x v="15"/>
    <s v="—    "/>
    <n v="0"/>
    <n v="0"/>
    <n v="0"/>
    <n v="0"/>
  </r>
  <r>
    <x v="10"/>
    <s v="Grazing Livestock"/>
    <s v="Dairy"/>
    <m/>
    <m/>
    <x v="16"/>
    <s v="—    "/>
    <s v=".D"/>
    <s v="..D"/>
    <n v="0"/>
    <s v=".D"/>
  </r>
  <r>
    <x v="10"/>
    <s v="Grazing Livestock"/>
    <s v="Dairy"/>
    <m/>
    <m/>
    <x v="17"/>
    <s v="—    "/>
    <s v="..D"/>
    <n v="0"/>
    <s v="..D"/>
    <s v="..D"/>
  </r>
  <r>
    <x v="10"/>
    <s v="Grazing Livestock"/>
    <s v="Dairy"/>
    <m/>
    <m/>
    <x v="18"/>
    <s v="—    "/>
    <s v="..D"/>
    <n v="0"/>
    <s v="..D"/>
    <s v="..D"/>
  </r>
  <r>
    <x v="10"/>
    <s v="Grazing Livestock"/>
    <s v="Dairy"/>
    <m/>
    <m/>
    <x v="19"/>
    <s v="—    "/>
    <n v="0"/>
    <n v="0"/>
    <n v="0"/>
    <n v="0"/>
  </r>
  <r>
    <x v="10"/>
    <s v="Grazing Livestock"/>
    <s v="Dairy"/>
    <m/>
    <m/>
    <x v="20"/>
    <s v="—    "/>
    <s v="..D"/>
    <n v="0"/>
    <n v="0"/>
    <s v="..D"/>
  </r>
  <r>
    <x v="10"/>
    <s v="Grazing Livestock"/>
    <s v="Dairy"/>
    <m/>
    <m/>
    <x v="21"/>
    <s v="—    "/>
    <s v="..D"/>
    <n v="0"/>
    <s v="..D"/>
    <s v="..D"/>
  </r>
  <r>
    <x v="10"/>
    <s v="Grazing Livestock"/>
    <s v="Dairy"/>
    <m/>
    <m/>
    <x v="22"/>
    <s v="—    "/>
    <n v="0"/>
    <n v="0"/>
    <n v="0"/>
    <n v="0"/>
  </r>
  <r>
    <x v="10"/>
    <s v="Grazing Livestock"/>
    <s v="Dairy"/>
    <m/>
    <m/>
    <x v="23"/>
    <s v="—    "/>
    <s v="..D"/>
    <n v="0"/>
    <s v="..D"/>
    <n v="0"/>
  </r>
  <r>
    <x v="10"/>
    <s v="Grazing Livestock"/>
    <s v="Dairy"/>
    <m/>
    <m/>
    <x v="24"/>
    <s v="—    "/>
    <n v="0"/>
    <n v="0"/>
    <n v="0"/>
    <n v="0"/>
  </r>
  <r>
    <x v="10"/>
    <s v="Grazing Livestock"/>
    <s v="Dairy"/>
    <m/>
    <m/>
    <x v="25"/>
    <s v="—    "/>
    <n v="0"/>
    <n v="0"/>
    <n v="0"/>
    <n v="0"/>
  </r>
  <r>
    <x v="10"/>
    <s v="Grazing Livestock"/>
    <s v="Dairy"/>
    <m/>
    <m/>
    <x v="26"/>
    <s v="—    "/>
    <n v="0"/>
    <n v="0"/>
    <n v="0"/>
    <n v="0"/>
  </r>
  <r>
    <x v="10"/>
    <s v="Grazing Livestock"/>
    <s v="Dairy"/>
    <m/>
    <m/>
    <x v="27"/>
    <s v="—    "/>
    <n v="0"/>
    <n v="0"/>
    <n v="0"/>
    <n v="0"/>
  </r>
  <r>
    <x v="10"/>
    <s v="Grazing Livestock"/>
    <s v="Dairy"/>
    <m/>
    <m/>
    <x v="28"/>
    <s v="—    "/>
    <n v="0"/>
    <n v="0"/>
    <n v="0"/>
    <n v="0"/>
  </r>
  <r>
    <x v="10"/>
    <s v="Grazing Livestock"/>
    <s v="Dairy"/>
    <m/>
    <m/>
    <x v="29"/>
    <s v="—    "/>
    <n v="0"/>
    <n v="0"/>
    <n v="0"/>
    <n v="0"/>
  </r>
  <r>
    <x v="10"/>
    <s v="Grazing Livestock"/>
    <s v="Dairy"/>
    <m/>
    <m/>
    <x v="30"/>
    <s v="—    "/>
    <n v="0"/>
    <n v="0"/>
    <n v="0"/>
    <n v="0"/>
  </r>
  <r>
    <x v="10"/>
    <s v="Grazing Livestock"/>
    <s v="Dairy"/>
    <m/>
    <m/>
    <x v="31"/>
    <s v="—    "/>
    <n v="0"/>
    <n v="0"/>
    <n v="0"/>
    <n v="0"/>
  </r>
  <r>
    <x v="10"/>
    <s v="Grazing Livestock"/>
    <s v="Dairy"/>
    <m/>
    <m/>
    <x v="32"/>
    <s v="—    "/>
    <n v="0"/>
    <n v="0"/>
    <n v="0"/>
    <n v="0"/>
  </r>
  <r>
    <x v="10"/>
    <s v="Grazing Livestock"/>
    <s v="Dairy"/>
    <m/>
    <m/>
    <x v="33"/>
    <s v="—    "/>
    <n v="0"/>
    <n v="0"/>
    <n v="0"/>
    <n v="0"/>
  </r>
  <r>
    <x v="10"/>
    <s v="Grazing Livestock"/>
    <s v="Dairy"/>
    <m/>
    <m/>
    <x v="34"/>
    <s v="—    "/>
    <n v="141.433779310918"/>
    <n v="110.664606303144"/>
    <n v="158.083350853111"/>
    <n v="139.85559947577599"/>
  </r>
  <r>
    <x v="10"/>
    <s v="Grazing Livestock"/>
    <s v="Dairy"/>
    <m/>
    <m/>
    <x v="35"/>
    <s v="—    "/>
    <n v="18.380719678131999"/>
    <n v="9.6826492945717799"/>
    <n v="19.134075168435501"/>
    <n v="25.637740993839099"/>
  </r>
  <r>
    <x v="10"/>
    <s v="Grazing Livestock"/>
    <s v="Dairy"/>
    <m/>
    <m/>
    <x v="36"/>
    <s v="—    "/>
    <n v="0.45792110428977001"/>
    <n v="0"/>
    <n v="0.92866019633487495"/>
    <s v="..D"/>
  </r>
  <r>
    <x v="10"/>
    <s v="Grazing Livestock"/>
    <s v="Dairy"/>
    <m/>
    <m/>
    <x v="37"/>
    <s v="—    "/>
    <n v="42.439573940004401"/>
    <n v="34.738938839546897"/>
    <n v="43.264080860635303"/>
    <n v="48.557433003962103"/>
  </r>
  <r>
    <x v="10"/>
    <s v="Grazing Livestock"/>
    <s v="Dairy"/>
    <m/>
    <m/>
    <x v="38"/>
    <s v="—    "/>
    <n v="83.070829060836303"/>
    <n v="63.775306210460499"/>
    <n v="100.97302906581901"/>
    <n v="67.542704559751201"/>
  </r>
  <r>
    <x v="10"/>
    <s v="Grazing Livestock"/>
    <s v="Dairy"/>
    <m/>
    <m/>
    <x v="39"/>
    <s v="—    "/>
    <n v="2.9253044425793999"/>
    <n v="3.0664377342805902"/>
    <n v="2.3819587662308801"/>
    <s v="V"/>
  </r>
  <r>
    <x v="10"/>
    <s v="Grazing Livestock"/>
    <s v="Dairy"/>
    <m/>
    <m/>
    <x v="40"/>
    <s v="—    "/>
    <n v="0.29780885228084097"/>
    <n v="0.25989027010318"/>
    <s v="V"/>
    <n v="0.27369407020171399"/>
  </r>
  <r>
    <x v="10"/>
    <s v="Grazing Livestock"/>
    <s v="Dairy"/>
    <m/>
    <m/>
    <x v="41"/>
    <s v="—    "/>
    <n v="1.6323862027517799"/>
    <n v="0.89271908797563804"/>
    <n v="1.92971625205196"/>
    <n v="1.79497861720944"/>
  </r>
  <r>
    <x v="10"/>
    <s v="Grazing Livestock"/>
    <s v="Dairy"/>
    <m/>
    <m/>
    <x v="42"/>
    <s v="—    "/>
    <n v="4.0388700981024099"/>
    <n v="3.5816032988336999"/>
    <n v="3.56615170926456"/>
    <n v="5.4186663657309602"/>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2"/>
    <s v="—    "/>
    <n v="90.538585823223201"/>
    <n v="55.321584836098097"/>
    <n v="91.2676028096284"/>
    <n v="123.538133737698"/>
  </r>
  <r>
    <x v="11"/>
    <s v="Grazing Livestock"/>
    <s v="Grazing livestock (lowland)"/>
    <m/>
    <m/>
    <x v="3"/>
    <s v="—    "/>
    <n v="5.6877634504997197"/>
    <s v="V"/>
    <n v="7.1285524904970501"/>
    <n v="7.9553424289909698"/>
  </r>
  <r>
    <x v="11"/>
    <s v="Grazing Livestock"/>
    <s v="Grazing livestock (lowland)"/>
    <m/>
    <m/>
    <x v="4"/>
    <s v="—    "/>
    <n v="1.6243935013966"/>
    <n v="0"/>
    <n v="2.0542068192943801"/>
    <n v="2.36723081991678"/>
  </r>
  <r>
    <x v="11"/>
    <s v="Grazing Livestock"/>
    <s v="Grazing livestock (lowland)"/>
    <m/>
    <m/>
    <x v="5"/>
    <s v="—    "/>
    <n v="3.2567163238972801"/>
    <s v="V"/>
    <n v="4.1602272981058297"/>
    <n v="4.2502305026393099"/>
  </r>
  <r>
    <x v="11"/>
    <s v="Grazing Livestock"/>
    <s v="Grazing livestock (lowland)"/>
    <m/>
    <m/>
    <x v="6"/>
    <s v="—    "/>
    <n v="0.80665362520583395"/>
    <s v=".D"/>
    <n v="0.91411837309683497"/>
    <s v="..D"/>
  </r>
  <r>
    <x v="11"/>
    <s v="Grazing Livestock"/>
    <s v="Grazing livestock (lowland)"/>
    <m/>
    <m/>
    <x v="7"/>
    <s v="—    "/>
    <s v="V"/>
    <n v="0"/>
    <s v=".D"/>
    <s v="V"/>
  </r>
  <r>
    <x v="11"/>
    <s v="Grazing Livestock"/>
    <s v="Grazing livestock (lowland)"/>
    <m/>
    <m/>
    <x v="8"/>
    <s v="—    "/>
    <s v="V"/>
    <n v="0"/>
    <s v=".D"/>
    <s v="V"/>
  </r>
  <r>
    <x v="11"/>
    <s v="Grazing Livestock"/>
    <s v="Grazing livestock (lowland)"/>
    <m/>
    <m/>
    <x v="9"/>
    <s v="—    "/>
    <s v="..D"/>
    <n v="0"/>
    <s v="..D"/>
    <n v="0"/>
  </r>
  <r>
    <x v="11"/>
    <s v="Grazing Livestock"/>
    <s v="Grazing livestock (lowland)"/>
    <m/>
    <m/>
    <x v="10"/>
    <s v="—    "/>
    <s v="V"/>
    <n v="0"/>
    <s v="V"/>
    <s v="V"/>
  </r>
  <r>
    <x v="11"/>
    <s v="Grazing Livestock"/>
    <s v="Grazing livestock (lowland)"/>
    <m/>
    <m/>
    <x v="11"/>
    <s v="—    "/>
    <s v=".D"/>
    <s v="..D"/>
    <s v=".D"/>
    <n v="0"/>
  </r>
  <r>
    <x v="11"/>
    <s v="Grazing Livestock"/>
    <s v="Grazing livestock (lowland)"/>
    <m/>
    <m/>
    <x v="12"/>
    <s v="—    "/>
    <s v="V"/>
    <n v="0"/>
    <s v="V"/>
    <s v="V"/>
  </r>
  <r>
    <x v="11"/>
    <s v="Grazing Livestock"/>
    <s v="Grazing livestock (lowland)"/>
    <m/>
    <m/>
    <x v="13"/>
    <s v="—    "/>
    <n v="0"/>
    <n v="0"/>
    <n v="0"/>
    <n v="0"/>
  </r>
  <r>
    <x v="11"/>
    <s v="Grazing Livestock"/>
    <s v="Grazing livestock (lowland)"/>
    <m/>
    <m/>
    <x v="14"/>
    <s v="—    "/>
    <n v="0"/>
    <n v="0"/>
    <n v="0"/>
    <n v="0"/>
  </r>
  <r>
    <x v="11"/>
    <s v="Grazing Livestock"/>
    <s v="Grazing livestock (lowland)"/>
    <m/>
    <m/>
    <x v="15"/>
    <s v="—    "/>
    <n v="0"/>
    <n v="0"/>
    <n v="0"/>
    <n v="0"/>
  </r>
  <r>
    <x v="11"/>
    <s v="Grazing Livestock"/>
    <s v="Grazing livestock (lowland)"/>
    <m/>
    <m/>
    <x v="16"/>
    <s v="—    "/>
    <n v="0"/>
    <n v="0"/>
    <n v="0"/>
    <n v="0"/>
  </r>
  <r>
    <x v="11"/>
    <s v="Grazing Livestock"/>
    <s v="Grazing livestock (lowland)"/>
    <m/>
    <m/>
    <x v="17"/>
    <s v="—    "/>
    <s v=".D"/>
    <n v="0"/>
    <s v=".D"/>
    <s v=".D"/>
  </r>
  <r>
    <x v="11"/>
    <s v="Grazing Livestock"/>
    <s v="Grazing livestock (lowland)"/>
    <m/>
    <m/>
    <x v="18"/>
    <s v="—    "/>
    <s v=".D"/>
    <n v="0"/>
    <s v=".D"/>
    <s v=".D"/>
  </r>
  <r>
    <x v="11"/>
    <s v="Grazing Livestock"/>
    <s v="Grazing livestock (lowland)"/>
    <m/>
    <m/>
    <x v="19"/>
    <s v="—    "/>
    <n v="0"/>
    <n v="0"/>
    <n v="0"/>
    <n v="0"/>
  </r>
  <r>
    <x v="11"/>
    <s v="Grazing Livestock"/>
    <s v="Grazing livestock (lowland)"/>
    <m/>
    <m/>
    <x v="20"/>
    <s v="—    "/>
    <s v=".D"/>
    <s v="..D"/>
    <n v="0"/>
    <s v=".D"/>
  </r>
  <r>
    <x v="11"/>
    <s v="Grazing Livestock"/>
    <s v="Grazing livestock (lowland)"/>
    <m/>
    <m/>
    <x v="21"/>
    <s v="—    "/>
    <s v=".D"/>
    <n v="0"/>
    <s v=".D"/>
    <s v=".D"/>
  </r>
  <r>
    <x v="11"/>
    <s v="Grazing Livestock"/>
    <s v="Grazing livestock (lowland)"/>
    <m/>
    <m/>
    <x v="22"/>
    <s v="—    "/>
    <n v="0"/>
    <n v="0"/>
    <n v="0"/>
    <n v="0"/>
  </r>
  <r>
    <x v="11"/>
    <s v="Grazing Livestock"/>
    <s v="Grazing livestock (lowland)"/>
    <m/>
    <m/>
    <x v="23"/>
    <s v="—    "/>
    <s v=".D"/>
    <s v="..D"/>
    <s v=".D"/>
    <n v="0"/>
  </r>
  <r>
    <x v="11"/>
    <s v="Grazing Livestock"/>
    <s v="Grazing livestock (lowland)"/>
    <m/>
    <m/>
    <x v="24"/>
    <s v="—    "/>
    <n v="0"/>
    <n v="0"/>
    <n v="0"/>
    <n v="0"/>
  </r>
  <r>
    <x v="11"/>
    <s v="Grazing Livestock"/>
    <s v="Grazing livestock (lowland)"/>
    <m/>
    <m/>
    <x v="25"/>
    <s v="—    "/>
    <n v="0"/>
    <n v="0"/>
    <n v="0"/>
    <n v="0"/>
  </r>
  <r>
    <x v="11"/>
    <s v="Grazing Livestock"/>
    <s v="Grazing livestock (lowland)"/>
    <m/>
    <m/>
    <x v="26"/>
    <s v="—    "/>
    <n v="0"/>
    <n v="0"/>
    <n v="0"/>
    <n v="0"/>
  </r>
  <r>
    <x v="11"/>
    <s v="Grazing Livestock"/>
    <s v="Grazing livestock (lowland)"/>
    <m/>
    <m/>
    <x v="27"/>
    <s v="—    "/>
    <n v="0"/>
    <n v="0"/>
    <n v="0"/>
    <n v="0"/>
  </r>
  <r>
    <x v="11"/>
    <s v="Grazing Livestock"/>
    <s v="Grazing livestock (lowland)"/>
    <m/>
    <m/>
    <x v="28"/>
    <s v="—    "/>
    <n v="0"/>
    <n v="0"/>
    <n v="0"/>
    <n v="0"/>
  </r>
  <r>
    <x v="11"/>
    <s v="Grazing Livestock"/>
    <s v="Grazing livestock (lowland)"/>
    <m/>
    <m/>
    <x v="29"/>
    <s v="—    "/>
    <n v="0"/>
    <n v="0"/>
    <n v="0"/>
    <n v="0"/>
  </r>
  <r>
    <x v="11"/>
    <s v="Grazing Livestock"/>
    <s v="Grazing livestock (lowland)"/>
    <m/>
    <m/>
    <x v="30"/>
    <s v="—    "/>
    <n v="0"/>
    <n v="0"/>
    <n v="0"/>
    <n v="0"/>
  </r>
  <r>
    <x v="11"/>
    <s v="Grazing Livestock"/>
    <s v="Grazing livestock (lowland)"/>
    <m/>
    <m/>
    <x v="31"/>
    <s v="—    "/>
    <n v="0"/>
    <n v="0"/>
    <n v="0"/>
    <n v="0"/>
  </r>
  <r>
    <x v="11"/>
    <s v="Grazing Livestock"/>
    <s v="Grazing livestock (lowland)"/>
    <m/>
    <m/>
    <x v="32"/>
    <s v="—    "/>
    <n v="0"/>
    <n v="0"/>
    <n v="0"/>
    <n v="0"/>
  </r>
  <r>
    <x v="11"/>
    <s v="Grazing Livestock"/>
    <s v="Grazing livestock (lowland)"/>
    <m/>
    <m/>
    <x v="33"/>
    <s v="—    "/>
    <n v="0"/>
    <n v="0"/>
    <n v="0"/>
    <n v="0"/>
  </r>
  <r>
    <x v="11"/>
    <s v="Grazing Livestock"/>
    <s v="Grazing livestock (lowland)"/>
    <m/>
    <m/>
    <x v="34"/>
    <s v="—    "/>
    <n v="84.671558854902997"/>
    <n v="54.851426024017101"/>
    <n v="84.055285062116496"/>
    <n v="115.040413470711"/>
  </r>
  <r>
    <x v="11"/>
    <s v="Grazing Livestock"/>
    <s v="Grazing livestock (lowland)"/>
    <m/>
    <m/>
    <x v="35"/>
    <s v="—    "/>
    <n v="1.57207025046969"/>
    <s v="V"/>
    <n v="1.6391955688456099"/>
    <n v="2.6216189724527399"/>
  </r>
  <r>
    <x v="11"/>
    <s v="Grazing Livestock"/>
    <s v="Grazing livestock (lowland)"/>
    <m/>
    <m/>
    <x v="36"/>
    <s v="—    "/>
    <n v="0.46821044125351702"/>
    <n v="0"/>
    <n v="0.438434362744823"/>
    <n v="0.98457163871224296"/>
  </r>
  <r>
    <x v="11"/>
    <s v="Grazing Livestock"/>
    <s v="Grazing livestock (lowland)"/>
    <m/>
    <m/>
    <x v="37"/>
    <s v="—    "/>
    <n v="12.388519820411901"/>
    <n v="8.8941456442773408"/>
    <n v="12.7907673586875"/>
    <n v="15.013953898732"/>
  </r>
  <r>
    <x v="11"/>
    <s v="Grazing Livestock"/>
    <s v="Grazing livestock (lowland)"/>
    <m/>
    <m/>
    <x v="38"/>
    <s v="—    "/>
    <n v="65.062933523668093"/>
    <n v="43.396022014195403"/>
    <n v="65.917353125395195"/>
    <n v="84.567200697985797"/>
  </r>
  <r>
    <x v="11"/>
    <s v="Grazing Livestock"/>
    <s v="Grazing livestock (lowland)"/>
    <m/>
    <m/>
    <x v="39"/>
    <s v="—    "/>
    <s v="V"/>
    <s v="V"/>
    <n v="3.8283512790704299"/>
    <s v="V"/>
  </r>
  <r>
    <x v="11"/>
    <s v="Grazing Livestock"/>
    <s v="Grazing livestock (lowland)"/>
    <m/>
    <m/>
    <x v="40"/>
    <s v="—    "/>
    <n v="0.17700365466326401"/>
    <s v=".D"/>
    <n v="0.17831279314392301"/>
    <s v="V"/>
  </r>
  <r>
    <x v="11"/>
    <s v="Grazing Livestock"/>
    <s v="Grazing livestock (lowland)"/>
    <m/>
    <m/>
    <x v="41"/>
    <s v="—    "/>
    <n v="0.80605827264209395"/>
    <s v="..D"/>
    <n v="1.1268891735389399"/>
    <n v="0.57313077062282003"/>
  </r>
  <r>
    <x v="11"/>
    <s v="Grazing Livestock"/>
    <s v="Grazing livestock (lowland)"/>
    <m/>
    <m/>
    <x v="42"/>
    <s v="—    "/>
    <n v="3.9631227548374799"/>
    <n v="2.5708191414253099"/>
    <n v="4.3687489251670399"/>
    <n v="4.5266084274793403"/>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2"/>
    <s v="—    "/>
    <n v="164.67543071253701"/>
    <n v="68.603485963451106"/>
    <n v="130.19994215142901"/>
    <n v="327.53817484072101"/>
  </r>
  <r>
    <x v="12"/>
    <s v="Grazing Livestock"/>
    <s v="Grazing livestock (LFA)"/>
    <m/>
    <m/>
    <x v="3"/>
    <s v="—    "/>
    <n v="1.5668533777879099"/>
    <s v=".D"/>
    <s v="V"/>
    <n v="1.98111324059111"/>
  </r>
  <r>
    <x v="12"/>
    <s v="Grazing Livestock"/>
    <s v="Grazing livestock (LFA)"/>
    <m/>
    <m/>
    <x v="4"/>
    <s v="—    "/>
    <s v="V"/>
    <n v="0"/>
    <s v="V"/>
    <s v="V"/>
  </r>
  <r>
    <x v="12"/>
    <s v="Grazing Livestock"/>
    <s v="Grazing livestock (LFA)"/>
    <m/>
    <m/>
    <x v="5"/>
    <s v="—    "/>
    <n v="0.851812913224409"/>
    <s v=".D"/>
    <n v="1.0562384712536399"/>
    <s v="..D"/>
  </r>
  <r>
    <x v="12"/>
    <s v="Grazing Livestock"/>
    <s v="Grazing livestock (LFA)"/>
    <m/>
    <m/>
    <x v="6"/>
    <s v="—    "/>
    <s v="V"/>
    <n v="0"/>
    <s v="V"/>
    <s v="V"/>
  </r>
  <r>
    <x v="12"/>
    <s v="Grazing Livestock"/>
    <s v="Grazing livestock (LFA)"/>
    <m/>
    <m/>
    <x v="7"/>
    <s v="—    "/>
    <n v="0"/>
    <n v="0"/>
    <s v="..D"/>
    <n v="0"/>
  </r>
  <r>
    <x v="12"/>
    <s v="Grazing Livestock"/>
    <s v="Grazing livestock (LFA)"/>
    <m/>
    <m/>
    <x v="8"/>
    <s v="—    "/>
    <n v="0"/>
    <n v="0"/>
    <s v="..D"/>
    <n v="0"/>
  </r>
  <r>
    <x v="12"/>
    <s v="Grazing Livestock"/>
    <s v="Grazing livestock (LFA)"/>
    <m/>
    <m/>
    <x v="9"/>
    <s v="—    "/>
    <n v="0"/>
    <n v="0"/>
    <n v="0"/>
    <n v="0"/>
  </r>
  <r>
    <x v="12"/>
    <s v="Grazing Livestock"/>
    <s v="Grazing livestock (LFA)"/>
    <m/>
    <m/>
    <x v="10"/>
    <s v="—    "/>
    <s v=".D"/>
    <n v="0"/>
    <s v=".D"/>
    <s v=".D"/>
  </r>
  <r>
    <x v="12"/>
    <s v="Grazing Livestock"/>
    <s v="Grazing livestock (LFA)"/>
    <m/>
    <m/>
    <x v="11"/>
    <s v="—    "/>
    <n v="0"/>
    <n v="0"/>
    <n v="0"/>
    <n v="0"/>
  </r>
  <r>
    <x v="12"/>
    <s v="Grazing Livestock"/>
    <s v="Grazing livestock (LFA)"/>
    <m/>
    <m/>
    <x v="12"/>
    <s v="—    "/>
    <s v=".D"/>
    <s v="..D"/>
    <n v="0"/>
    <s v=".D"/>
  </r>
  <r>
    <x v="12"/>
    <s v="Grazing Livestock"/>
    <s v="Grazing livestock (LFA)"/>
    <m/>
    <m/>
    <x v="13"/>
    <s v="—    "/>
    <n v="0"/>
    <n v="0"/>
    <n v="0"/>
    <n v="0"/>
  </r>
  <r>
    <x v="12"/>
    <s v="Grazing Livestock"/>
    <s v="Grazing livestock (LFA)"/>
    <m/>
    <m/>
    <x v="14"/>
    <s v="—    "/>
    <n v="0"/>
    <n v="0"/>
    <n v="0"/>
    <n v="0"/>
  </r>
  <r>
    <x v="12"/>
    <s v="Grazing Livestock"/>
    <s v="Grazing livestock (LFA)"/>
    <m/>
    <m/>
    <x v="15"/>
    <s v="—    "/>
    <n v="0"/>
    <n v="0"/>
    <n v="0"/>
    <n v="0"/>
  </r>
  <r>
    <x v="12"/>
    <s v="Grazing Livestock"/>
    <s v="Grazing livestock (LFA)"/>
    <m/>
    <m/>
    <x v="16"/>
    <s v="—    "/>
    <s v=".D"/>
    <s v="..D"/>
    <n v="0"/>
    <s v=".D"/>
  </r>
  <r>
    <x v="12"/>
    <s v="Grazing Livestock"/>
    <s v="Grazing livestock (LFA)"/>
    <m/>
    <m/>
    <x v="17"/>
    <s v="—    "/>
    <n v="0"/>
    <n v="0"/>
    <n v="0"/>
    <n v="0"/>
  </r>
  <r>
    <x v="12"/>
    <s v="Grazing Livestock"/>
    <s v="Grazing livestock (LFA)"/>
    <m/>
    <m/>
    <x v="18"/>
    <s v="—    "/>
    <n v="0"/>
    <n v="0"/>
    <n v="0"/>
    <n v="0"/>
  </r>
  <r>
    <x v="12"/>
    <s v="Grazing Livestock"/>
    <s v="Grazing livestock (LFA)"/>
    <m/>
    <m/>
    <x v="19"/>
    <s v="—    "/>
    <n v="0"/>
    <n v="0"/>
    <n v="0"/>
    <n v="0"/>
  </r>
  <r>
    <x v="12"/>
    <s v="Grazing Livestock"/>
    <s v="Grazing livestock (LFA)"/>
    <m/>
    <m/>
    <x v="20"/>
    <s v="—    "/>
    <n v="0"/>
    <n v="0"/>
    <n v="0"/>
    <n v="0"/>
  </r>
  <r>
    <x v="12"/>
    <s v="Grazing Livestock"/>
    <s v="Grazing livestock (LFA)"/>
    <m/>
    <m/>
    <x v="21"/>
    <s v="—    "/>
    <n v="0"/>
    <n v="0"/>
    <n v="0"/>
    <n v="0"/>
  </r>
  <r>
    <x v="12"/>
    <s v="Grazing Livestock"/>
    <s v="Grazing livestock (LFA)"/>
    <m/>
    <m/>
    <x v="22"/>
    <s v="—    "/>
    <n v="0"/>
    <n v="0"/>
    <n v="0"/>
    <n v="0"/>
  </r>
  <r>
    <x v="12"/>
    <s v="Grazing Livestock"/>
    <s v="Grazing livestock (LFA)"/>
    <m/>
    <m/>
    <x v="23"/>
    <s v="—    "/>
    <n v="0"/>
    <n v="0"/>
    <n v="0"/>
    <n v="0"/>
  </r>
  <r>
    <x v="12"/>
    <s v="Grazing Livestock"/>
    <s v="Grazing livestock (LFA)"/>
    <m/>
    <m/>
    <x v="24"/>
    <s v="—    "/>
    <n v="0"/>
    <n v="0"/>
    <n v="0"/>
    <n v="0"/>
  </r>
  <r>
    <x v="12"/>
    <s v="Grazing Livestock"/>
    <s v="Grazing livestock (LFA)"/>
    <m/>
    <m/>
    <x v="25"/>
    <s v="—    "/>
    <n v="0"/>
    <n v="0"/>
    <n v="0"/>
    <n v="0"/>
  </r>
  <r>
    <x v="12"/>
    <s v="Grazing Livestock"/>
    <s v="Grazing livestock (LFA)"/>
    <m/>
    <m/>
    <x v="26"/>
    <s v="—    "/>
    <n v="0"/>
    <n v="0"/>
    <n v="0"/>
    <n v="0"/>
  </r>
  <r>
    <x v="12"/>
    <s v="Grazing Livestock"/>
    <s v="Grazing livestock (LFA)"/>
    <m/>
    <m/>
    <x v="27"/>
    <s v="—    "/>
    <n v="0"/>
    <n v="0"/>
    <n v="0"/>
    <n v="0"/>
  </r>
  <r>
    <x v="12"/>
    <s v="Grazing Livestock"/>
    <s v="Grazing livestock (LFA)"/>
    <m/>
    <m/>
    <x v="28"/>
    <s v="—    "/>
    <n v="0"/>
    <n v="0"/>
    <n v="0"/>
    <n v="0"/>
  </r>
  <r>
    <x v="12"/>
    <s v="Grazing Livestock"/>
    <s v="Grazing livestock (LFA)"/>
    <m/>
    <m/>
    <x v="29"/>
    <s v="—    "/>
    <n v="0"/>
    <n v="0"/>
    <n v="0"/>
    <n v="0"/>
  </r>
  <r>
    <x v="12"/>
    <s v="Grazing Livestock"/>
    <s v="Grazing livestock (LFA)"/>
    <m/>
    <m/>
    <x v="30"/>
    <s v="—    "/>
    <n v="0"/>
    <n v="0"/>
    <n v="0"/>
    <n v="0"/>
  </r>
  <r>
    <x v="12"/>
    <s v="Grazing Livestock"/>
    <s v="Grazing livestock (LFA)"/>
    <m/>
    <m/>
    <x v="31"/>
    <s v="—    "/>
    <n v="0"/>
    <n v="0"/>
    <n v="0"/>
    <n v="0"/>
  </r>
  <r>
    <x v="12"/>
    <s v="Grazing Livestock"/>
    <s v="Grazing livestock (LFA)"/>
    <m/>
    <m/>
    <x v="32"/>
    <s v="—    "/>
    <n v="0"/>
    <n v="0"/>
    <n v="0"/>
    <n v="0"/>
  </r>
  <r>
    <x v="12"/>
    <s v="Grazing Livestock"/>
    <s v="Grazing livestock (LFA)"/>
    <m/>
    <m/>
    <x v="33"/>
    <s v="—    "/>
    <n v="0"/>
    <n v="0"/>
    <n v="0"/>
    <n v="0"/>
  </r>
  <r>
    <x v="12"/>
    <s v="Grazing Livestock"/>
    <s v="Grazing livestock (LFA)"/>
    <m/>
    <m/>
    <x v="34"/>
    <s v="—    "/>
    <n v="163.08602062794401"/>
    <n v="68.416842956869601"/>
    <n v="128.15343190324299"/>
    <n v="325.49691711523502"/>
  </r>
  <r>
    <x v="12"/>
    <s v="Grazing Livestock"/>
    <s v="Grazing livestock (LFA)"/>
    <m/>
    <m/>
    <x v="35"/>
    <s v="—    "/>
    <n v="0.45948035667609199"/>
    <n v="0"/>
    <s v="V"/>
    <n v="0.75248646308855804"/>
  </r>
  <r>
    <x v="12"/>
    <s v="Grazing Livestock"/>
    <s v="Grazing livestock (LFA)"/>
    <m/>
    <m/>
    <x v="36"/>
    <s v="—    "/>
    <s v="V"/>
    <n v="0"/>
    <s v="V"/>
    <s v=".D"/>
  </r>
  <r>
    <x v="12"/>
    <s v="Grazing Livestock"/>
    <s v="Grazing livestock (LFA)"/>
    <m/>
    <m/>
    <x v="37"/>
    <s v="—    "/>
    <n v="3.3099975788106599"/>
    <s v="V"/>
    <n v="2.2261320688299699"/>
    <n v="7.3069605111548803"/>
  </r>
  <r>
    <x v="12"/>
    <s v="Grazing Livestock"/>
    <s v="Grazing livestock (LFA)"/>
    <m/>
    <m/>
    <x v="38"/>
    <s v="—    "/>
    <n v="95.912229688189498"/>
    <n v="57.0736083655028"/>
    <n v="90.667929940787303"/>
    <n v="144.31930100108099"/>
  </r>
  <r>
    <x v="12"/>
    <s v="Grazing Livestock"/>
    <s v="Grazing livestock (LFA)"/>
    <m/>
    <m/>
    <x v="39"/>
    <s v="—    "/>
    <n v="66.544126967174805"/>
    <s v="V"/>
    <n v="39.522977226280098"/>
    <n v="176.33883534810599"/>
  </r>
  <r>
    <x v="12"/>
    <s v="Grazing Livestock"/>
    <s v="Grazing livestock (LFA)"/>
    <m/>
    <m/>
    <x v="40"/>
    <s v="—    "/>
    <s v="V"/>
    <s v="..D"/>
    <n v="0"/>
    <n v="7.6860402482636703E-2"/>
  </r>
  <r>
    <x v="12"/>
    <s v="Grazing Livestock"/>
    <s v="Grazing livestock (LFA)"/>
    <m/>
    <m/>
    <x v="41"/>
    <s v="—    "/>
    <n v="0.39446661093437302"/>
    <s v=".D"/>
    <s v="V"/>
    <n v="1.2131496844068901"/>
  </r>
  <r>
    <x v="12"/>
    <s v="Grazing Livestock"/>
    <s v="Grazing livestock (LFA)"/>
    <m/>
    <m/>
    <x v="42"/>
    <s v="—    "/>
    <n v="7.1494029725836796"/>
    <n v="4.5078637080614596"/>
    <n v="3.2570225407645399"/>
    <n v="17.532181441847101"/>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2"/>
    <s v="—    "/>
    <n v="87.498495039597898"/>
    <n v="58.921865587630002"/>
    <n v="88.373231988377199"/>
    <n v="131.78877314270599"/>
  </r>
  <r>
    <x v="13"/>
    <s v="Grazing Livestock"/>
    <s v="Grazing livestock (LFA)"/>
    <s v="Grazing livestock (DA)"/>
    <m/>
    <x v="3"/>
    <s v="—    "/>
    <s v="V"/>
    <s v=".D"/>
    <s v="V"/>
    <s v="V"/>
  </r>
  <r>
    <x v="13"/>
    <s v="Grazing Livestock"/>
    <s v="Grazing livestock (LFA)"/>
    <s v="Grazing livestock (DA)"/>
    <m/>
    <x v="4"/>
    <s v="—    "/>
    <s v="V"/>
    <n v="0"/>
    <s v=".D"/>
    <s v="V"/>
  </r>
  <r>
    <x v="13"/>
    <s v="Grazing Livestock"/>
    <s v="Grazing livestock (LFA)"/>
    <s v="Grazing livestock (DA)"/>
    <m/>
    <x v="5"/>
    <s v="—    "/>
    <s v="V"/>
    <s v=".D"/>
    <s v="V"/>
    <s v="V"/>
  </r>
  <r>
    <x v="13"/>
    <s v="Grazing Livestock"/>
    <s v="Grazing livestock (LFA)"/>
    <s v="Grazing livestock (DA)"/>
    <m/>
    <x v="6"/>
    <s v="—    "/>
    <s v="V"/>
    <n v="0"/>
    <s v="V"/>
    <s v="V"/>
  </r>
  <r>
    <x v="13"/>
    <s v="Grazing Livestock"/>
    <s v="Grazing livestock (LFA)"/>
    <s v="Grazing livestock (DA)"/>
    <m/>
    <x v="7"/>
    <s v="—    "/>
    <n v="0"/>
    <n v="0"/>
    <n v="0"/>
    <n v="0"/>
  </r>
  <r>
    <x v="13"/>
    <s v="Grazing Livestock"/>
    <s v="Grazing livestock (LFA)"/>
    <s v="Grazing livestock (DA)"/>
    <m/>
    <x v="8"/>
    <s v="—    "/>
    <n v="0"/>
    <n v="0"/>
    <n v="0"/>
    <n v="0"/>
  </r>
  <r>
    <x v="13"/>
    <s v="Grazing Livestock"/>
    <s v="Grazing livestock (LFA)"/>
    <s v="Grazing livestock (DA)"/>
    <m/>
    <x v="9"/>
    <s v="—    "/>
    <n v="0"/>
    <n v="0"/>
    <n v="0"/>
    <n v="0"/>
  </r>
  <r>
    <x v="13"/>
    <s v="Grazing Livestock"/>
    <s v="Grazing livestock (LFA)"/>
    <s v="Grazing livestock (DA)"/>
    <m/>
    <x v="10"/>
    <s v="—    "/>
    <s v=".D"/>
    <s v="..D"/>
    <s v="..D"/>
    <s v=".D"/>
  </r>
  <r>
    <x v="13"/>
    <s v="Grazing Livestock"/>
    <s v="Grazing livestock (LFA)"/>
    <s v="Grazing livestock (DA)"/>
    <m/>
    <x v="11"/>
    <s v="—    "/>
    <n v="0"/>
    <n v="0"/>
    <n v="0"/>
    <n v="0"/>
  </r>
  <r>
    <x v="13"/>
    <s v="Grazing Livestock"/>
    <s v="Grazing livestock (LFA)"/>
    <s v="Grazing livestock (DA)"/>
    <m/>
    <x v="12"/>
    <s v="—    "/>
    <s v=".D"/>
    <s v="..D"/>
    <n v="0"/>
    <s v=".D"/>
  </r>
  <r>
    <x v="13"/>
    <s v="Grazing Livestock"/>
    <s v="Grazing livestock (LFA)"/>
    <s v="Grazing livestock (DA)"/>
    <m/>
    <x v="13"/>
    <s v="—    "/>
    <n v="0"/>
    <n v="0"/>
    <n v="0"/>
    <n v="0"/>
  </r>
  <r>
    <x v="13"/>
    <s v="Grazing Livestock"/>
    <s v="Grazing livestock (LFA)"/>
    <s v="Grazing livestock (DA)"/>
    <m/>
    <x v="14"/>
    <s v="—    "/>
    <n v="0"/>
    <n v="0"/>
    <n v="0"/>
    <n v="0"/>
  </r>
  <r>
    <x v="13"/>
    <s v="Grazing Livestock"/>
    <s v="Grazing livestock (LFA)"/>
    <s v="Grazing livestock (DA)"/>
    <m/>
    <x v="15"/>
    <s v="—    "/>
    <n v="0"/>
    <n v="0"/>
    <n v="0"/>
    <n v="0"/>
  </r>
  <r>
    <x v="13"/>
    <s v="Grazing Livestock"/>
    <s v="Grazing livestock (LFA)"/>
    <s v="Grazing livestock (DA)"/>
    <m/>
    <x v="16"/>
    <s v="—    "/>
    <s v=".D"/>
    <s v="..D"/>
    <n v="0"/>
    <s v=".D"/>
  </r>
  <r>
    <x v="13"/>
    <s v="Grazing Livestock"/>
    <s v="Grazing livestock (LFA)"/>
    <s v="Grazing livestock (DA)"/>
    <m/>
    <x v="17"/>
    <s v="—    "/>
    <n v="0"/>
    <n v="0"/>
    <n v="0"/>
    <n v="0"/>
  </r>
  <r>
    <x v="13"/>
    <s v="Grazing Livestock"/>
    <s v="Grazing livestock (LFA)"/>
    <s v="Grazing livestock (DA)"/>
    <m/>
    <x v="18"/>
    <s v="—    "/>
    <n v="0"/>
    <n v="0"/>
    <n v="0"/>
    <n v="0"/>
  </r>
  <r>
    <x v="13"/>
    <s v="Grazing Livestock"/>
    <s v="Grazing livestock (LFA)"/>
    <s v="Grazing livestock (DA)"/>
    <m/>
    <x v="19"/>
    <s v="—    "/>
    <n v="0"/>
    <n v="0"/>
    <n v="0"/>
    <n v="0"/>
  </r>
  <r>
    <x v="13"/>
    <s v="Grazing Livestock"/>
    <s v="Grazing livestock (LFA)"/>
    <s v="Grazing livestock (DA)"/>
    <m/>
    <x v="20"/>
    <s v="—    "/>
    <n v="0"/>
    <n v="0"/>
    <n v="0"/>
    <n v="0"/>
  </r>
  <r>
    <x v="13"/>
    <s v="Grazing Livestock"/>
    <s v="Grazing livestock (LFA)"/>
    <s v="Grazing livestock (DA)"/>
    <m/>
    <x v="21"/>
    <s v="—    "/>
    <n v="0"/>
    <n v="0"/>
    <n v="0"/>
    <n v="0"/>
  </r>
  <r>
    <x v="13"/>
    <s v="Grazing Livestock"/>
    <s v="Grazing livestock (LFA)"/>
    <s v="Grazing livestock (DA)"/>
    <m/>
    <x v="22"/>
    <s v="—    "/>
    <n v="0"/>
    <n v="0"/>
    <n v="0"/>
    <n v="0"/>
  </r>
  <r>
    <x v="13"/>
    <s v="Grazing Livestock"/>
    <s v="Grazing livestock (LFA)"/>
    <s v="Grazing livestock (DA)"/>
    <m/>
    <x v="23"/>
    <s v="—    "/>
    <n v="0"/>
    <n v="0"/>
    <n v="0"/>
    <n v="0"/>
  </r>
  <r>
    <x v="13"/>
    <s v="Grazing Livestock"/>
    <s v="Grazing livestock (LFA)"/>
    <s v="Grazing livestock (DA)"/>
    <m/>
    <x v="24"/>
    <s v="—    "/>
    <n v="0"/>
    <n v="0"/>
    <n v="0"/>
    <n v="0"/>
  </r>
  <r>
    <x v="13"/>
    <s v="Grazing Livestock"/>
    <s v="Grazing livestock (LFA)"/>
    <s v="Grazing livestock (DA)"/>
    <m/>
    <x v="25"/>
    <s v="—    "/>
    <n v="0"/>
    <n v="0"/>
    <n v="0"/>
    <n v="0"/>
  </r>
  <r>
    <x v="13"/>
    <s v="Grazing Livestock"/>
    <s v="Grazing livestock (LFA)"/>
    <s v="Grazing livestock (DA)"/>
    <m/>
    <x v="26"/>
    <s v="—    "/>
    <n v="0"/>
    <n v="0"/>
    <n v="0"/>
    <n v="0"/>
  </r>
  <r>
    <x v="13"/>
    <s v="Grazing Livestock"/>
    <s v="Grazing livestock (LFA)"/>
    <s v="Grazing livestock (DA)"/>
    <m/>
    <x v="27"/>
    <s v="—    "/>
    <n v="0"/>
    <n v="0"/>
    <n v="0"/>
    <n v="0"/>
  </r>
  <r>
    <x v="13"/>
    <s v="Grazing Livestock"/>
    <s v="Grazing livestock (LFA)"/>
    <s v="Grazing livestock (DA)"/>
    <m/>
    <x v="28"/>
    <s v="—    "/>
    <n v="0"/>
    <n v="0"/>
    <n v="0"/>
    <n v="0"/>
  </r>
  <r>
    <x v="13"/>
    <s v="Grazing Livestock"/>
    <s v="Grazing livestock (LFA)"/>
    <s v="Grazing livestock (DA)"/>
    <m/>
    <x v="29"/>
    <s v="—    "/>
    <n v="0"/>
    <n v="0"/>
    <n v="0"/>
    <n v="0"/>
  </r>
  <r>
    <x v="13"/>
    <s v="Grazing Livestock"/>
    <s v="Grazing livestock (LFA)"/>
    <s v="Grazing livestock (DA)"/>
    <m/>
    <x v="30"/>
    <s v="—    "/>
    <n v="0"/>
    <n v="0"/>
    <n v="0"/>
    <n v="0"/>
  </r>
  <r>
    <x v="13"/>
    <s v="Grazing Livestock"/>
    <s v="Grazing livestock (LFA)"/>
    <s v="Grazing livestock (DA)"/>
    <m/>
    <x v="31"/>
    <s v="—    "/>
    <n v="0"/>
    <n v="0"/>
    <n v="0"/>
    <n v="0"/>
  </r>
  <r>
    <x v="13"/>
    <s v="Grazing Livestock"/>
    <s v="Grazing livestock (LFA)"/>
    <s v="Grazing livestock (DA)"/>
    <m/>
    <x v="32"/>
    <s v="—    "/>
    <n v="0"/>
    <n v="0"/>
    <n v="0"/>
    <n v="0"/>
  </r>
  <r>
    <x v="13"/>
    <s v="Grazing Livestock"/>
    <s v="Grazing livestock (LFA)"/>
    <s v="Grazing livestock (DA)"/>
    <m/>
    <x v="33"/>
    <s v="—    "/>
    <n v="0"/>
    <n v="0"/>
    <n v="0"/>
    <n v="0"/>
  </r>
  <r>
    <x v="13"/>
    <s v="Grazing Livestock"/>
    <s v="Grazing livestock (LFA)"/>
    <s v="Grazing livestock (DA)"/>
    <m/>
    <x v="34"/>
    <s v="—    "/>
    <n v="84.660067630594696"/>
    <n v="58.573735395064801"/>
    <n v="84.152106572894198"/>
    <n v="127.774424577543"/>
  </r>
  <r>
    <x v="13"/>
    <s v="Grazing Livestock"/>
    <s v="Grazing livestock (LFA)"/>
    <s v="Grazing livestock (DA)"/>
    <m/>
    <x v="35"/>
    <s v="—    "/>
    <s v="V"/>
    <n v="0"/>
    <s v="V"/>
    <n v="0.87871394656471902"/>
  </r>
  <r>
    <x v="13"/>
    <s v="Grazing Livestock"/>
    <s v="Grazing livestock (LFA)"/>
    <s v="Grazing livestock (DA)"/>
    <m/>
    <x v="36"/>
    <s v="—    "/>
    <s v="V"/>
    <n v="0"/>
    <s v="V"/>
    <s v="..D"/>
  </r>
  <r>
    <x v="13"/>
    <s v="Grazing Livestock"/>
    <s v="Grazing livestock (LFA)"/>
    <s v="Grazing livestock (DA)"/>
    <m/>
    <x v="37"/>
    <s v="—    "/>
    <n v="4.6036662700329298"/>
    <s v="V"/>
    <s v="V"/>
    <n v="14.037651672614301"/>
  </r>
  <r>
    <x v="13"/>
    <s v="Grazing Livestock"/>
    <s v="Grazing livestock (LFA)"/>
    <s v="Grazing livestock (DA)"/>
    <m/>
    <x v="38"/>
    <s v="—    "/>
    <n v="76.199117109786101"/>
    <n v="53.9610434716787"/>
    <n v="81.059711570109897"/>
    <n v="102.07914308935101"/>
  </r>
  <r>
    <x v="13"/>
    <s v="Grazing Livestock"/>
    <s v="Grazing livestock (LFA)"/>
    <s v="Grazing livestock (DA)"/>
    <m/>
    <x v="39"/>
    <s v="—    "/>
    <n v="2.3116854926586599"/>
    <s v=".D"/>
    <n v="3.3356380850831902"/>
    <s v="V"/>
  </r>
  <r>
    <x v="13"/>
    <s v="Grazing Livestock"/>
    <s v="Grazing livestock (LFA)"/>
    <s v="Grazing livestock (DA)"/>
    <m/>
    <x v="40"/>
    <s v="—    "/>
    <s v="V"/>
    <n v="0"/>
    <n v="0"/>
    <s v="V"/>
  </r>
  <r>
    <x v="13"/>
    <s v="Grazing Livestock"/>
    <s v="Grazing livestock (LFA)"/>
    <s v="Grazing livestock (DA)"/>
    <m/>
    <x v="41"/>
    <s v="—    "/>
    <n v="0.40628194789051297"/>
    <s v=".D"/>
    <s v="V"/>
    <n v="1.0169529827431101"/>
  </r>
  <r>
    <x v="13"/>
    <s v="Grazing Livestock"/>
    <s v="Grazing livestock (LFA)"/>
    <s v="Grazing livestock (DA)"/>
    <m/>
    <x v="42"/>
    <s v="—    "/>
    <n v="4.4936468812720696"/>
    <n v="7.2919020267037498"/>
    <n v="2.8255836729420101"/>
    <n v="3.4072584479413299"/>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2"/>
    <s v="—    "/>
    <n v="252.07345459496801"/>
    <s v="F"/>
    <n v="167.930176504288"/>
    <n v="453.15360376709299"/>
  </r>
  <r>
    <x v="14"/>
    <s v="Grazing Livestock"/>
    <s v="Grazing livestock (LFA)"/>
    <s v="Specialist sheep (SDA)"/>
    <m/>
    <x v="3"/>
    <s v="—    "/>
    <s v=".D"/>
    <s v="..D"/>
    <n v="0"/>
    <s v=".D"/>
  </r>
  <r>
    <x v="14"/>
    <s v="Grazing Livestock"/>
    <s v="Grazing livestock (LFA)"/>
    <s v="Specialist sheep (SDA)"/>
    <m/>
    <x v="4"/>
    <s v="—    "/>
    <n v="0"/>
    <n v="0"/>
    <n v="0"/>
    <n v="0"/>
  </r>
  <r>
    <x v="14"/>
    <s v="Grazing Livestock"/>
    <s v="Grazing livestock (LFA)"/>
    <s v="Specialist sheep (SDA)"/>
    <m/>
    <x v="5"/>
    <s v="—    "/>
    <s v=".D"/>
    <s v="..D"/>
    <n v="0"/>
    <s v=".D"/>
  </r>
  <r>
    <x v="14"/>
    <s v="Grazing Livestock"/>
    <s v="Grazing livestock (LFA)"/>
    <s v="Specialist sheep (SDA)"/>
    <m/>
    <x v="6"/>
    <s v="—    "/>
    <n v="0"/>
    <n v="0"/>
    <n v="0"/>
    <n v="0"/>
  </r>
  <r>
    <x v="14"/>
    <s v="Grazing Livestock"/>
    <s v="Grazing livestock (LFA)"/>
    <s v="Specialist sheep (SDA)"/>
    <m/>
    <x v="7"/>
    <s v="—    "/>
    <n v="0"/>
    <n v="0"/>
    <n v="0"/>
    <n v="0"/>
  </r>
  <r>
    <x v="14"/>
    <s v="Grazing Livestock"/>
    <s v="Grazing livestock (LFA)"/>
    <s v="Specialist sheep (SDA)"/>
    <m/>
    <x v="8"/>
    <s v="—    "/>
    <n v="0"/>
    <n v="0"/>
    <n v="0"/>
    <n v="0"/>
  </r>
  <r>
    <x v="14"/>
    <s v="Grazing Livestock"/>
    <s v="Grazing livestock (LFA)"/>
    <s v="Specialist sheep (SDA)"/>
    <m/>
    <x v="9"/>
    <s v="—    "/>
    <n v="0"/>
    <n v="0"/>
    <n v="0"/>
    <n v="0"/>
  </r>
  <r>
    <x v="14"/>
    <s v="Grazing Livestock"/>
    <s v="Grazing livestock (LFA)"/>
    <s v="Specialist sheep (SDA)"/>
    <m/>
    <x v="10"/>
    <s v="—    "/>
    <n v="0"/>
    <n v="0"/>
    <n v="0"/>
    <s v="..D"/>
  </r>
  <r>
    <x v="14"/>
    <s v="Grazing Livestock"/>
    <s v="Grazing livestock (LFA)"/>
    <s v="Specialist sheep (SDA)"/>
    <m/>
    <x v="11"/>
    <s v="—    "/>
    <n v="0"/>
    <n v="0"/>
    <n v="0"/>
    <n v="0"/>
  </r>
  <r>
    <x v="14"/>
    <s v="Grazing Livestock"/>
    <s v="Grazing livestock (LFA)"/>
    <s v="Specialist sheep (SDA)"/>
    <m/>
    <x v="12"/>
    <s v="—    "/>
    <n v="0"/>
    <n v="0"/>
    <n v="0"/>
    <n v="0"/>
  </r>
  <r>
    <x v="14"/>
    <s v="Grazing Livestock"/>
    <s v="Grazing livestock (LFA)"/>
    <s v="Specialist sheep (SDA)"/>
    <m/>
    <x v="13"/>
    <s v="—    "/>
    <n v="0"/>
    <n v="0"/>
    <n v="0"/>
    <n v="0"/>
  </r>
  <r>
    <x v="14"/>
    <s v="Grazing Livestock"/>
    <s v="Grazing livestock (LFA)"/>
    <s v="Specialist sheep (SDA)"/>
    <m/>
    <x v="14"/>
    <s v="—    "/>
    <n v="0"/>
    <n v="0"/>
    <n v="0"/>
    <n v="0"/>
  </r>
  <r>
    <x v="14"/>
    <s v="Grazing Livestock"/>
    <s v="Grazing livestock (LFA)"/>
    <s v="Specialist sheep (SDA)"/>
    <m/>
    <x v="15"/>
    <s v="—    "/>
    <n v="0"/>
    <n v="0"/>
    <n v="0"/>
    <n v="0"/>
  </r>
  <r>
    <x v="14"/>
    <s v="Grazing Livestock"/>
    <s v="Grazing livestock (LFA)"/>
    <s v="Specialist sheep (SDA)"/>
    <m/>
    <x v="16"/>
    <s v="—    "/>
    <s v="..D"/>
    <n v="0"/>
    <n v="0"/>
    <s v="..D"/>
  </r>
  <r>
    <x v="14"/>
    <s v="Grazing Livestock"/>
    <s v="Grazing livestock (LFA)"/>
    <s v="Specialist sheep (SDA)"/>
    <m/>
    <x v="17"/>
    <s v="—    "/>
    <n v="0"/>
    <n v="0"/>
    <n v="0"/>
    <n v="0"/>
  </r>
  <r>
    <x v="14"/>
    <s v="Grazing Livestock"/>
    <s v="Grazing livestock (LFA)"/>
    <s v="Specialist sheep (SDA)"/>
    <m/>
    <x v="18"/>
    <s v="—    "/>
    <n v="0"/>
    <n v="0"/>
    <n v="0"/>
    <n v="0"/>
  </r>
  <r>
    <x v="14"/>
    <s v="Grazing Livestock"/>
    <s v="Grazing livestock (LFA)"/>
    <s v="Specialist sheep (SDA)"/>
    <m/>
    <x v="19"/>
    <s v="—    "/>
    <n v="0"/>
    <n v="0"/>
    <n v="0"/>
    <n v="0"/>
  </r>
  <r>
    <x v="14"/>
    <s v="Grazing Livestock"/>
    <s v="Grazing livestock (LFA)"/>
    <s v="Specialist sheep (SDA)"/>
    <m/>
    <x v="20"/>
    <s v="—    "/>
    <n v="0"/>
    <n v="0"/>
    <n v="0"/>
    <n v="0"/>
  </r>
  <r>
    <x v="14"/>
    <s v="Grazing Livestock"/>
    <s v="Grazing livestock (LFA)"/>
    <s v="Specialist sheep (SDA)"/>
    <m/>
    <x v="21"/>
    <s v="—    "/>
    <n v="0"/>
    <n v="0"/>
    <n v="0"/>
    <n v="0"/>
  </r>
  <r>
    <x v="14"/>
    <s v="Grazing Livestock"/>
    <s v="Grazing livestock (LFA)"/>
    <s v="Specialist sheep (SDA)"/>
    <m/>
    <x v="22"/>
    <s v="—    "/>
    <n v="0"/>
    <n v="0"/>
    <n v="0"/>
    <n v="0"/>
  </r>
  <r>
    <x v="14"/>
    <s v="Grazing Livestock"/>
    <s v="Grazing livestock (LFA)"/>
    <s v="Specialist sheep (SDA)"/>
    <m/>
    <x v="23"/>
    <s v="—    "/>
    <n v="0"/>
    <n v="0"/>
    <n v="0"/>
    <n v="0"/>
  </r>
  <r>
    <x v="14"/>
    <s v="Grazing Livestock"/>
    <s v="Grazing livestock (LFA)"/>
    <s v="Specialist sheep (SDA)"/>
    <m/>
    <x v="24"/>
    <s v="—    "/>
    <n v="0"/>
    <n v="0"/>
    <n v="0"/>
    <n v="0"/>
  </r>
  <r>
    <x v="14"/>
    <s v="Grazing Livestock"/>
    <s v="Grazing livestock (LFA)"/>
    <s v="Specialist sheep (SDA)"/>
    <m/>
    <x v="25"/>
    <s v="—    "/>
    <n v="0"/>
    <n v="0"/>
    <n v="0"/>
    <n v="0"/>
  </r>
  <r>
    <x v="14"/>
    <s v="Grazing Livestock"/>
    <s v="Grazing livestock (LFA)"/>
    <s v="Specialist sheep (SDA)"/>
    <m/>
    <x v="26"/>
    <s v="—    "/>
    <n v="0"/>
    <n v="0"/>
    <n v="0"/>
    <n v="0"/>
  </r>
  <r>
    <x v="14"/>
    <s v="Grazing Livestock"/>
    <s v="Grazing livestock (LFA)"/>
    <s v="Specialist sheep (SDA)"/>
    <m/>
    <x v="27"/>
    <s v="—    "/>
    <n v="0"/>
    <n v="0"/>
    <n v="0"/>
    <n v="0"/>
  </r>
  <r>
    <x v="14"/>
    <s v="Grazing Livestock"/>
    <s v="Grazing livestock (LFA)"/>
    <s v="Specialist sheep (SDA)"/>
    <m/>
    <x v="28"/>
    <s v="—    "/>
    <n v="0"/>
    <n v="0"/>
    <n v="0"/>
    <n v="0"/>
  </r>
  <r>
    <x v="14"/>
    <s v="Grazing Livestock"/>
    <s v="Grazing livestock (LFA)"/>
    <s v="Specialist sheep (SDA)"/>
    <m/>
    <x v="29"/>
    <s v="—    "/>
    <n v="0"/>
    <n v="0"/>
    <n v="0"/>
    <n v="0"/>
  </r>
  <r>
    <x v="14"/>
    <s v="Grazing Livestock"/>
    <s v="Grazing livestock (LFA)"/>
    <s v="Specialist sheep (SDA)"/>
    <m/>
    <x v="30"/>
    <s v="—    "/>
    <n v="0"/>
    <n v="0"/>
    <n v="0"/>
    <n v="0"/>
  </r>
  <r>
    <x v="14"/>
    <s v="Grazing Livestock"/>
    <s v="Grazing livestock (LFA)"/>
    <s v="Specialist sheep (SDA)"/>
    <m/>
    <x v="31"/>
    <s v="—    "/>
    <n v="0"/>
    <n v="0"/>
    <n v="0"/>
    <n v="0"/>
  </r>
  <r>
    <x v="14"/>
    <s v="Grazing Livestock"/>
    <s v="Grazing livestock (LFA)"/>
    <s v="Specialist sheep (SDA)"/>
    <m/>
    <x v="32"/>
    <s v="—    "/>
    <n v="0"/>
    <n v="0"/>
    <n v="0"/>
    <n v="0"/>
  </r>
  <r>
    <x v="14"/>
    <s v="Grazing Livestock"/>
    <s v="Grazing livestock (LFA)"/>
    <s v="Specialist sheep (SDA)"/>
    <m/>
    <x v="33"/>
    <s v="—    "/>
    <n v="0"/>
    <n v="0"/>
    <n v="0"/>
    <n v="0"/>
  </r>
  <r>
    <x v="14"/>
    <s v="Grazing Livestock"/>
    <s v="Grazing livestock (LFA)"/>
    <s v="Specialist sheep (SDA)"/>
    <m/>
    <x v="34"/>
    <s v="—    "/>
    <n v="251.991938576221"/>
    <s v="F"/>
    <n v="167.930176504288"/>
    <n v="452.915114330846"/>
  </r>
  <r>
    <x v="14"/>
    <s v="Grazing Livestock"/>
    <s v="Grazing livestock (LFA)"/>
    <s v="Specialist sheep (SDA)"/>
    <m/>
    <x v="35"/>
    <s v="—    "/>
    <n v="0"/>
    <n v="0"/>
    <n v="0"/>
    <n v="0"/>
  </r>
  <r>
    <x v="14"/>
    <s v="Grazing Livestock"/>
    <s v="Grazing livestock (LFA)"/>
    <s v="Specialist sheep (SDA)"/>
    <m/>
    <x v="36"/>
    <s v="—    "/>
    <n v="0"/>
    <n v="0"/>
    <n v="0"/>
    <n v="0"/>
  </r>
  <r>
    <x v="14"/>
    <s v="Grazing Livestock"/>
    <s v="Grazing livestock (LFA)"/>
    <s v="Specialist sheep (SDA)"/>
    <m/>
    <x v="37"/>
    <s v="—    "/>
    <s v="V"/>
    <n v="0"/>
    <s v=".D"/>
    <s v="V"/>
  </r>
  <r>
    <x v="14"/>
    <s v="Grazing Livestock"/>
    <s v="Grazing livestock (LFA)"/>
    <s v="Specialist sheep (SDA)"/>
    <m/>
    <x v="38"/>
    <s v="—    "/>
    <n v="115.24234205920099"/>
    <s v="F"/>
    <n v="102.73295696668799"/>
    <n v="156.028586230359"/>
  </r>
  <r>
    <x v="14"/>
    <s v="Grazing Livestock"/>
    <s v="Grazing livestock (LFA)"/>
    <s v="Specialist sheep (SDA)"/>
    <m/>
    <x v="39"/>
    <s v="—    "/>
    <n v="142.77478277799699"/>
    <s v=".D"/>
    <s v="..D"/>
    <n v="304.14622246768801"/>
  </r>
  <r>
    <x v="14"/>
    <s v="Grazing Livestock"/>
    <s v="Grazing livestock (LFA)"/>
    <s v="Specialist sheep (SDA)"/>
    <m/>
    <x v="40"/>
    <s v="—    "/>
    <n v="0"/>
    <n v="0"/>
    <n v="0"/>
    <n v="0"/>
  </r>
  <r>
    <x v="14"/>
    <s v="Grazing Livestock"/>
    <s v="Grazing livestock (LFA)"/>
    <s v="Specialist sheep (SDA)"/>
    <m/>
    <x v="41"/>
    <s v="—    "/>
    <s v=".D"/>
    <s v="..D"/>
    <n v="0"/>
    <s v=".D"/>
  </r>
  <r>
    <x v="14"/>
    <s v="Grazing Livestock"/>
    <s v="Grazing livestock (LFA)"/>
    <s v="Specialist sheep (SDA)"/>
    <m/>
    <x v="42"/>
    <s v="—    "/>
    <s v="V"/>
    <s v="F"/>
    <s v="V"/>
    <s v="V"/>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2"/>
    <s v="—    "/>
    <n v="176.200914056503"/>
    <s v="F"/>
    <n v="138.95347027665599"/>
    <n v="376.08289929976598"/>
  </r>
  <r>
    <x v="15"/>
    <s v="Grazing Livestock"/>
    <s v="Grazing livestock (LFA)"/>
    <s v="Other grazing livestock (SDA)"/>
    <m/>
    <x v="3"/>
    <s v="—    "/>
    <n v="1.46368652111542"/>
    <n v="0"/>
    <n v="1.61394531602715"/>
    <s v="V"/>
  </r>
  <r>
    <x v="15"/>
    <s v="Grazing Livestock"/>
    <s v="Grazing livestock (LFA)"/>
    <s v="Other grazing livestock (SDA)"/>
    <m/>
    <x v="4"/>
    <s v="—    "/>
    <s v="V"/>
    <n v="0"/>
    <s v="V"/>
    <s v="V"/>
  </r>
  <r>
    <x v="15"/>
    <s v="Grazing Livestock"/>
    <s v="Grazing livestock (LFA)"/>
    <s v="Other grazing livestock (SDA)"/>
    <m/>
    <x v="5"/>
    <s v="—    "/>
    <n v="1.1591899730564601"/>
    <n v="0"/>
    <n v="1.3486816306153799"/>
    <s v="V"/>
  </r>
  <r>
    <x v="15"/>
    <s v="Grazing Livestock"/>
    <s v="Grazing livestock (LFA)"/>
    <s v="Other grazing livestock (SDA)"/>
    <m/>
    <x v="6"/>
    <s v="—    "/>
    <s v="V"/>
    <n v="0"/>
    <s v="V"/>
    <n v="0"/>
  </r>
  <r>
    <x v="15"/>
    <s v="Grazing Livestock"/>
    <s v="Grazing livestock (LFA)"/>
    <s v="Other grazing livestock (SDA)"/>
    <m/>
    <x v="7"/>
    <s v="—    "/>
    <n v="0"/>
    <n v="0"/>
    <n v="0"/>
    <n v="0"/>
  </r>
  <r>
    <x v="15"/>
    <s v="Grazing Livestock"/>
    <s v="Grazing livestock (LFA)"/>
    <s v="Other grazing livestock (SDA)"/>
    <m/>
    <x v="8"/>
    <s v="—    "/>
    <n v="0"/>
    <n v="0"/>
    <n v="0"/>
    <n v="0"/>
  </r>
  <r>
    <x v="15"/>
    <s v="Grazing Livestock"/>
    <s v="Grazing livestock (LFA)"/>
    <s v="Other grazing livestock (SDA)"/>
    <m/>
    <x v="9"/>
    <s v="—    "/>
    <n v="0"/>
    <n v="0"/>
    <n v="0"/>
    <n v="0"/>
  </r>
  <r>
    <x v="15"/>
    <s v="Grazing Livestock"/>
    <s v="Grazing livestock (LFA)"/>
    <s v="Other grazing livestock (SDA)"/>
    <m/>
    <x v="10"/>
    <s v="—    "/>
    <s v=".D"/>
    <s v="..D"/>
    <s v=".D"/>
    <n v="0"/>
  </r>
  <r>
    <x v="15"/>
    <s v="Grazing Livestock"/>
    <s v="Grazing livestock (LFA)"/>
    <s v="Other grazing livestock (SDA)"/>
    <m/>
    <x v="11"/>
    <s v="—    "/>
    <n v="0"/>
    <n v="0"/>
    <n v="0"/>
    <n v="0"/>
  </r>
  <r>
    <x v="15"/>
    <s v="Grazing Livestock"/>
    <s v="Grazing livestock (LFA)"/>
    <s v="Other grazing livestock (SDA)"/>
    <m/>
    <x v="12"/>
    <s v="—    "/>
    <n v="0"/>
    <n v="0"/>
    <n v="0"/>
    <n v="0"/>
  </r>
  <r>
    <x v="15"/>
    <s v="Grazing Livestock"/>
    <s v="Grazing livestock (LFA)"/>
    <s v="Other grazing livestock (SDA)"/>
    <m/>
    <x v="13"/>
    <s v="—    "/>
    <n v="0"/>
    <n v="0"/>
    <n v="0"/>
    <n v="0"/>
  </r>
  <r>
    <x v="15"/>
    <s v="Grazing Livestock"/>
    <s v="Grazing livestock (LFA)"/>
    <s v="Other grazing livestock (SDA)"/>
    <m/>
    <x v="14"/>
    <s v="—    "/>
    <n v="0"/>
    <n v="0"/>
    <n v="0"/>
    <n v="0"/>
  </r>
  <r>
    <x v="15"/>
    <s v="Grazing Livestock"/>
    <s v="Grazing livestock (LFA)"/>
    <s v="Other grazing livestock (SDA)"/>
    <m/>
    <x v="15"/>
    <s v="—    "/>
    <n v="0"/>
    <n v="0"/>
    <n v="0"/>
    <n v="0"/>
  </r>
  <r>
    <x v="15"/>
    <s v="Grazing Livestock"/>
    <s v="Grazing livestock (LFA)"/>
    <s v="Other grazing livestock (SDA)"/>
    <m/>
    <x v="16"/>
    <s v="—    "/>
    <n v="0"/>
    <n v="0"/>
    <n v="0"/>
    <n v="0"/>
  </r>
  <r>
    <x v="15"/>
    <s v="Grazing Livestock"/>
    <s v="Grazing livestock (LFA)"/>
    <s v="Other grazing livestock (SDA)"/>
    <m/>
    <x v="17"/>
    <s v="—    "/>
    <n v="0"/>
    <n v="0"/>
    <n v="0"/>
    <n v="0"/>
  </r>
  <r>
    <x v="15"/>
    <s v="Grazing Livestock"/>
    <s v="Grazing livestock (LFA)"/>
    <s v="Other grazing livestock (SDA)"/>
    <m/>
    <x v="18"/>
    <s v="—    "/>
    <n v="0"/>
    <n v="0"/>
    <n v="0"/>
    <n v="0"/>
  </r>
  <r>
    <x v="15"/>
    <s v="Grazing Livestock"/>
    <s v="Grazing livestock (LFA)"/>
    <s v="Other grazing livestock (SDA)"/>
    <m/>
    <x v="19"/>
    <s v="—    "/>
    <n v="0"/>
    <n v="0"/>
    <n v="0"/>
    <n v="0"/>
  </r>
  <r>
    <x v="15"/>
    <s v="Grazing Livestock"/>
    <s v="Grazing livestock (LFA)"/>
    <s v="Other grazing livestock (SDA)"/>
    <m/>
    <x v="20"/>
    <s v="—    "/>
    <n v="0"/>
    <n v="0"/>
    <n v="0"/>
    <n v="0"/>
  </r>
  <r>
    <x v="15"/>
    <s v="Grazing Livestock"/>
    <s v="Grazing livestock (LFA)"/>
    <s v="Other grazing livestock (SDA)"/>
    <m/>
    <x v="21"/>
    <s v="—    "/>
    <n v="0"/>
    <n v="0"/>
    <n v="0"/>
    <n v="0"/>
  </r>
  <r>
    <x v="15"/>
    <s v="Grazing Livestock"/>
    <s v="Grazing livestock (LFA)"/>
    <s v="Other grazing livestock (SDA)"/>
    <m/>
    <x v="22"/>
    <s v="—    "/>
    <n v="0"/>
    <n v="0"/>
    <n v="0"/>
    <n v="0"/>
  </r>
  <r>
    <x v="15"/>
    <s v="Grazing Livestock"/>
    <s v="Grazing livestock (LFA)"/>
    <s v="Other grazing livestock (SDA)"/>
    <m/>
    <x v="23"/>
    <s v="—    "/>
    <n v="0"/>
    <n v="0"/>
    <n v="0"/>
    <n v="0"/>
  </r>
  <r>
    <x v="15"/>
    <s v="Grazing Livestock"/>
    <s v="Grazing livestock (LFA)"/>
    <s v="Other grazing livestock (SDA)"/>
    <m/>
    <x v="24"/>
    <s v="—    "/>
    <n v="0"/>
    <n v="0"/>
    <n v="0"/>
    <n v="0"/>
  </r>
  <r>
    <x v="15"/>
    <s v="Grazing Livestock"/>
    <s v="Grazing livestock (LFA)"/>
    <s v="Other grazing livestock (SDA)"/>
    <m/>
    <x v="25"/>
    <s v="—    "/>
    <n v="0"/>
    <n v="0"/>
    <n v="0"/>
    <n v="0"/>
  </r>
  <r>
    <x v="15"/>
    <s v="Grazing Livestock"/>
    <s v="Grazing livestock (LFA)"/>
    <s v="Other grazing livestock (SDA)"/>
    <m/>
    <x v="26"/>
    <s v="—    "/>
    <n v="0"/>
    <n v="0"/>
    <n v="0"/>
    <n v="0"/>
  </r>
  <r>
    <x v="15"/>
    <s v="Grazing Livestock"/>
    <s v="Grazing livestock (LFA)"/>
    <s v="Other grazing livestock (SDA)"/>
    <m/>
    <x v="27"/>
    <s v="—    "/>
    <n v="0"/>
    <n v="0"/>
    <n v="0"/>
    <n v="0"/>
  </r>
  <r>
    <x v="15"/>
    <s v="Grazing Livestock"/>
    <s v="Grazing livestock (LFA)"/>
    <s v="Other grazing livestock (SDA)"/>
    <m/>
    <x v="28"/>
    <s v="—    "/>
    <n v="0"/>
    <n v="0"/>
    <n v="0"/>
    <n v="0"/>
  </r>
  <r>
    <x v="15"/>
    <s v="Grazing Livestock"/>
    <s v="Grazing livestock (LFA)"/>
    <s v="Other grazing livestock (SDA)"/>
    <m/>
    <x v="29"/>
    <s v="—    "/>
    <n v="0"/>
    <n v="0"/>
    <n v="0"/>
    <n v="0"/>
  </r>
  <r>
    <x v="15"/>
    <s v="Grazing Livestock"/>
    <s v="Grazing livestock (LFA)"/>
    <s v="Other grazing livestock (SDA)"/>
    <m/>
    <x v="30"/>
    <s v="—    "/>
    <n v="0"/>
    <n v="0"/>
    <n v="0"/>
    <n v="0"/>
  </r>
  <r>
    <x v="15"/>
    <s v="Grazing Livestock"/>
    <s v="Grazing livestock (LFA)"/>
    <s v="Other grazing livestock (SDA)"/>
    <m/>
    <x v="31"/>
    <s v="—    "/>
    <n v="0"/>
    <n v="0"/>
    <n v="0"/>
    <n v="0"/>
  </r>
  <r>
    <x v="15"/>
    <s v="Grazing Livestock"/>
    <s v="Grazing livestock (LFA)"/>
    <s v="Other grazing livestock (SDA)"/>
    <m/>
    <x v="32"/>
    <s v="—    "/>
    <n v="0"/>
    <n v="0"/>
    <n v="0"/>
    <n v="0"/>
  </r>
  <r>
    <x v="15"/>
    <s v="Grazing Livestock"/>
    <s v="Grazing livestock (LFA)"/>
    <s v="Other grazing livestock (SDA)"/>
    <m/>
    <x v="33"/>
    <s v="—    "/>
    <n v="0"/>
    <n v="0"/>
    <n v="0"/>
    <n v="0"/>
  </r>
  <r>
    <x v="15"/>
    <s v="Grazing Livestock"/>
    <s v="Grazing livestock (LFA)"/>
    <s v="Other grazing livestock (SDA)"/>
    <m/>
    <x v="34"/>
    <s v="—    "/>
    <n v="174.71446410473999"/>
    <s v="F"/>
    <n v="137.30161081659699"/>
    <n v="373.761315790727"/>
  </r>
  <r>
    <x v="15"/>
    <s v="Grazing Livestock"/>
    <s v="Grazing livestock (LFA)"/>
    <s v="Other grazing livestock (SDA)"/>
    <m/>
    <x v="35"/>
    <s v="—    "/>
    <n v="0.46804150895639601"/>
    <n v="0"/>
    <s v="V"/>
    <n v="1.6842777317165301"/>
  </r>
  <r>
    <x v="15"/>
    <s v="Grazing Livestock"/>
    <s v="Grazing livestock (LFA)"/>
    <s v="Other grazing livestock (SDA)"/>
    <m/>
    <x v="36"/>
    <s v="—    "/>
    <s v="V"/>
    <n v="0"/>
    <s v="V"/>
    <s v=".D"/>
  </r>
  <r>
    <x v="15"/>
    <s v="Grazing Livestock"/>
    <s v="Grazing livestock (LFA)"/>
    <s v="Other grazing livestock (SDA)"/>
    <m/>
    <x v="37"/>
    <s v="—    "/>
    <n v="4.2281250356473299"/>
    <s v=".D"/>
    <n v="4.2460012710368504"/>
    <s v="..D"/>
  </r>
  <r>
    <x v="15"/>
    <s v="Grazing Livestock"/>
    <s v="Grazing livestock (LFA)"/>
    <s v="Other grazing livestock (SDA)"/>
    <m/>
    <x v="38"/>
    <s v="—    "/>
    <n v="101.53296425377"/>
    <s v="F"/>
    <n v="90.258557938157793"/>
    <n v="176.87801712857299"/>
  </r>
  <r>
    <x v="15"/>
    <s v="Grazing Livestock"/>
    <s v="Grazing livestock (LFA)"/>
    <s v="Other grazing livestock (SDA)"/>
    <m/>
    <x v="39"/>
    <s v="—    "/>
    <n v="73.014671743920204"/>
    <s v="F"/>
    <n v="46.782488155295702"/>
    <n v="195.245208628462"/>
  </r>
  <r>
    <x v="15"/>
    <s v="Grazing Livestock"/>
    <s v="Grazing livestock (LFA)"/>
    <s v="Other grazing livestock (SDA)"/>
    <m/>
    <x v="40"/>
    <s v="—    "/>
    <s v=".D"/>
    <s v="..D"/>
    <n v="0"/>
    <s v=".D"/>
  </r>
  <r>
    <x v="15"/>
    <s v="Grazing Livestock"/>
    <s v="Grazing livestock (LFA)"/>
    <s v="Other grazing livestock (SDA)"/>
    <m/>
    <x v="41"/>
    <s v="—    "/>
    <s v="V"/>
    <n v="0"/>
    <s v="V"/>
    <s v="V"/>
  </r>
  <r>
    <x v="15"/>
    <s v="Grazing Livestock"/>
    <s v="Grazing livestock (LFA)"/>
    <s v="Other grazing livestock (SDA)"/>
    <m/>
    <x v="42"/>
    <s v="—    "/>
    <n v="3.7322492788817501"/>
    <s v="F"/>
    <n v="2.2733399006019801"/>
    <n v="9.5167301007654395"/>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2"/>
    <s v="—    "/>
    <n v="134.004789406566"/>
    <n v="61.594757404252697"/>
    <n v="140.45169224605101"/>
    <n v="189.135038752718"/>
  </r>
  <r>
    <x v="16"/>
    <s v="Other types &amp; mixed"/>
    <m/>
    <m/>
    <m/>
    <x v="3"/>
    <s v="—    "/>
    <n v="51.7600110832391"/>
    <n v="20.385931165344601"/>
    <n v="55.537276676929103"/>
    <n v="73.734027150595097"/>
  </r>
  <r>
    <x v="16"/>
    <s v="Other types &amp; mixed"/>
    <m/>
    <m/>
    <m/>
    <x v="4"/>
    <s v="—    "/>
    <n v="28.8089151553344"/>
    <n v="10.4412235937746"/>
    <n v="30.6425728472637"/>
    <n v="42.407788020691001"/>
  </r>
  <r>
    <x v="16"/>
    <s v="Other types &amp; mixed"/>
    <m/>
    <m/>
    <m/>
    <x v="5"/>
    <s v="—    "/>
    <n v="18.4871159098867"/>
    <n v="8.1672682824955594"/>
    <n v="21.083985204709901"/>
    <n v="23.0816640143439"/>
  </r>
  <r>
    <x v="16"/>
    <s v="Other types &amp; mixed"/>
    <m/>
    <m/>
    <m/>
    <x v="6"/>
    <s v="—    "/>
    <n v="4.4639800180179501"/>
    <n v="1.7774392890744"/>
    <n v="3.8107186249555101"/>
    <n v="8.2445751155602007"/>
  </r>
  <r>
    <x v="16"/>
    <s v="Other types &amp; mixed"/>
    <m/>
    <m/>
    <m/>
    <x v="7"/>
    <s v="—    "/>
    <n v="9.7762586312816708"/>
    <n v="2.7810472905029999"/>
    <n v="10.169144630310001"/>
    <n v="15.5491736014105"/>
  </r>
  <r>
    <x v="16"/>
    <s v="Other types &amp; mixed"/>
    <m/>
    <m/>
    <m/>
    <x v="8"/>
    <s v="—    "/>
    <n v="9.5844941849117706"/>
    <n v="2.1477610197402499"/>
    <n v="10.0909566945951"/>
    <n v="15.5491736014105"/>
  </r>
  <r>
    <x v="16"/>
    <s v="Other types &amp; mixed"/>
    <m/>
    <m/>
    <m/>
    <x v="9"/>
    <s v="—    "/>
    <s v="V"/>
    <s v=".D"/>
    <s v=".D"/>
    <n v="0"/>
  </r>
  <r>
    <x v="16"/>
    <s v="Other types &amp; mixed"/>
    <m/>
    <m/>
    <m/>
    <x v="10"/>
    <s v="—    "/>
    <n v="2.04724182652624"/>
    <s v="V"/>
    <n v="1.3433452562449499"/>
    <n v="5.1445107527309801"/>
  </r>
  <r>
    <x v="16"/>
    <s v="Other types &amp; mixed"/>
    <m/>
    <m/>
    <m/>
    <x v="11"/>
    <s v="—    "/>
    <s v="V"/>
    <n v="0"/>
    <s v=".D"/>
    <s v=".D"/>
  </r>
  <r>
    <x v="16"/>
    <s v="Other types &amp; mixed"/>
    <m/>
    <m/>
    <m/>
    <x v="12"/>
    <s v="—    "/>
    <n v="1.6903214712594901"/>
    <s v="V"/>
    <n v="0.99323358950614304"/>
    <n v="4.44082244893261"/>
  </r>
  <r>
    <x v="16"/>
    <s v="Other types &amp; mixed"/>
    <m/>
    <m/>
    <m/>
    <x v="13"/>
    <s v="—    "/>
    <n v="0.97376842985628698"/>
    <s v=".D"/>
    <s v="V"/>
    <s v="V"/>
  </r>
  <r>
    <x v="16"/>
    <s v="Other types &amp; mixed"/>
    <m/>
    <m/>
    <m/>
    <x v="14"/>
    <s v="—    "/>
    <n v="0.93167769228106201"/>
    <n v="0"/>
    <s v="V"/>
    <s v="V"/>
  </r>
  <r>
    <x v="16"/>
    <s v="Other types &amp; mixed"/>
    <m/>
    <m/>
    <m/>
    <x v="15"/>
    <s v="—    "/>
    <s v=".D"/>
    <s v=".D"/>
    <s v="..D"/>
    <n v="0"/>
  </r>
  <r>
    <x v="16"/>
    <s v="Other types &amp; mixed"/>
    <m/>
    <m/>
    <m/>
    <x v="16"/>
    <s v="—    "/>
    <s v="..D"/>
    <s v=".D"/>
    <n v="2.6368626233416399"/>
    <s v="V"/>
  </r>
  <r>
    <x v="16"/>
    <s v="Other types &amp; mixed"/>
    <m/>
    <m/>
    <m/>
    <x v="17"/>
    <s v="—    "/>
    <s v="..D"/>
    <s v="V"/>
    <s v="V"/>
    <s v="V"/>
  </r>
  <r>
    <x v="16"/>
    <s v="Other types &amp; mixed"/>
    <m/>
    <m/>
    <m/>
    <x v="18"/>
    <s v="—    "/>
    <s v="..D"/>
    <s v="V"/>
    <s v="V"/>
    <s v="V"/>
  </r>
  <r>
    <x v="16"/>
    <s v="Other types &amp; mixed"/>
    <m/>
    <m/>
    <m/>
    <x v="19"/>
    <s v="—    "/>
    <s v="V"/>
    <s v=".D"/>
    <s v="V"/>
    <s v=".D"/>
  </r>
  <r>
    <x v="16"/>
    <s v="Other types &amp; mixed"/>
    <m/>
    <m/>
    <m/>
    <x v="20"/>
    <s v="—    "/>
    <s v="V"/>
    <n v="0"/>
    <s v=".D"/>
    <s v=".D"/>
  </r>
  <r>
    <x v="16"/>
    <s v="Other types &amp; mixed"/>
    <m/>
    <m/>
    <m/>
    <x v="21"/>
    <s v="—    "/>
    <s v="V"/>
    <s v=".D"/>
    <s v="V"/>
    <s v="V"/>
  </r>
  <r>
    <x v="16"/>
    <s v="Other types &amp; mixed"/>
    <m/>
    <m/>
    <m/>
    <x v="22"/>
    <s v="—    "/>
    <n v="0"/>
    <n v="0"/>
    <n v="0"/>
    <n v="0"/>
  </r>
  <r>
    <x v="16"/>
    <s v="Other types &amp; mixed"/>
    <m/>
    <m/>
    <m/>
    <x v="23"/>
    <s v="—    "/>
    <s v=".D"/>
    <s v=".D"/>
    <s v=".D"/>
    <n v="0"/>
  </r>
  <r>
    <x v="16"/>
    <s v="Other types &amp; mixed"/>
    <m/>
    <m/>
    <m/>
    <x v="24"/>
    <s v="—    "/>
    <n v="0"/>
    <n v="0"/>
    <n v="0"/>
    <n v="0"/>
  </r>
  <r>
    <x v="16"/>
    <s v="Other types &amp; mixed"/>
    <m/>
    <m/>
    <m/>
    <x v="25"/>
    <s v="—    "/>
    <n v="0"/>
    <n v="0"/>
    <n v="0"/>
    <n v="0"/>
  </r>
  <r>
    <x v="16"/>
    <s v="Other types &amp; mixed"/>
    <m/>
    <m/>
    <m/>
    <x v="26"/>
    <s v="—    "/>
    <n v="0"/>
    <n v="0"/>
    <n v="0"/>
    <n v="0"/>
  </r>
  <r>
    <x v="16"/>
    <s v="Other types &amp; mixed"/>
    <m/>
    <m/>
    <m/>
    <x v="27"/>
    <s v="—    "/>
    <n v="0"/>
    <n v="0"/>
    <n v="0"/>
    <n v="0"/>
  </r>
  <r>
    <x v="16"/>
    <s v="Other types &amp; mixed"/>
    <m/>
    <m/>
    <m/>
    <x v="28"/>
    <s v="—    "/>
    <n v="0"/>
    <n v="0"/>
    <n v="0"/>
    <n v="0"/>
  </r>
  <r>
    <x v="16"/>
    <s v="Other types &amp; mixed"/>
    <m/>
    <m/>
    <m/>
    <x v="29"/>
    <s v="—    "/>
    <n v="0"/>
    <n v="0"/>
    <n v="0"/>
    <n v="0"/>
  </r>
  <r>
    <x v="16"/>
    <s v="Other types &amp; mixed"/>
    <m/>
    <m/>
    <m/>
    <x v="30"/>
    <s v="—    "/>
    <n v="0"/>
    <n v="0"/>
    <n v="0"/>
    <n v="0"/>
  </r>
  <r>
    <x v="16"/>
    <s v="Other types &amp; mixed"/>
    <m/>
    <m/>
    <m/>
    <x v="31"/>
    <s v="—    "/>
    <n v="0"/>
    <n v="0"/>
    <n v="0"/>
    <n v="0"/>
  </r>
  <r>
    <x v="16"/>
    <s v="Other types &amp; mixed"/>
    <m/>
    <m/>
    <m/>
    <x v="32"/>
    <s v="—    "/>
    <n v="0"/>
    <n v="0"/>
    <n v="0"/>
    <n v="0"/>
  </r>
  <r>
    <x v="16"/>
    <s v="Other types &amp; mixed"/>
    <m/>
    <m/>
    <m/>
    <x v="33"/>
    <s v="—    "/>
    <n v="0"/>
    <n v="0"/>
    <n v="0"/>
    <n v="0"/>
  </r>
  <r>
    <x v="16"/>
    <s v="Other types &amp; mixed"/>
    <m/>
    <m/>
    <m/>
    <x v="34"/>
    <s v="—    "/>
    <n v="66.466968003008702"/>
    <n v="37.290535929388"/>
    <n v="68.540924160676596"/>
    <n v="89.699041037922996"/>
  </r>
  <r>
    <x v="16"/>
    <s v="Other types &amp; mixed"/>
    <m/>
    <m/>
    <m/>
    <x v="35"/>
    <s v="—    "/>
    <n v="3.6717292154994898"/>
    <n v="2.62433410932793"/>
    <n v="4.2662298848424198"/>
    <n v="3.49461784513037"/>
  </r>
  <r>
    <x v="16"/>
    <s v="Other types &amp; mixed"/>
    <m/>
    <m/>
    <m/>
    <x v="36"/>
    <s v="—    "/>
    <n v="0.81919102877332095"/>
    <s v="V"/>
    <n v="0.99969729401141805"/>
    <s v="V"/>
  </r>
  <r>
    <x v="16"/>
    <s v="Other types &amp; mixed"/>
    <m/>
    <m/>
    <m/>
    <x v="37"/>
    <s v="—    "/>
    <n v="11.8778093456714"/>
    <n v="4.32744195721064"/>
    <n v="13.200411331946301"/>
    <n v="16.361884717795299"/>
  </r>
  <r>
    <x v="16"/>
    <s v="Other types &amp; mixed"/>
    <m/>
    <m/>
    <m/>
    <x v="38"/>
    <s v="—    "/>
    <n v="36.616785828464003"/>
    <n v="23.317913821062099"/>
    <n v="36.4411889203488"/>
    <n v="49.385540842572297"/>
  </r>
  <r>
    <x v="16"/>
    <s v="Other types &amp; mixed"/>
    <m/>
    <m/>
    <m/>
    <x v="39"/>
    <s v="—    "/>
    <s v="V"/>
    <s v=".D"/>
    <s v=".D"/>
    <s v="V"/>
  </r>
  <r>
    <x v="16"/>
    <s v="Other types &amp; mixed"/>
    <m/>
    <m/>
    <m/>
    <x v="40"/>
    <s v="—    "/>
    <n v="1.48645601044721"/>
    <s v="V"/>
    <n v="1.6233580798054801"/>
    <n v="2.1916141434529099"/>
  </r>
  <r>
    <x v="16"/>
    <s v="Other types &amp; mixed"/>
    <m/>
    <m/>
    <m/>
    <x v="41"/>
    <s v="—    "/>
    <n v="4.7818100904099099"/>
    <n v="1.0684984595354801"/>
    <n v="5.3814692489456402"/>
    <n v="7.08587847666732"/>
  </r>
  <r>
    <x v="16"/>
    <s v="Other types &amp; mixed"/>
    <m/>
    <m/>
    <m/>
    <x v="42"/>
    <s v="—    "/>
    <n v="6.8693149290342204"/>
    <n v="7.5063539783284998"/>
    <n v="6.19319529719378"/>
    <n v="7.5885791073375097"/>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2"/>
    <s v="—    "/>
    <n v="73.434994414052497"/>
    <s v="F"/>
    <n v="115.694351516328"/>
    <n v="47.901676655984197"/>
  </r>
  <r>
    <x v="17"/>
    <s v="Other types &amp; mixed"/>
    <s v="Pigs"/>
    <m/>
    <m/>
    <x v="3"/>
    <s v="—    "/>
    <n v="28.119128411321899"/>
    <s v=".D"/>
    <n v="46.738789500347501"/>
    <s v="..D"/>
  </r>
  <r>
    <x v="17"/>
    <s v="Other types &amp; mixed"/>
    <s v="Pigs"/>
    <m/>
    <m/>
    <x v="4"/>
    <s v="—    "/>
    <n v="15.4339142693829"/>
    <s v=".D"/>
    <n v="26.168100620468898"/>
    <s v="..D"/>
  </r>
  <r>
    <x v="17"/>
    <s v="Other types &amp; mixed"/>
    <s v="Pigs"/>
    <m/>
    <m/>
    <x v="5"/>
    <s v="—    "/>
    <n v="11.4031299190942"/>
    <s v=".D"/>
    <n v="18.831756954390102"/>
    <s v="..D"/>
  </r>
  <r>
    <x v="17"/>
    <s v="Other types &amp; mixed"/>
    <s v="Pigs"/>
    <m/>
    <m/>
    <x v="6"/>
    <s v="—    "/>
    <s v="V"/>
    <n v="0"/>
    <s v="V"/>
    <s v="V"/>
  </r>
  <r>
    <x v="17"/>
    <s v="Other types &amp; mixed"/>
    <s v="Pigs"/>
    <m/>
    <m/>
    <x v="7"/>
    <s v="—    "/>
    <n v="4.4215288717402501"/>
    <s v="..D"/>
    <n v="7.7255924376860001"/>
    <s v="V"/>
  </r>
  <r>
    <x v="17"/>
    <s v="Other types &amp; mixed"/>
    <s v="Pigs"/>
    <m/>
    <m/>
    <x v="8"/>
    <s v="—    "/>
    <n v="4.4215288717402501"/>
    <s v="..D"/>
    <n v="7.7255924376860001"/>
    <s v="V"/>
  </r>
  <r>
    <x v="17"/>
    <s v="Other types &amp; mixed"/>
    <s v="Pigs"/>
    <m/>
    <m/>
    <x v="9"/>
    <s v="—    "/>
    <n v="0"/>
    <s v="..D"/>
    <n v="0"/>
    <n v="0"/>
  </r>
  <r>
    <x v="17"/>
    <s v="Other types &amp; mixed"/>
    <s v="Pigs"/>
    <m/>
    <m/>
    <x v="10"/>
    <s v="—    "/>
    <s v="V"/>
    <s v=".D"/>
    <n v="3.27884242057914"/>
    <s v=".D"/>
  </r>
  <r>
    <x v="17"/>
    <s v="Other types &amp; mixed"/>
    <s v="Pigs"/>
    <m/>
    <m/>
    <x v="11"/>
    <s v="—    "/>
    <n v="0"/>
    <n v="0"/>
    <s v="..D"/>
    <s v="..D"/>
  </r>
  <r>
    <x v="17"/>
    <s v="Other types &amp; mixed"/>
    <s v="Pigs"/>
    <m/>
    <m/>
    <x v="12"/>
    <s v="—    "/>
    <s v="V"/>
    <s v=".D"/>
    <n v="3.27884242057914"/>
    <s v=".D"/>
  </r>
  <r>
    <x v="17"/>
    <s v="Other types &amp; mixed"/>
    <s v="Pigs"/>
    <m/>
    <m/>
    <x v="13"/>
    <s v="—    "/>
    <n v="0"/>
    <s v="..D"/>
    <n v="0"/>
    <n v="0"/>
  </r>
  <r>
    <x v="17"/>
    <s v="Other types &amp; mixed"/>
    <s v="Pigs"/>
    <m/>
    <m/>
    <x v="14"/>
    <s v="—    "/>
    <n v="0"/>
    <n v="0"/>
    <n v="0"/>
    <n v="0"/>
  </r>
  <r>
    <x v="17"/>
    <s v="Other types &amp; mixed"/>
    <s v="Pigs"/>
    <m/>
    <m/>
    <x v="15"/>
    <s v="—    "/>
    <s v="..D"/>
    <n v="0"/>
    <n v="0"/>
    <n v="0"/>
  </r>
  <r>
    <x v="17"/>
    <s v="Other types &amp; mixed"/>
    <s v="Pigs"/>
    <m/>
    <m/>
    <x v="16"/>
    <s v="—    "/>
    <s v="V"/>
    <s v="..D"/>
    <s v="V"/>
    <n v="0"/>
  </r>
  <r>
    <x v="17"/>
    <s v="Other types &amp; mixed"/>
    <s v="Pigs"/>
    <m/>
    <m/>
    <x v="17"/>
    <s v="—    "/>
    <s v=".D"/>
    <s v="..D"/>
    <s v=".D"/>
    <n v="0"/>
  </r>
  <r>
    <x v="17"/>
    <s v="Other types &amp; mixed"/>
    <s v="Pigs"/>
    <m/>
    <m/>
    <x v="18"/>
    <s v="—    "/>
    <s v=".D"/>
    <s v="..D"/>
    <s v=".D"/>
    <n v="0"/>
  </r>
  <r>
    <x v="17"/>
    <s v="Other types &amp; mixed"/>
    <s v="Pigs"/>
    <m/>
    <m/>
    <x v="19"/>
    <s v="—    "/>
    <s v=".D"/>
    <s v="..D"/>
    <s v=".D"/>
    <s v="..D"/>
  </r>
  <r>
    <x v="17"/>
    <s v="Other types &amp; mixed"/>
    <s v="Pigs"/>
    <m/>
    <m/>
    <x v="20"/>
    <s v="—    "/>
    <n v="0"/>
    <n v="0"/>
    <s v="..D"/>
    <n v="0"/>
  </r>
  <r>
    <x v="17"/>
    <s v="Other types &amp; mixed"/>
    <s v="Pigs"/>
    <m/>
    <m/>
    <x v="21"/>
    <s v="—    "/>
    <n v="0"/>
    <s v="..D"/>
    <n v="0"/>
    <n v="0"/>
  </r>
  <r>
    <x v="17"/>
    <s v="Other types &amp; mixed"/>
    <s v="Pigs"/>
    <m/>
    <m/>
    <x v="22"/>
    <s v="—    "/>
    <n v="0"/>
    <n v="0"/>
    <n v="0"/>
    <n v="0"/>
  </r>
  <r>
    <x v="17"/>
    <s v="Other types &amp; mixed"/>
    <s v="Pigs"/>
    <m/>
    <m/>
    <x v="23"/>
    <s v="—    "/>
    <n v="0"/>
    <s v="..D"/>
    <n v="0"/>
    <n v="0"/>
  </r>
  <r>
    <x v="17"/>
    <s v="Other types &amp; mixed"/>
    <s v="Pigs"/>
    <m/>
    <m/>
    <x v="24"/>
    <s v="—    "/>
    <n v="0"/>
    <n v="0"/>
    <n v="0"/>
    <n v="0"/>
  </r>
  <r>
    <x v="17"/>
    <s v="Other types &amp; mixed"/>
    <s v="Pigs"/>
    <m/>
    <m/>
    <x v="25"/>
    <s v="—    "/>
    <n v="0"/>
    <n v="0"/>
    <n v="0"/>
    <n v="0"/>
  </r>
  <r>
    <x v="17"/>
    <s v="Other types &amp; mixed"/>
    <s v="Pigs"/>
    <m/>
    <m/>
    <x v="26"/>
    <s v="—    "/>
    <n v="0"/>
    <n v="0"/>
    <n v="0"/>
    <n v="0"/>
  </r>
  <r>
    <x v="17"/>
    <s v="Other types &amp; mixed"/>
    <s v="Pigs"/>
    <m/>
    <m/>
    <x v="27"/>
    <s v="—    "/>
    <n v="0"/>
    <n v="0"/>
    <n v="0"/>
    <n v="0"/>
  </r>
  <r>
    <x v="17"/>
    <s v="Other types &amp; mixed"/>
    <s v="Pigs"/>
    <m/>
    <m/>
    <x v="28"/>
    <s v="—    "/>
    <n v="0"/>
    <n v="0"/>
    <n v="0"/>
    <n v="0"/>
  </r>
  <r>
    <x v="17"/>
    <s v="Other types &amp; mixed"/>
    <s v="Pigs"/>
    <m/>
    <m/>
    <x v="29"/>
    <s v="—    "/>
    <n v="0"/>
    <n v="0"/>
    <n v="0"/>
    <n v="0"/>
  </r>
  <r>
    <x v="17"/>
    <s v="Other types &amp; mixed"/>
    <s v="Pigs"/>
    <m/>
    <m/>
    <x v="30"/>
    <s v="—    "/>
    <n v="0"/>
    <n v="0"/>
    <n v="0"/>
    <n v="0"/>
  </r>
  <r>
    <x v="17"/>
    <s v="Other types &amp; mixed"/>
    <s v="Pigs"/>
    <m/>
    <m/>
    <x v="31"/>
    <s v="—    "/>
    <n v="0"/>
    <n v="0"/>
    <n v="0"/>
    <n v="0"/>
  </r>
  <r>
    <x v="17"/>
    <s v="Other types &amp; mixed"/>
    <s v="Pigs"/>
    <m/>
    <m/>
    <x v="32"/>
    <s v="—    "/>
    <n v="0"/>
    <n v="0"/>
    <n v="0"/>
    <n v="0"/>
  </r>
  <r>
    <x v="17"/>
    <s v="Other types &amp; mixed"/>
    <s v="Pigs"/>
    <m/>
    <m/>
    <x v="33"/>
    <s v="—    "/>
    <n v="0"/>
    <n v="0"/>
    <n v="0"/>
    <n v="0"/>
  </r>
  <r>
    <x v="17"/>
    <s v="Other types &amp; mixed"/>
    <s v="Pigs"/>
    <m/>
    <m/>
    <x v="34"/>
    <s v="—    "/>
    <n v="37.661638915803003"/>
    <s v="F"/>
    <n v="55.071746220583698"/>
    <n v="28.322049402559902"/>
  </r>
  <r>
    <x v="17"/>
    <s v="Other types &amp; mixed"/>
    <s v="Pigs"/>
    <m/>
    <m/>
    <x v="35"/>
    <s v="—    "/>
    <s v="V"/>
    <n v="0"/>
    <s v="V"/>
    <s v=".D"/>
  </r>
  <r>
    <x v="17"/>
    <s v="Other types &amp; mixed"/>
    <s v="Pigs"/>
    <m/>
    <m/>
    <x v="36"/>
    <s v="—    "/>
    <s v=".D"/>
    <s v="..D"/>
    <s v=".D"/>
    <n v="0"/>
  </r>
  <r>
    <x v="17"/>
    <s v="Other types &amp; mixed"/>
    <s v="Pigs"/>
    <m/>
    <m/>
    <x v="37"/>
    <s v="—    "/>
    <n v="4.0018064837648799"/>
    <s v="..D"/>
    <n v="7.2124950930313201"/>
    <s v="V"/>
  </r>
  <r>
    <x v="17"/>
    <s v="Other types &amp; mixed"/>
    <s v="Pigs"/>
    <m/>
    <m/>
    <x v="38"/>
    <s v="—    "/>
    <n v="10.2534123831353"/>
    <s v="F"/>
    <n v="12.9651605569154"/>
    <s v="V"/>
  </r>
  <r>
    <x v="17"/>
    <s v="Other types &amp; mixed"/>
    <s v="Pigs"/>
    <m/>
    <m/>
    <x v="39"/>
    <s v="—    "/>
    <s v=".D"/>
    <s v="..D"/>
    <s v=".D"/>
    <s v=".D"/>
  </r>
  <r>
    <x v="17"/>
    <s v="Other types &amp; mixed"/>
    <s v="Pigs"/>
    <m/>
    <m/>
    <x v="40"/>
    <s v="—    "/>
    <n v="1.03829582038989"/>
    <n v="0"/>
    <n v="1.43725627371702"/>
    <s v="V"/>
  </r>
  <r>
    <x v="17"/>
    <s v="Other types &amp; mixed"/>
    <s v="Pigs"/>
    <m/>
    <m/>
    <x v="41"/>
    <s v="—    "/>
    <n v="5.1510702194110003"/>
    <s v="F"/>
    <n v="5.8970564835612"/>
    <n v="8.0761759766840502"/>
  </r>
  <r>
    <x v="17"/>
    <s v="Other types &amp; mixed"/>
    <s v="Pigs"/>
    <m/>
    <m/>
    <x v="42"/>
    <s v="—    "/>
    <n v="4.3702491449180396"/>
    <s v="F"/>
    <n v="4.5853950695018799"/>
    <s v="V"/>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2"/>
    <s v="—    "/>
    <n v="60.288992884233501"/>
    <s v="V"/>
    <n v="63.013132136046401"/>
    <n v="97.115863463141096"/>
  </r>
  <r>
    <x v="18"/>
    <s v="Other types &amp; mixed"/>
    <s v="Poultry"/>
    <m/>
    <m/>
    <x v="3"/>
    <s v="—    "/>
    <n v="22.7966174714951"/>
    <s v="V"/>
    <n v="19.845401637685001"/>
    <n v="45.173309849623699"/>
  </r>
  <r>
    <x v="18"/>
    <s v="Other types &amp; mixed"/>
    <s v="Poultry"/>
    <m/>
    <m/>
    <x v="4"/>
    <s v="—    "/>
    <n v="15.7772621593937"/>
    <s v="V"/>
    <n v="15.418824693112599"/>
    <n v="28.161347796546298"/>
  </r>
  <r>
    <x v="18"/>
    <s v="Other types &amp; mixed"/>
    <s v="Poultry"/>
    <m/>
    <m/>
    <x v="5"/>
    <s v="—    "/>
    <n v="5.3000731780084704"/>
    <s v="V"/>
    <n v="3.4086885728158101"/>
    <n v="12.681315348016501"/>
  </r>
  <r>
    <x v="18"/>
    <s v="Other types &amp; mixed"/>
    <s v="Poultry"/>
    <m/>
    <m/>
    <x v="6"/>
    <s v="—    "/>
    <s v="V"/>
    <n v="0"/>
    <n v="1.01788837175664"/>
    <s v="V"/>
  </r>
  <r>
    <x v="18"/>
    <s v="Other types &amp; mixed"/>
    <s v="Poultry"/>
    <m/>
    <m/>
    <x v="7"/>
    <s v="—    "/>
    <n v="4.20836839086894"/>
    <s v=".D"/>
    <s v="V"/>
    <n v="6.8860521430695698"/>
  </r>
  <r>
    <x v="18"/>
    <s v="Other types &amp; mixed"/>
    <s v="Poultry"/>
    <m/>
    <m/>
    <x v="8"/>
    <s v="—    "/>
    <n v="4.20836839086894"/>
    <s v=".D"/>
    <s v="V"/>
    <n v="6.8860521430695698"/>
  </r>
  <r>
    <x v="18"/>
    <s v="Other types &amp; mixed"/>
    <s v="Poultry"/>
    <m/>
    <m/>
    <x v="9"/>
    <s v="—    "/>
    <n v="0"/>
    <n v="0"/>
    <n v="0"/>
    <n v="0"/>
  </r>
  <r>
    <x v="18"/>
    <s v="Other types &amp; mixed"/>
    <s v="Poultry"/>
    <m/>
    <m/>
    <x v="10"/>
    <s v="—    "/>
    <s v=".D"/>
    <s v="..D"/>
    <n v="0"/>
    <s v=".D"/>
  </r>
  <r>
    <x v="18"/>
    <s v="Other types &amp; mixed"/>
    <s v="Poultry"/>
    <m/>
    <m/>
    <x v="11"/>
    <s v="—    "/>
    <n v="0"/>
    <n v="0"/>
    <n v="0"/>
    <n v="0"/>
  </r>
  <r>
    <x v="18"/>
    <s v="Other types &amp; mixed"/>
    <s v="Poultry"/>
    <m/>
    <m/>
    <x v="12"/>
    <s v="—    "/>
    <s v=".D"/>
    <s v="..D"/>
    <n v="0"/>
    <s v=".D"/>
  </r>
  <r>
    <x v="18"/>
    <s v="Other types &amp; mixed"/>
    <s v="Poultry"/>
    <m/>
    <m/>
    <x v="13"/>
    <s v="—    "/>
    <n v="0"/>
    <n v="0"/>
    <n v="0"/>
    <n v="0"/>
  </r>
  <r>
    <x v="18"/>
    <s v="Other types &amp; mixed"/>
    <s v="Poultry"/>
    <m/>
    <m/>
    <x v="14"/>
    <s v="—    "/>
    <n v="0"/>
    <n v="0"/>
    <n v="0"/>
    <n v="0"/>
  </r>
  <r>
    <x v="18"/>
    <s v="Other types &amp; mixed"/>
    <s v="Poultry"/>
    <m/>
    <m/>
    <x v="15"/>
    <s v="—    "/>
    <n v="0"/>
    <n v="0"/>
    <n v="0"/>
    <n v="0"/>
  </r>
  <r>
    <x v="18"/>
    <s v="Other types &amp; mixed"/>
    <s v="Poultry"/>
    <m/>
    <m/>
    <x v="16"/>
    <s v="—    "/>
    <s v="V"/>
    <n v="0"/>
    <s v=".D"/>
    <s v="V"/>
  </r>
  <r>
    <x v="18"/>
    <s v="Other types &amp; mixed"/>
    <s v="Poultry"/>
    <m/>
    <m/>
    <x v="17"/>
    <s v="—    "/>
    <s v="V"/>
    <n v="0"/>
    <s v=".D"/>
    <s v=".D"/>
  </r>
  <r>
    <x v="18"/>
    <s v="Other types &amp; mixed"/>
    <s v="Poultry"/>
    <m/>
    <m/>
    <x v="18"/>
    <s v="—    "/>
    <s v="V"/>
    <n v="0"/>
    <s v=".D"/>
    <s v=".D"/>
  </r>
  <r>
    <x v="18"/>
    <s v="Other types &amp; mixed"/>
    <s v="Poultry"/>
    <m/>
    <m/>
    <x v="19"/>
    <s v="—    "/>
    <n v="0"/>
    <n v="0"/>
    <n v="0"/>
    <n v="0"/>
  </r>
  <r>
    <x v="18"/>
    <s v="Other types &amp; mixed"/>
    <s v="Poultry"/>
    <m/>
    <m/>
    <x v="20"/>
    <s v="—    "/>
    <n v="0"/>
    <n v="0"/>
    <n v="0"/>
    <n v="0"/>
  </r>
  <r>
    <x v="18"/>
    <s v="Other types &amp; mixed"/>
    <s v="Poultry"/>
    <m/>
    <m/>
    <x v="21"/>
    <s v="—    "/>
    <s v="V"/>
    <n v="0"/>
    <s v=".D"/>
    <s v=".D"/>
  </r>
  <r>
    <x v="18"/>
    <s v="Other types &amp; mixed"/>
    <s v="Poultry"/>
    <m/>
    <m/>
    <x v="22"/>
    <s v="—    "/>
    <n v="0"/>
    <n v="0"/>
    <n v="0"/>
    <n v="0"/>
  </r>
  <r>
    <x v="18"/>
    <s v="Other types &amp; mixed"/>
    <s v="Poultry"/>
    <m/>
    <m/>
    <x v="23"/>
    <s v="—    "/>
    <n v="0"/>
    <n v="0"/>
    <n v="0"/>
    <n v="0"/>
  </r>
  <r>
    <x v="18"/>
    <s v="Other types &amp; mixed"/>
    <s v="Poultry"/>
    <m/>
    <m/>
    <x v="24"/>
    <s v="—    "/>
    <n v="0"/>
    <n v="0"/>
    <n v="0"/>
    <n v="0"/>
  </r>
  <r>
    <x v="18"/>
    <s v="Other types &amp; mixed"/>
    <s v="Poultry"/>
    <m/>
    <m/>
    <x v="25"/>
    <s v="—    "/>
    <n v="0"/>
    <n v="0"/>
    <n v="0"/>
    <n v="0"/>
  </r>
  <r>
    <x v="18"/>
    <s v="Other types &amp; mixed"/>
    <s v="Poultry"/>
    <m/>
    <m/>
    <x v="26"/>
    <s v="—    "/>
    <n v="0"/>
    <n v="0"/>
    <n v="0"/>
    <n v="0"/>
  </r>
  <r>
    <x v="18"/>
    <s v="Other types &amp; mixed"/>
    <s v="Poultry"/>
    <m/>
    <m/>
    <x v="27"/>
    <s v="—    "/>
    <n v="0"/>
    <n v="0"/>
    <n v="0"/>
    <n v="0"/>
  </r>
  <r>
    <x v="18"/>
    <s v="Other types &amp; mixed"/>
    <s v="Poultry"/>
    <m/>
    <m/>
    <x v="28"/>
    <s v="—    "/>
    <n v="0"/>
    <n v="0"/>
    <n v="0"/>
    <n v="0"/>
  </r>
  <r>
    <x v="18"/>
    <s v="Other types &amp; mixed"/>
    <s v="Poultry"/>
    <m/>
    <m/>
    <x v="29"/>
    <s v="—    "/>
    <n v="0"/>
    <n v="0"/>
    <n v="0"/>
    <n v="0"/>
  </r>
  <r>
    <x v="18"/>
    <s v="Other types &amp; mixed"/>
    <s v="Poultry"/>
    <m/>
    <m/>
    <x v="30"/>
    <s v="—    "/>
    <n v="0"/>
    <n v="0"/>
    <n v="0"/>
    <n v="0"/>
  </r>
  <r>
    <x v="18"/>
    <s v="Other types &amp; mixed"/>
    <s v="Poultry"/>
    <m/>
    <m/>
    <x v="31"/>
    <s v="—    "/>
    <n v="0"/>
    <n v="0"/>
    <n v="0"/>
    <n v="0"/>
  </r>
  <r>
    <x v="18"/>
    <s v="Other types &amp; mixed"/>
    <s v="Poultry"/>
    <m/>
    <m/>
    <x v="32"/>
    <s v="—    "/>
    <n v="0"/>
    <n v="0"/>
    <n v="0"/>
    <n v="0"/>
  </r>
  <r>
    <x v="18"/>
    <s v="Other types &amp; mixed"/>
    <s v="Poultry"/>
    <m/>
    <m/>
    <x v="33"/>
    <s v="—    "/>
    <n v="0"/>
    <n v="0"/>
    <n v="0"/>
    <n v="0"/>
  </r>
  <r>
    <x v="18"/>
    <s v="Other types &amp; mixed"/>
    <s v="Poultry"/>
    <m/>
    <m/>
    <x v="34"/>
    <s v="—    "/>
    <n v="29.635898720654701"/>
    <n v="6.5356158660404402"/>
    <n v="36.6472395969191"/>
    <n v="35.816607248988397"/>
  </r>
  <r>
    <x v="18"/>
    <s v="Other types &amp; mixed"/>
    <s v="Poultry"/>
    <m/>
    <m/>
    <x v="35"/>
    <s v="—    "/>
    <s v="V"/>
    <n v="0"/>
    <s v="V"/>
    <s v="..D"/>
  </r>
  <r>
    <x v="18"/>
    <s v="Other types &amp; mixed"/>
    <s v="Poultry"/>
    <m/>
    <m/>
    <x v="36"/>
    <s v="—    "/>
    <s v="..D"/>
    <n v="0"/>
    <s v="..D"/>
    <n v="0"/>
  </r>
  <r>
    <x v="18"/>
    <s v="Other types &amp; mixed"/>
    <s v="Poultry"/>
    <m/>
    <m/>
    <x v="37"/>
    <s v="—    "/>
    <n v="3.76002049078325"/>
    <s v=".D"/>
    <n v="4.8081631577613102"/>
    <s v="..D"/>
  </r>
  <r>
    <x v="18"/>
    <s v="Other types &amp; mixed"/>
    <s v="Poultry"/>
    <m/>
    <m/>
    <x v="38"/>
    <s v="—    "/>
    <n v="14.0438971102287"/>
    <n v="5.9406172386232399"/>
    <n v="16.055472700723602"/>
    <n v="16.9997764634203"/>
  </r>
  <r>
    <x v="18"/>
    <s v="Other types &amp; mixed"/>
    <s v="Poultry"/>
    <m/>
    <m/>
    <x v="39"/>
    <s v="—    "/>
    <s v="V"/>
    <n v="0"/>
    <s v="V"/>
    <n v="0"/>
  </r>
  <r>
    <x v="18"/>
    <s v="Other types &amp; mixed"/>
    <s v="Poultry"/>
    <m/>
    <m/>
    <x v="40"/>
    <s v="—    "/>
    <n v="1.02424005176351"/>
    <n v="0"/>
    <s v="V"/>
    <s v="V"/>
  </r>
  <r>
    <x v="18"/>
    <s v="Other types &amp; mixed"/>
    <s v="Poultry"/>
    <m/>
    <m/>
    <x v="41"/>
    <s v="—    "/>
    <n v="4.1570114244762504"/>
    <s v="V"/>
    <s v="V"/>
    <n v="3.4070566555811599"/>
  </r>
  <r>
    <x v="18"/>
    <s v="Other types &amp; mixed"/>
    <s v="Poultry"/>
    <m/>
    <m/>
    <x v="42"/>
    <s v="—    "/>
    <n v="4.6400300572174196"/>
    <s v="V"/>
    <n v="5.0149302707928696"/>
    <n v="6.4173366630590101"/>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2"/>
    <s v="—    "/>
    <n v="166.82127127246699"/>
    <n v="84.832178341304697"/>
    <n v="165.800542819718"/>
    <n v="249.17696888760099"/>
  </r>
  <r>
    <x v="19"/>
    <s v="Other types &amp; mixed"/>
    <s v="Mixed"/>
    <m/>
    <m/>
    <x v="3"/>
    <s v="—    "/>
    <n v="64.618735365880298"/>
    <n v="29.069027975755901"/>
    <n v="66.645178860027301"/>
    <n v="95.363719785029303"/>
  </r>
  <r>
    <x v="19"/>
    <s v="Other types &amp; mixed"/>
    <s v="Mixed"/>
    <m/>
    <m/>
    <x v="4"/>
    <s v="—    "/>
    <n v="35.2048077883654"/>
    <n v="14.7243673696978"/>
    <n v="35.539440241506803"/>
    <n v="54.591492281219303"/>
  </r>
  <r>
    <x v="19"/>
    <s v="Other types &amp; mixed"/>
    <s v="Mixed"/>
    <m/>
    <m/>
    <x v="5"/>
    <s v="—    "/>
    <n v="23.521530615449102"/>
    <n v="11.754374033435701"/>
    <n v="26.1210809065227"/>
    <n v="29.820698176298102"/>
  </r>
  <r>
    <x v="19"/>
    <s v="Other types &amp; mixed"/>
    <s v="Mixed"/>
    <m/>
    <m/>
    <x v="6"/>
    <s v="—    "/>
    <n v="5.8923969620657797"/>
    <n v="2.59028657262246"/>
    <n v="4.9846577119977704"/>
    <n v="10.951529327512"/>
  </r>
  <r>
    <x v="19"/>
    <s v="Other types &amp; mixed"/>
    <s v="Mixed"/>
    <m/>
    <m/>
    <x v="7"/>
    <s v="—    "/>
    <n v="12.4287524769905"/>
    <n v="3.9400739797050499"/>
    <n v="12.1923126860406"/>
    <n v="21.218263667462701"/>
  </r>
  <r>
    <x v="19"/>
    <s v="Other types &amp; mixed"/>
    <s v="Mixed"/>
    <m/>
    <m/>
    <x v="8"/>
    <s v="—    "/>
    <n v="12.1439968040648"/>
    <n v="3.0171772406343602"/>
    <n v="12.0768118947258"/>
    <n v="21.218263667462701"/>
  </r>
  <r>
    <x v="19"/>
    <s v="Other types &amp; mixed"/>
    <s v="Mixed"/>
    <m/>
    <m/>
    <x v="9"/>
    <s v="—    "/>
    <s v="V"/>
    <s v=".D"/>
    <s v=".D"/>
    <n v="0"/>
  </r>
  <r>
    <x v="19"/>
    <s v="Other types &amp; mixed"/>
    <s v="Mixed"/>
    <m/>
    <m/>
    <x v="10"/>
    <s v="—    "/>
    <n v="2.4739674985523501"/>
    <s v=".D"/>
    <s v="..D"/>
    <n v="7.1277768648596904"/>
  </r>
  <r>
    <x v="19"/>
    <s v="Other types &amp; mixed"/>
    <s v="Mixed"/>
    <m/>
    <m/>
    <x v="11"/>
    <s v="—    "/>
    <s v="V"/>
    <n v="0"/>
    <s v=".D"/>
    <s v=".D"/>
  </r>
  <r>
    <x v="19"/>
    <s v="Other types &amp; mixed"/>
    <s v="Mixed"/>
    <m/>
    <m/>
    <x v="12"/>
    <s v="—    "/>
    <n v="1.9439678147275801"/>
    <s v=".D"/>
    <s v="..D"/>
    <n v="6.0529243481722803"/>
  </r>
  <r>
    <x v="19"/>
    <s v="Other types &amp; mixed"/>
    <s v="Mixed"/>
    <m/>
    <m/>
    <x v="13"/>
    <s v="—    "/>
    <s v="V"/>
    <s v=".D"/>
    <s v="V"/>
    <s v="V"/>
  </r>
  <r>
    <x v="19"/>
    <s v="Other types &amp; mixed"/>
    <s v="Mixed"/>
    <m/>
    <m/>
    <x v="14"/>
    <s v="—    "/>
    <s v="V"/>
    <n v="0"/>
    <s v="V"/>
    <s v="V"/>
  </r>
  <r>
    <x v="19"/>
    <s v="Other types &amp; mixed"/>
    <s v="Mixed"/>
    <m/>
    <m/>
    <x v="15"/>
    <s v="—    "/>
    <s v=".D"/>
    <s v=".D"/>
    <s v="..D"/>
    <n v="0"/>
  </r>
  <r>
    <x v="19"/>
    <s v="Other types &amp; mixed"/>
    <s v="Mixed"/>
    <m/>
    <m/>
    <x v="16"/>
    <s v="—    "/>
    <s v="V"/>
    <s v=".D"/>
    <s v="V"/>
    <s v="V"/>
  </r>
  <r>
    <x v="19"/>
    <s v="Other types &amp; mixed"/>
    <s v="Mixed"/>
    <m/>
    <m/>
    <x v="17"/>
    <s v="—    "/>
    <s v="V"/>
    <s v="V"/>
    <s v="V"/>
    <s v="V"/>
  </r>
  <r>
    <x v="19"/>
    <s v="Other types &amp; mixed"/>
    <s v="Mixed"/>
    <m/>
    <m/>
    <x v="18"/>
    <s v="—    "/>
    <s v="V"/>
    <s v="V"/>
    <s v="V"/>
    <s v="V"/>
  </r>
  <r>
    <x v="19"/>
    <s v="Other types &amp; mixed"/>
    <s v="Mixed"/>
    <m/>
    <m/>
    <x v="19"/>
    <s v="—    "/>
    <s v="V"/>
    <s v=".D"/>
    <s v="V"/>
    <s v=".D"/>
  </r>
  <r>
    <x v="19"/>
    <s v="Other types &amp; mixed"/>
    <s v="Mixed"/>
    <m/>
    <m/>
    <x v="20"/>
    <s v="—    "/>
    <s v="V"/>
    <n v="0"/>
    <s v=".D"/>
    <s v=".D"/>
  </r>
  <r>
    <x v="19"/>
    <s v="Other types &amp; mixed"/>
    <s v="Mixed"/>
    <m/>
    <m/>
    <x v="21"/>
    <s v="—    "/>
    <s v="V"/>
    <s v=".D"/>
    <s v=".D"/>
    <s v="V"/>
  </r>
  <r>
    <x v="19"/>
    <s v="Other types &amp; mixed"/>
    <s v="Mixed"/>
    <m/>
    <m/>
    <x v="22"/>
    <s v="—    "/>
    <n v="0"/>
    <n v="0"/>
    <n v="0"/>
    <n v="0"/>
  </r>
  <r>
    <x v="19"/>
    <s v="Other types &amp; mixed"/>
    <s v="Mixed"/>
    <m/>
    <m/>
    <x v="23"/>
    <s v="—    "/>
    <s v=".D"/>
    <s v=".D"/>
    <s v=".D"/>
    <n v="0"/>
  </r>
  <r>
    <x v="19"/>
    <s v="Other types &amp; mixed"/>
    <s v="Mixed"/>
    <m/>
    <m/>
    <x v="24"/>
    <s v="—    "/>
    <n v="0"/>
    <n v="0"/>
    <n v="0"/>
    <n v="0"/>
  </r>
  <r>
    <x v="19"/>
    <s v="Other types &amp; mixed"/>
    <s v="Mixed"/>
    <m/>
    <m/>
    <x v="25"/>
    <s v="—    "/>
    <n v="0"/>
    <n v="0"/>
    <n v="0"/>
    <n v="0"/>
  </r>
  <r>
    <x v="19"/>
    <s v="Other types &amp; mixed"/>
    <s v="Mixed"/>
    <m/>
    <m/>
    <x v="26"/>
    <s v="—    "/>
    <n v="0"/>
    <n v="0"/>
    <n v="0"/>
    <n v="0"/>
  </r>
  <r>
    <x v="19"/>
    <s v="Other types &amp; mixed"/>
    <s v="Mixed"/>
    <m/>
    <m/>
    <x v="27"/>
    <s v="—    "/>
    <n v="0"/>
    <n v="0"/>
    <n v="0"/>
    <n v="0"/>
  </r>
  <r>
    <x v="19"/>
    <s v="Other types &amp; mixed"/>
    <s v="Mixed"/>
    <m/>
    <m/>
    <x v="28"/>
    <s v="—    "/>
    <n v="0"/>
    <n v="0"/>
    <n v="0"/>
    <n v="0"/>
  </r>
  <r>
    <x v="19"/>
    <s v="Other types &amp; mixed"/>
    <s v="Mixed"/>
    <m/>
    <m/>
    <x v="29"/>
    <s v="—    "/>
    <n v="0"/>
    <n v="0"/>
    <n v="0"/>
    <n v="0"/>
  </r>
  <r>
    <x v="19"/>
    <s v="Other types &amp; mixed"/>
    <s v="Mixed"/>
    <m/>
    <m/>
    <x v="30"/>
    <s v="—    "/>
    <n v="0"/>
    <n v="0"/>
    <n v="0"/>
    <n v="0"/>
  </r>
  <r>
    <x v="19"/>
    <s v="Other types &amp; mixed"/>
    <s v="Mixed"/>
    <m/>
    <m/>
    <x v="31"/>
    <s v="—    "/>
    <n v="0"/>
    <n v="0"/>
    <n v="0"/>
    <n v="0"/>
  </r>
  <r>
    <x v="19"/>
    <s v="Other types &amp; mixed"/>
    <s v="Mixed"/>
    <m/>
    <m/>
    <x v="32"/>
    <s v="—    "/>
    <n v="0"/>
    <n v="0"/>
    <n v="0"/>
    <n v="0"/>
  </r>
  <r>
    <x v="19"/>
    <s v="Other types &amp; mixed"/>
    <s v="Mixed"/>
    <m/>
    <m/>
    <x v="33"/>
    <s v="—    "/>
    <n v="0"/>
    <n v="0"/>
    <n v="0"/>
    <n v="0"/>
  </r>
  <r>
    <x v="19"/>
    <s v="Other types &amp; mixed"/>
    <s v="Mixed"/>
    <m/>
    <m/>
    <x v="34"/>
    <s v="—    "/>
    <n v="82.538399839993403"/>
    <n v="50.2432350968081"/>
    <n v="79.702062975971202"/>
    <n v="119.87179583564"/>
  </r>
  <r>
    <x v="19"/>
    <s v="Other types &amp; mixed"/>
    <s v="Mixed"/>
    <m/>
    <m/>
    <x v="35"/>
    <s v="—    "/>
    <n v="5.0114547413899002"/>
    <n v="3.8244779707818899"/>
    <n v="5.6437704406465299"/>
    <n v="4.9028341414231402"/>
  </r>
  <r>
    <x v="19"/>
    <s v="Other types &amp; mixed"/>
    <s v="Mixed"/>
    <m/>
    <m/>
    <x v="36"/>
    <s v="—    "/>
    <n v="1.1908893494474799"/>
    <s v="V"/>
    <n v="1.4260716078172899"/>
    <s v="V"/>
  </r>
  <r>
    <x v="19"/>
    <s v="Other types &amp; mixed"/>
    <s v="Mixed"/>
    <m/>
    <m/>
    <x v="37"/>
    <s v="—    "/>
    <n v="15.7604305137216"/>
    <n v="6.2231022007028303"/>
    <n v="16.6756539924164"/>
    <n v="23.261750253393501"/>
  </r>
  <r>
    <x v="19"/>
    <s v="Other types &amp; mixed"/>
    <s v="Mixed"/>
    <m/>
    <m/>
    <x v="38"/>
    <s v="—    "/>
    <n v="48.407782392581197"/>
    <n v="30.526093532279202"/>
    <n v="46.850500464183199"/>
    <n v="69.052610236631295"/>
  </r>
  <r>
    <x v="19"/>
    <s v="Other types &amp; mixed"/>
    <s v="Mixed"/>
    <m/>
    <m/>
    <x v="39"/>
    <s v="—    "/>
    <s v="V"/>
    <s v=".D"/>
    <s v="V"/>
    <s v="V"/>
  </r>
  <r>
    <x v="19"/>
    <s v="Other types &amp; mixed"/>
    <s v="Mixed"/>
    <m/>
    <m/>
    <x v="40"/>
    <s v="—    "/>
    <n v="1.70746285769801"/>
    <s v="V"/>
    <n v="1.91759414970213"/>
    <n v="2.3193460068843299"/>
  </r>
  <r>
    <x v="19"/>
    <s v="Other types &amp; mixed"/>
    <s v="Mixed"/>
    <m/>
    <m/>
    <x v="41"/>
    <s v="—    "/>
    <n v="4.86322571831289"/>
    <n v="1.4084591782267599"/>
    <n v="5.0185620709950802"/>
    <n v="7.93468704825343"/>
  </r>
  <r>
    <x v="19"/>
    <s v="Other types &amp; mixed"/>
    <s v="Mixed"/>
    <m/>
    <m/>
    <x v="42"/>
    <s v="—    "/>
    <n v="8.0104802725064008"/>
    <s v="V"/>
    <n v="6.8501195043903902"/>
    <n v="8.9664965049977603"/>
  </r>
  <r>
    <x v="0"/>
    <m/>
    <m/>
    <m/>
    <m/>
    <x v="0"/>
    <s v="Sum"/>
    <n v="57124.002777000002"/>
    <n v="14139.652577000001"/>
    <n v="28483.656299999999"/>
    <n v="14500.6939"/>
  </r>
  <r>
    <x v="0"/>
    <m/>
    <m/>
    <m/>
    <m/>
    <x v="1"/>
    <s v="Average per farm"/>
    <n v="153.667238676203"/>
    <n v="86.2961590678091"/>
    <n v="155.25721770357799"/>
    <n v="216.237709407962"/>
  </r>
  <r>
    <x v="0"/>
    <m/>
    <m/>
    <m/>
    <m/>
    <x v="2"/>
    <s v="—    "/>
    <n v="147.70655441211301"/>
    <n v="82.328535009778506"/>
    <n v="149.89980982536301"/>
    <n v="207.14857512480901"/>
  </r>
  <r>
    <x v="0"/>
    <m/>
    <m/>
    <m/>
    <m/>
    <x v="43"/>
    <s v="—    "/>
    <n v="0"/>
    <n v="0"/>
    <n v="0"/>
    <n v="0"/>
  </r>
  <r>
    <x v="0"/>
    <m/>
    <m/>
    <m/>
    <m/>
    <x v="44"/>
    <s v="—    "/>
    <n v="0"/>
    <n v="0"/>
    <n v="0"/>
    <n v="0"/>
  </r>
  <r>
    <x v="0"/>
    <m/>
    <m/>
    <m/>
    <m/>
    <x v="45"/>
    <s v="—    "/>
    <n v="0"/>
    <n v="0"/>
    <n v="0"/>
    <n v="0"/>
  </r>
  <r>
    <x v="0"/>
    <m/>
    <m/>
    <m/>
    <m/>
    <x v="46"/>
    <s v="—    "/>
    <n v="0"/>
    <n v="0"/>
    <n v="0"/>
    <n v="0"/>
  </r>
  <r>
    <x v="0"/>
    <m/>
    <m/>
    <m/>
    <m/>
    <x v="47"/>
    <s v="—    "/>
    <n v="0"/>
    <n v="0"/>
    <n v="0"/>
    <n v="0"/>
  </r>
  <r>
    <x v="0"/>
    <m/>
    <m/>
    <m/>
    <m/>
    <x v="48"/>
    <s v="—    "/>
    <n v="0"/>
    <n v="0"/>
    <n v="0"/>
    <n v="0"/>
  </r>
  <r>
    <x v="0"/>
    <m/>
    <m/>
    <m/>
    <m/>
    <x v="49"/>
    <s v="—    "/>
    <n v="0"/>
    <n v="0"/>
    <n v="0"/>
    <n v="0"/>
  </r>
  <r>
    <x v="0"/>
    <m/>
    <m/>
    <m/>
    <m/>
    <x v="50"/>
    <s v="—    "/>
    <n v="0"/>
    <n v="0"/>
    <n v="0"/>
    <n v="0"/>
  </r>
  <r>
    <x v="0"/>
    <m/>
    <m/>
    <m/>
    <m/>
    <x v="51"/>
    <s v="—    "/>
    <n v="0"/>
    <n v="0"/>
    <n v="0"/>
    <n v="0"/>
  </r>
  <r>
    <x v="0"/>
    <m/>
    <m/>
    <m/>
    <m/>
    <x v="52"/>
    <s v="—    "/>
    <n v="0"/>
    <n v="0"/>
    <n v="0"/>
    <n v="0"/>
  </r>
  <r>
    <x v="0"/>
    <m/>
    <m/>
    <m/>
    <m/>
    <x v="53"/>
    <s v="—    "/>
    <n v="0"/>
    <n v="0"/>
    <n v="0"/>
    <n v="0"/>
  </r>
  <r>
    <x v="0"/>
    <m/>
    <m/>
    <m/>
    <m/>
    <x v="54"/>
    <s v="—    "/>
    <n v="0"/>
    <n v="0"/>
    <n v="0"/>
    <n v="0"/>
  </r>
  <r>
    <x v="0"/>
    <m/>
    <m/>
    <m/>
    <m/>
    <x v="55"/>
    <s v="—    "/>
    <n v="0"/>
    <n v="0"/>
    <n v="0"/>
    <n v="0"/>
  </r>
  <r>
    <x v="0"/>
    <m/>
    <m/>
    <m/>
    <m/>
    <x v="56"/>
    <s v="—    "/>
    <n v="0"/>
    <n v="0"/>
    <n v="0"/>
    <n v="0"/>
  </r>
  <r>
    <x v="0"/>
    <m/>
    <m/>
    <m/>
    <m/>
    <x v="57"/>
    <s v="—    "/>
    <n v="0"/>
    <n v="0"/>
    <n v="0"/>
    <n v="0"/>
  </r>
  <r>
    <x v="0"/>
    <m/>
    <m/>
    <m/>
    <m/>
    <x v="58"/>
    <s v="—    "/>
    <n v="0"/>
    <n v="0"/>
    <n v="0"/>
    <n v="0"/>
  </r>
  <r>
    <x v="0"/>
    <m/>
    <m/>
    <m/>
    <m/>
    <x v="59"/>
    <s v="—    "/>
    <n v="0"/>
    <n v="0"/>
    <n v="0"/>
    <n v="0"/>
  </r>
  <r>
    <x v="0"/>
    <m/>
    <m/>
    <m/>
    <m/>
    <x v="60"/>
    <s v="—    "/>
    <n v="0"/>
    <n v="0"/>
    <n v="0"/>
    <n v="0"/>
  </r>
  <r>
    <x v="0"/>
    <m/>
    <m/>
    <m/>
    <m/>
    <x v="61"/>
    <s v="—    "/>
    <n v="343.54682261358602"/>
    <n v="155.90764356430299"/>
    <n v="359.42146299420102"/>
    <n v="495.33162796712799"/>
  </r>
  <r>
    <x v="0"/>
    <m/>
    <m/>
    <m/>
    <m/>
    <x v="62"/>
    <s v="—    "/>
    <n v="233.872270700173"/>
    <n v="101.580278834881"/>
    <n v="250.95496706930899"/>
    <n v="329.31495511121699"/>
  </r>
  <r>
    <x v="0"/>
    <m/>
    <m/>
    <m/>
    <m/>
    <x v="63"/>
    <s v="—    "/>
    <n v="84.795955624074494"/>
    <n v="48.428319095467103"/>
    <n v="87.359205072629607"/>
    <n v="115.223122234171"/>
  </r>
  <r>
    <x v="0"/>
    <m/>
    <m/>
    <m/>
    <m/>
    <x v="64"/>
    <s v="—    "/>
    <n v="32.2862727052906"/>
    <n v="13.5810933295748"/>
    <n v="34.999464607358"/>
    <n v="45.196214356335098"/>
  </r>
  <r>
    <x v="0"/>
    <m/>
    <m/>
    <m/>
    <m/>
    <x v="65"/>
    <s v="—    "/>
    <n v="7.8768057773634501"/>
    <n v="3.3550219796181899"/>
    <n v="8.6152397654089103"/>
    <n v="10.835502258274699"/>
  </r>
  <r>
    <x v="0"/>
    <m/>
    <m/>
    <m/>
    <m/>
    <x v="66"/>
    <s v="—    "/>
    <n v="45.086547346380797"/>
    <s v="V"/>
    <n v="47.639654696647902"/>
    <n v="70.195758574698303"/>
  </r>
  <r>
    <x v="0"/>
    <m/>
    <m/>
    <m/>
    <m/>
    <x v="67"/>
    <s v="—    "/>
    <n v="200.42760187316301"/>
    <n v="64.737902617138602"/>
    <n v="230.79770801475399"/>
    <n v="273.08298980781899"/>
  </r>
  <r>
    <x v="0"/>
    <m/>
    <m/>
    <m/>
    <m/>
    <x v="68"/>
    <s v="—    "/>
    <s v="V"/>
    <s v=".D"/>
    <n v="11.3378333760473"/>
    <s v="V"/>
  </r>
  <r>
    <x v="0"/>
    <m/>
    <m/>
    <m/>
    <m/>
    <x v="69"/>
    <s v="—    "/>
    <n v="254.61206229714799"/>
    <n v="81.970233756331098"/>
    <n v="285.579644392072"/>
    <n v="362.12591796107102"/>
  </r>
  <r>
    <x v="0"/>
    <m/>
    <m/>
    <m/>
    <m/>
    <x v="70"/>
    <s v="—    "/>
    <n v="7.5769020376751097"/>
    <n v="6.3181353150277904"/>
    <n v="7.5140239516741003"/>
    <n v="8.17423098275966"/>
  </r>
  <r>
    <x v="0"/>
    <m/>
    <m/>
    <m/>
    <m/>
    <x v="71"/>
    <s v="—    "/>
    <n v="8.2807473391388395"/>
    <n v="7.1975824130472503"/>
    <n v="8.3108260986997493"/>
    <n v="8.6244012919687698"/>
  </r>
  <r>
    <x v="0"/>
    <m/>
    <m/>
    <m/>
    <m/>
    <x v="72"/>
    <s v="—    "/>
    <n v="6.0633449311816801"/>
    <n v="5.1599364140281798"/>
    <n v="6.0893681411023604"/>
    <n v="6.4875673558948099"/>
  </r>
  <r>
    <x v="0"/>
    <m/>
    <m/>
    <m/>
    <m/>
    <x v="73"/>
    <s v="—    "/>
    <n v="3.3910987378234001"/>
    <n v="3.1173052630046798"/>
    <n v="3.3054490769963998"/>
    <n v="3.6274259976500298"/>
  </r>
  <r>
    <x v="0"/>
    <m/>
    <m/>
    <m/>
    <m/>
    <x v="74"/>
    <s v="—    "/>
    <n v="37.353659539573201"/>
    <s v="V"/>
    <n v="36.380836515595398"/>
    <n v="40.338496697833001"/>
  </r>
  <r>
    <x v="0"/>
    <m/>
    <m/>
    <m/>
    <m/>
    <x v="75"/>
    <s v="—    "/>
    <n v="67.516894271024299"/>
    <n v="59.8771627661067"/>
    <n v="66.803606225430102"/>
    <n v="70.863027096010399"/>
  </r>
  <r>
    <x v="0"/>
    <m/>
    <m/>
    <m/>
    <m/>
    <x v="76"/>
    <s v="—    "/>
    <n v="157.733440277234"/>
    <n v="158.51479710544899"/>
    <n v="157.35672749793699"/>
    <n v="158.05953344583"/>
  </r>
  <r>
    <x v="0"/>
    <m/>
    <m/>
    <m/>
    <m/>
    <x v="77"/>
    <s v="—    "/>
    <n v="157.41805692145201"/>
    <n v="150.090824672889"/>
    <n v="158.23948041883199"/>
    <n v="159.08262974928601"/>
  </r>
  <r>
    <x v="0"/>
    <m/>
    <m/>
    <m/>
    <m/>
    <x v="78"/>
    <s v="—    "/>
    <n v="332.77925613950902"/>
    <n v="326.263374567038"/>
    <n v="333.35609890400298"/>
    <n v="333.86851880853499"/>
  </r>
  <r>
    <x v="0"/>
    <m/>
    <m/>
    <m/>
    <m/>
    <x v="79"/>
    <s v="—    "/>
    <n v="180.49385928913"/>
    <s v="V"/>
    <n v="175.56856510736901"/>
    <n v="198.67766603634999"/>
  </r>
  <r>
    <x v="0"/>
    <m/>
    <m/>
    <m/>
    <m/>
    <x v="80"/>
    <s v="—    "/>
    <n v="26.752590776452202"/>
    <n v="28.800399997389899"/>
    <n v="26.663921778512901"/>
    <n v="26.4195067402954"/>
  </r>
  <r>
    <x v="1"/>
    <s v="Cropping"/>
    <m/>
    <m/>
    <m/>
    <x v="0"/>
    <s v="Sum"/>
    <n v="22652.0013"/>
    <n v="5641.6754000000001"/>
    <n v="11268.2862"/>
    <n v="5742.0397000000003"/>
  </r>
  <r>
    <x v="1"/>
    <s v="Cropping"/>
    <m/>
    <m/>
    <m/>
    <x v="1"/>
    <s v="Average per farm"/>
    <n v="182.74854611036099"/>
    <n v="99.595331546724594"/>
    <n v="193.326355148044"/>
    <n v="243.69024691905199"/>
  </r>
  <r>
    <x v="1"/>
    <s v="Cropping"/>
    <m/>
    <m/>
    <m/>
    <x v="2"/>
    <s v="—    "/>
    <n v="175.885632245262"/>
    <n v="96.250965598977999"/>
    <n v="186.63256592462099"/>
    <n v="233.03839197524201"/>
  </r>
  <r>
    <x v="1"/>
    <s v="Cropping"/>
    <m/>
    <m/>
    <m/>
    <x v="43"/>
    <s v="—    "/>
    <n v="0"/>
    <n v="0"/>
    <n v="0"/>
    <n v="0"/>
  </r>
  <r>
    <x v="1"/>
    <s v="Cropping"/>
    <m/>
    <m/>
    <m/>
    <x v="44"/>
    <s v="—    "/>
    <n v="0"/>
    <n v="0"/>
    <n v="0"/>
    <n v="0"/>
  </r>
  <r>
    <x v="1"/>
    <s v="Cropping"/>
    <m/>
    <m/>
    <m/>
    <x v="45"/>
    <s v="—    "/>
    <n v="0"/>
    <n v="0"/>
    <n v="0"/>
    <n v="0"/>
  </r>
  <r>
    <x v="1"/>
    <s v="Cropping"/>
    <m/>
    <m/>
    <m/>
    <x v="46"/>
    <s v="—    "/>
    <n v="0"/>
    <n v="0"/>
    <n v="0"/>
    <n v="0"/>
  </r>
  <r>
    <x v="1"/>
    <s v="Cropping"/>
    <m/>
    <m/>
    <m/>
    <x v="47"/>
    <s v="—    "/>
    <n v="0"/>
    <n v="0"/>
    <n v="0"/>
    <n v="0"/>
  </r>
  <r>
    <x v="1"/>
    <s v="Cropping"/>
    <m/>
    <m/>
    <m/>
    <x v="48"/>
    <s v="—    "/>
    <n v="0"/>
    <n v="0"/>
    <n v="0"/>
    <n v="0"/>
  </r>
  <r>
    <x v="1"/>
    <s v="Cropping"/>
    <m/>
    <m/>
    <m/>
    <x v="49"/>
    <s v="—    "/>
    <n v="0"/>
    <n v="0"/>
    <n v="0"/>
    <n v="0"/>
  </r>
  <r>
    <x v="1"/>
    <s v="Cropping"/>
    <m/>
    <m/>
    <m/>
    <x v="50"/>
    <s v="—    "/>
    <n v="0"/>
    <n v="0"/>
    <n v="0"/>
    <n v="0"/>
  </r>
  <r>
    <x v="1"/>
    <s v="Cropping"/>
    <m/>
    <m/>
    <m/>
    <x v="51"/>
    <s v="—    "/>
    <n v="0"/>
    <n v="0"/>
    <n v="0"/>
    <n v="0"/>
  </r>
  <r>
    <x v="1"/>
    <s v="Cropping"/>
    <m/>
    <m/>
    <m/>
    <x v="52"/>
    <s v="—    "/>
    <n v="0"/>
    <n v="0"/>
    <n v="0"/>
    <n v="0"/>
  </r>
  <r>
    <x v="1"/>
    <s v="Cropping"/>
    <m/>
    <m/>
    <m/>
    <x v="53"/>
    <s v="—    "/>
    <n v="0"/>
    <n v="0"/>
    <n v="0"/>
    <n v="0"/>
  </r>
  <r>
    <x v="1"/>
    <s v="Cropping"/>
    <m/>
    <m/>
    <m/>
    <x v="54"/>
    <s v="—    "/>
    <n v="0"/>
    <n v="0"/>
    <n v="0"/>
    <n v="0"/>
  </r>
  <r>
    <x v="1"/>
    <s v="Cropping"/>
    <m/>
    <m/>
    <m/>
    <x v="55"/>
    <s v="—    "/>
    <n v="0"/>
    <n v="0"/>
    <n v="0"/>
    <n v="0"/>
  </r>
  <r>
    <x v="1"/>
    <s v="Cropping"/>
    <m/>
    <m/>
    <m/>
    <x v="56"/>
    <s v="—    "/>
    <n v="0"/>
    <n v="0"/>
    <n v="0"/>
    <n v="0"/>
  </r>
  <r>
    <x v="1"/>
    <s v="Cropping"/>
    <m/>
    <m/>
    <m/>
    <x v="57"/>
    <s v="—    "/>
    <n v="0"/>
    <n v="0"/>
    <n v="0"/>
    <n v="0"/>
  </r>
  <r>
    <x v="1"/>
    <s v="Cropping"/>
    <m/>
    <m/>
    <m/>
    <x v="58"/>
    <s v="—    "/>
    <n v="0"/>
    <n v="0"/>
    <n v="0"/>
    <n v="0"/>
  </r>
  <r>
    <x v="1"/>
    <s v="Cropping"/>
    <m/>
    <m/>
    <m/>
    <x v="59"/>
    <s v="—    "/>
    <n v="0"/>
    <n v="0"/>
    <n v="0"/>
    <n v="0"/>
  </r>
  <r>
    <x v="1"/>
    <s v="Cropping"/>
    <m/>
    <m/>
    <m/>
    <x v="60"/>
    <s v="—    "/>
    <n v="0"/>
    <n v="0"/>
    <n v="0"/>
    <n v="0"/>
  </r>
  <r>
    <x v="1"/>
    <s v="Cropping"/>
    <m/>
    <m/>
    <m/>
    <x v="61"/>
    <s v="—    "/>
    <n v="657.592295012362"/>
    <n v="312.592996452791"/>
    <n v="693.82624849730905"/>
    <n v="925.455210985392"/>
  </r>
  <r>
    <x v="1"/>
    <s v="Cropping"/>
    <m/>
    <m/>
    <m/>
    <x v="62"/>
    <s v="—    "/>
    <n v="464.46483997641297"/>
    <n v="206.52149900719201"/>
    <n v="508.35979926654699"/>
    <n v="631.75933592378396"/>
  </r>
  <r>
    <x v="1"/>
    <s v="Cropping"/>
    <m/>
    <m/>
    <m/>
    <x v="63"/>
    <s v="—    "/>
    <n v="149.236658138016"/>
    <n v="95.2978481356797"/>
    <n v="151.76145036944499"/>
    <n v="197.277979767364"/>
  </r>
  <r>
    <x v="1"/>
    <s v="Cropping"/>
    <m/>
    <m/>
    <m/>
    <x v="64"/>
    <s v="—    "/>
    <n v="67.273701570024102"/>
    <n v="29.3821368524676"/>
    <n v="74.778859087728904"/>
    <n v="89.774703374133793"/>
  </r>
  <r>
    <x v="1"/>
    <s v="Cropping"/>
    <m/>
    <m/>
    <m/>
    <x v="65"/>
    <s v="—    "/>
    <n v="17.463118679937601"/>
    <n v="8.1669940776812506"/>
    <n v="19.9837607931896"/>
    <n v="21.6502023645013"/>
  </r>
  <r>
    <x v="1"/>
    <s v="Cropping"/>
    <m/>
    <m/>
    <m/>
    <x v="66"/>
    <s v="—    "/>
    <n v="99.995765825777099"/>
    <s v="V"/>
    <n v="106.62829677506799"/>
    <n v="151.86961416863801"/>
  </r>
  <r>
    <x v="1"/>
    <s v="Cropping"/>
    <m/>
    <m/>
    <m/>
    <x v="67"/>
    <s v="—    "/>
    <n v="453.71013011419899"/>
    <n v="158.62964267316801"/>
    <n v="507.48767874745698"/>
    <n v="638.09887926933004"/>
  </r>
  <r>
    <x v="1"/>
    <s v="Cropping"/>
    <m/>
    <m/>
    <m/>
    <x v="68"/>
    <s v="—    "/>
    <s v="V"/>
    <s v=".D"/>
    <n v="27.661715081393599"/>
    <s v="V"/>
  </r>
  <r>
    <x v="1"/>
    <s v="Cropping"/>
    <m/>
    <m/>
    <m/>
    <x v="69"/>
    <s v="—    "/>
    <n v="576.57556603619003"/>
    <n v="200.198602312356"/>
    <n v="632.07280877636902"/>
    <n v="837.46506195176596"/>
  </r>
  <r>
    <x v="1"/>
    <s v="Cropping"/>
    <m/>
    <m/>
    <m/>
    <x v="70"/>
    <s v="—    "/>
    <n v="7.7224377625704799"/>
    <n v="6.4138560150672603"/>
    <n v="7.6672130825406404"/>
    <n v="8.3785280244187295"/>
  </r>
  <r>
    <x v="1"/>
    <s v="Cropping"/>
    <m/>
    <m/>
    <m/>
    <x v="71"/>
    <s v="—    "/>
    <n v="8.3399475547989201"/>
    <n v="7.2807414935997796"/>
    <n v="8.3995297530573598"/>
    <n v="8.6471350930492896"/>
  </r>
  <r>
    <x v="1"/>
    <s v="Cropping"/>
    <m/>
    <m/>
    <m/>
    <x v="72"/>
    <s v="—    "/>
    <n v="6.1391670877590796"/>
    <n v="5.1926431559663504"/>
    <n v="6.2850219367148501"/>
    <n v="6.4723692563606701"/>
  </r>
  <r>
    <x v="1"/>
    <s v="Cropping"/>
    <m/>
    <m/>
    <m/>
    <x v="73"/>
    <s v="—    "/>
    <n v="3.4359117513010999"/>
    <n v="3.13333957415486"/>
    <n v="3.3454534095278001"/>
    <n v="3.7155074030084201"/>
  </r>
  <r>
    <x v="1"/>
    <s v="Cropping"/>
    <m/>
    <m/>
    <m/>
    <x v="74"/>
    <s v="—    "/>
    <n v="37.5829024572148"/>
    <s v="V"/>
    <n v="36.339093911099297"/>
    <n v="41.205694274170398"/>
  </r>
  <r>
    <x v="1"/>
    <s v="Cropping"/>
    <m/>
    <m/>
    <m/>
    <x v="75"/>
    <s v="—    "/>
    <n v="67.182810763093499"/>
    <n v="60.496862117516002"/>
    <n v="66.014532690517797"/>
    <n v="71.063958256886394"/>
  </r>
  <r>
    <x v="1"/>
    <s v="Cropping"/>
    <m/>
    <m/>
    <m/>
    <x v="76"/>
    <s v="—    "/>
    <n v="157.637849299029"/>
    <n v="157.497349653252"/>
    <n v="157.21971737738801"/>
    <n v="158.376786672073"/>
  </r>
  <r>
    <x v="1"/>
    <s v="Cropping"/>
    <m/>
    <m/>
    <m/>
    <x v="77"/>
    <s v="—    "/>
    <n v="156.82792268726101"/>
    <n v="149.17074992921599"/>
    <n v="158.08547002330201"/>
    <n v="158.444234793258"/>
  </r>
  <r>
    <x v="1"/>
    <s v="Cropping"/>
    <m/>
    <m/>
    <m/>
    <x v="78"/>
    <s v="—    "/>
    <n v="333.20654347809801"/>
    <n v="325.84277825784102"/>
    <n v="333.33707589882403"/>
    <n v="335.62708445717402"/>
  </r>
  <r>
    <x v="1"/>
    <s v="Cropping"/>
    <m/>
    <m/>
    <m/>
    <x v="79"/>
    <s v="—    "/>
    <n v="184.44236128041001"/>
    <s v="V"/>
    <n v="180.640483779558"/>
    <n v="202.731764728603"/>
  </r>
  <r>
    <x v="1"/>
    <s v="Cropping"/>
    <m/>
    <m/>
    <m/>
    <x v="80"/>
    <s v="—    "/>
    <n v="27.004802322012001"/>
    <n v="28.750706042114999"/>
    <n v="27.101022167843698"/>
    <n v="26.3974472339603"/>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2"/>
    <s v="—    "/>
    <n v="180.212166891838"/>
    <n v="101.699900997654"/>
    <n v="197.12686573703601"/>
    <n v="224.347134638993"/>
  </r>
  <r>
    <x v="2"/>
    <s v="Cropping"/>
    <s v="Cereals"/>
    <m/>
    <m/>
    <x v="43"/>
    <s v="—    "/>
    <n v="0"/>
    <n v="0"/>
    <n v="0"/>
    <n v="0"/>
  </r>
  <r>
    <x v="2"/>
    <s v="Cropping"/>
    <s v="Cereals"/>
    <m/>
    <m/>
    <x v="44"/>
    <s v="—    "/>
    <n v="0"/>
    <n v="0"/>
    <n v="0"/>
    <n v="0"/>
  </r>
  <r>
    <x v="2"/>
    <s v="Cropping"/>
    <s v="Cereals"/>
    <m/>
    <m/>
    <x v="45"/>
    <s v="—    "/>
    <n v="0"/>
    <n v="0"/>
    <n v="0"/>
    <n v="0"/>
  </r>
  <r>
    <x v="2"/>
    <s v="Cropping"/>
    <s v="Cereals"/>
    <m/>
    <m/>
    <x v="46"/>
    <s v="—    "/>
    <n v="0"/>
    <n v="0"/>
    <n v="0"/>
    <n v="0"/>
  </r>
  <r>
    <x v="2"/>
    <s v="Cropping"/>
    <s v="Cereals"/>
    <m/>
    <m/>
    <x v="47"/>
    <s v="—    "/>
    <n v="0"/>
    <n v="0"/>
    <n v="0"/>
    <n v="0"/>
  </r>
  <r>
    <x v="2"/>
    <s v="Cropping"/>
    <s v="Cereals"/>
    <m/>
    <m/>
    <x v="48"/>
    <s v="—    "/>
    <n v="0"/>
    <n v="0"/>
    <n v="0"/>
    <n v="0"/>
  </r>
  <r>
    <x v="2"/>
    <s v="Cropping"/>
    <s v="Cereals"/>
    <m/>
    <m/>
    <x v="49"/>
    <s v="—    "/>
    <n v="0"/>
    <n v="0"/>
    <n v="0"/>
    <n v="0"/>
  </r>
  <r>
    <x v="2"/>
    <s v="Cropping"/>
    <s v="Cereals"/>
    <m/>
    <m/>
    <x v="50"/>
    <s v="—    "/>
    <n v="0"/>
    <n v="0"/>
    <n v="0"/>
    <n v="0"/>
  </r>
  <r>
    <x v="2"/>
    <s v="Cropping"/>
    <s v="Cereals"/>
    <m/>
    <m/>
    <x v="51"/>
    <s v="—    "/>
    <n v="0"/>
    <n v="0"/>
    <n v="0"/>
    <n v="0"/>
  </r>
  <r>
    <x v="2"/>
    <s v="Cropping"/>
    <s v="Cereals"/>
    <m/>
    <m/>
    <x v="52"/>
    <s v="—    "/>
    <n v="0"/>
    <n v="0"/>
    <n v="0"/>
    <n v="0"/>
  </r>
  <r>
    <x v="2"/>
    <s v="Cropping"/>
    <s v="Cereals"/>
    <m/>
    <m/>
    <x v="53"/>
    <s v="—    "/>
    <n v="0"/>
    <n v="0"/>
    <n v="0"/>
    <n v="0"/>
  </r>
  <r>
    <x v="2"/>
    <s v="Cropping"/>
    <s v="Cereals"/>
    <m/>
    <m/>
    <x v="54"/>
    <s v="—    "/>
    <n v="0"/>
    <n v="0"/>
    <n v="0"/>
    <n v="0"/>
  </r>
  <r>
    <x v="2"/>
    <s v="Cropping"/>
    <s v="Cereals"/>
    <m/>
    <m/>
    <x v="55"/>
    <s v="—    "/>
    <n v="0"/>
    <n v="0"/>
    <n v="0"/>
    <n v="0"/>
  </r>
  <r>
    <x v="2"/>
    <s v="Cropping"/>
    <s v="Cereals"/>
    <m/>
    <m/>
    <x v="56"/>
    <s v="—    "/>
    <n v="0"/>
    <n v="0"/>
    <n v="0"/>
    <n v="0"/>
  </r>
  <r>
    <x v="2"/>
    <s v="Cropping"/>
    <s v="Cereals"/>
    <m/>
    <m/>
    <x v="57"/>
    <s v="—    "/>
    <n v="0"/>
    <n v="0"/>
    <n v="0"/>
    <n v="0"/>
  </r>
  <r>
    <x v="2"/>
    <s v="Cropping"/>
    <s v="Cereals"/>
    <m/>
    <m/>
    <x v="58"/>
    <s v="—    "/>
    <n v="0"/>
    <n v="0"/>
    <n v="0"/>
    <n v="0"/>
  </r>
  <r>
    <x v="2"/>
    <s v="Cropping"/>
    <s v="Cereals"/>
    <m/>
    <m/>
    <x v="59"/>
    <s v="—    "/>
    <n v="0"/>
    <n v="0"/>
    <n v="0"/>
    <n v="0"/>
  </r>
  <r>
    <x v="2"/>
    <s v="Cropping"/>
    <s v="Cereals"/>
    <m/>
    <m/>
    <x v="60"/>
    <s v="—    "/>
    <n v="0"/>
    <n v="0"/>
    <n v="0"/>
    <n v="0"/>
  </r>
  <r>
    <x v="2"/>
    <s v="Cropping"/>
    <s v="Cereals"/>
    <m/>
    <m/>
    <x v="61"/>
    <s v="—    "/>
    <n v="745.74960088606804"/>
    <n v="376.52012185913998"/>
    <n v="794.97039250924502"/>
    <n v="1013.01388531538"/>
  </r>
  <r>
    <x v="2"/>
    <s v="Cropping"/>
    <s v="Cereals"/>
    <m/>
    <m/>
    <x v="62"/>
    <s v="—    "/>
    <n v="512.85850144547499"/>
    <n v="245.87072575997601"/>
    <n v="581.10812227297504"/>
    <n v="641.818887602921"/>
  </r>
  <r>
    <x v="2"/>
    <s v="Cropping"/>
    <s v="Cereals"/>
    <m/>
    <m/>
    <x v="63"/>
    <s v="—    "/>
    <n v="174.479910633358"/>
    <n v="116.343649325017"/>
    <n v="172.66640123615699"/>
    <n v="235.38976882197599"/>
  </r>
  <r>
    <x v="2"/>
    <s v="Cropping"/>
    <s v="Cereals"/>
    <m/>
    <m/>
    <x v="64"/>
    <s v="—    "/>
    <n v="80.556818716962695"/>
    <n v="34.650684987188797"/>
    <n v="95.345027686079604"/>
    <n v="96.719122631121607"/>
  </r>
  <r>
    <x v="2"/>
    <s v="Cropping"/>
    <s v="Cereals"/>
    <m/>
    <m/>
    <x v="65"/>
    <s v="—    "/>
    <n v="21.508324267341301"/>
    <n v="11.252684959555101"/>
    <n v="24.941859623387199"/>
    <n v="24.863544731015999"/>
  </r>
  <r>
    <x v="2"/>
    <s v="Cropping"/>
    <s v="Cereals"/>
    <m/>
    <m/>
    <x v="66"/>
    <s v="—    "/>
    <s v="V"/>
    <s v=".D"/>
    <s v="V"/>
    <s v=".D"/>
  </r>
  <r>
    <x v="2"/>
    <s v="Cropping"/>
    <s v="Cereals"/>
    <m/>
    <m/>
    <x v="67"/>
    <s v="—    "/>
    <n v="154.85478432858699"/>
    <s v=".D"/>
    <n v="221.114582506614"/>
    <s v="..D"/>
  </r>
  <r>
    <x v="2"/>
    <s v="Cropping"/>
    <s v="Cereals"/>
    <m/>
    <m/>
    <x v="68"/>
    <s v="—    "/>
    <s v="V"/>
    <n v="0"/>
    <s v="V"/>
    <s v="V"/>
  </r>
  <r>
    <x v="2"/>
    <s v="Cropping"/>
    <s v="Cereals"/>
    <m/>
    <m/>
    <x v="69"/>
    <s v="—    "/>
    <n v="159.44883776006699"/>
    <s v=".D"/>
    <n v="227.60695637944499"/>
    <s v="..D"/>
  </r>
  <r>
    <x v="2"/>
    <s v="Cropping"/>
    <s v="Cereals"/>
    <m/>
    <m/>
    <x v="70"/>
    <s v="—    "/>
    <n v="7.7296081237980099"/>
    <n v="6.4378866182278696"/>
    <n v="7.6877816899011302"/>
    <n v="8.4196819818324293"/>
  </r>
  <r>
    <x v="2"/>
    <s v="Cropping"/>
    <s v="Cereals"/>
    <m/>
    <m/>
    <x v="71"/>
    <s v="—    "/>
    <n v="8.2345920152808301"/>
    <n v="7.22669997797004"/>
    <n v="8.3063468076966398"/>
    <n v="8.5536167412311208"/>
  </r>
  <r>
    <x v="2"/>
    <s v="Cropping"/>
    <s v="Cereals"/>
    <m/>
    <m/>
    <x v="72"/>
    <s v="—    "/>
    <n v="6.3438680651558101"/>
    <n v="5.3279138554491903"/>
    <n v="6.5675626164553096"/>
    <n v="6.6342304209750296"/>
  </r>
  <r>
    <x v="2"/>
    <s v="Cropping"/>
    <s v="Cereals"/>
    <m/>
    <m/>
    <x v="73"/>
    <s v="—    "/>
    <n v="3.3903728991031401"/>
    <n v="3.0806199393814202"/>
    <n v="3.3295656045893902"/>
    <n v="3.6493827930964899"/>
  </r>
  <r>
    <x v="2"/>
    <s v="Cropping"/>
    <s v="Cereals"/>
    <m/>
    <m/>
    <x v="74"/>
    <s v="—    "/>
    <s v="V"/>
    <s v=".D"/>
    <s v="V"/>
    <s v=".D"/>
  </r>
  <r>
    <x v="2"/>
    <s v="Cropping"/>
    <s v="Cereals"/>
    <m/>
    <m/>
    <x v="75"/>
    <s v="—    "/>
    <n v="68.019743986612596"/>
    <s v=".D"/>
    <n v="65.537019268341894"/>
    <n v="75.307534010306796"/>
  </r>
  <r>
    <x v="2"/>
    <s v="Cropping"/>
    <s v="Cereals"/>
    <m/>
    <m/>
    <x v="76"/>
    <s v="—    "/>
    <n v="157.833715885332"/>
    <n v="156.770510030487"/>
    <n v="158.21365686321701"/>
    <n v="157.57941458491101"/>
  </r>
  <r>
    <x v="2"/>
    <s v="Cropping"/>
    <s v="Cereals"/>
    <m/>
    <m/>
    <x v="77"/>
    <s v="—    "/>
    <n v="152.71478972534001"/>
    <n v="148.965289342365"/>
    <n v="153.19613399499801"/>
    <n v="153.81527656922"/>
  </r>
  <r>
    <x v="2"/>
    <s v="Cropping"/>
    <s v="Cereals"/>
    <m/>
    <m/>
    <x v="78"/>
    <s v="—    "/>
    <n v="332.66086378811201"/>
    <n v="321.55016035075801"/>
    <n v="333.29414569798899"/>
    <n v="335.48415080789403"/>
  </r>
  <r>
    <x v="2"/>
    <s v="Cropping"/>
    <s v="Cereals"/>
    <m/>
    <m/>
    <x v="79"/>
    <s v="—    "/>
    <s v="V"/>
    <s v=".D"/>
    <s v="V"/>
    <s v=".D"/>
  </r>
  <r>
    <x v="2"/>
    <s v="Cropping"/>
    <s v="Cereals"/>
    <m/>
    <m/>
    <x v="80"/>
    <s v="—    "/>
    <n v="26.403631305201898"/>
    <s v=".D"/>
    <n v="26.324694462237201"/>
    <n v="26.640067745622702"/>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2"/>
    <s v="—    "/>
    <n v="236.42782571508499"/>
    <n v="122.95591997810401"/>
    <n v="236.96993455935799"/>
    <n v="345.84814489242899"/>
  </r>
  <r>
    <x v="3"/>
    <s v="Cropping"/>
    <s v="General cropping"/>
    <m/>
    <m/>
    <x v="43"/>
    <s v="—    "/>
    <n v="0"/>
    <n v="0"/>
    <n v="0"/>
    <n v="0"/>
  </r>
  <r>
    <x v="3"/>
    <s v="Cropping"/>
    <s v="General cropping"/>
    <m/>
    <m/>
    <x v="44"/>
    <s v="—    "/>
    <n v="0"/>
    <n v="0"/>
    <n v="0"/>
    <n v="0"/>
  </r>
  <r>
    <x v="3"/>
    <s v="Cropping"/>
    <s v="General cropping"/>
    <m/>
    <m/>
    <x v="45"/>
    <s v="—    "/>
    <n v="0"/>
    <n v="0"/>
    <n v="0"/>
    <n v="0"/>
  </r>
  <r>
    <x v="3"/>
    <s v="Cropping"/>
    <s v="General cropping"/>
    <m/>
    <m/>
    <x v="46"/>
    <s v="—    "/>
    <n v="0"/>
    <n v="0"/>
    <n v="0"/>
    <n v="0"/>
  </r>
  <r>
    <x v="3"/>
    <s v="Cropping"/>
    <s v="General cropping"/>
    <m/>
    <m/>
    <x v="47"/>
    <s v="—    "/>
    <n v="0"/>
    <n v="0"/>
    <n v="0"/>
    <n v="0"/>
  </r>
  <r>
    <x v="3"/>
    <s v="Cropping"/>
    <s v="General cropping"/>
    <m/>
    <m/>
    <x v="48"/>
    <s v="—    "/>
    <n v="0"/>
    <n v="0"/>
    <n v="0"/>
    <n v="0"/>
  </r>
  <r>
    <x v="3"/>
    <s v="Cropping"/>
    <s v="General cropping"/>
    <m/>
    <m/>
    <x v="49"/>
    <s v="—    "/>
    <n v="0"/>
    <n v="0"/>
    <n v="0"/>
    <n v="0"/>
  </r>
  <r>
    <x v="3"/>
    <s v="Cropping"/>
    <s v="General cropping"/>
    <m/>
    <m/>
    <x v="50"/>
    <s v="—    "/>
    <n v="0"/>
    <n v="0"/>
    <n v="0"/>
    <n v="0"/>
  </r>
  <r>
    <x v="3"/>
    <s v="Cropping"/>
    <s v="General cropping"/>
    <m/>
    <m/>
    <x v="51"/>
    <s v="—    "/>
    <n v="0"/>
    <n v="0"/>
    <n v="0"/>
    <n v="0"/>
  </r>
  <r>
    <x v="3"/>
    <s v="Cropping"/>
    <s v="General cropping"/>
    <m/>
    <m/>
    <x v="52"/>
    <s v="—    "/>
    <n v="0"/>
    <n v="0"/>
    <n v="0"/>
    <n v="0"/>
  </r>
  <r>
    <x v="3"/>
    <s v="Cropping"/>
    <s v="General cropping"/>
    <m/>
    <m/>
    <x v="53"/>
    <s v="—    "/>
    <n v="0"/>
    <n v="0"/>
    <n v="0"/>
    <n v="0"/>
  </r>
  <r>
    <x v="3"/>
    <s v="Cropping"/>
    <s v="General cropping"/>
    <m/>
    <m/>
    <x v="54"/>
    <s v="—    "/>
    <n v="0"/>
    <n v="0"/>
    <n v="0"/>
    <n v="0"/>
  </r>
  <r>
    <x v="3"/>
    <s v="Cropping"/>
    <s v="General cropping"/>
    <m/>
    <m/>
    <x v="55"/>
    <s v="—    "/>
    <n v="0"/>
    <n v="0"/>
    <n v="0"/>
    <n v="0"/>
  </r>
  <r>
    <x v="3"/>
    <s v="Cropping"/>
    <s v="General cropping"/>
    <m/>
    <m/>
    <x v="56"/>
    <s v="—    "/>
    <n v="0"/>
    <n v="0"/>
    <n v="0"/>
    <n v="0"/>
  </r>
  <r>
    <x v="3"/>
    <s v="Cropping"/>
    <s v="General cropping"/>
    <m/>
    <m/>
    <x v="57"/>
    <s v="—    "/>
    <n v="0"/>
    <n v="0"/>
    <n v="0"/>
    <n v="0"/>
  </r>
  <r>
    <x v="3"/>
    <s v="Cropping"/>
    <s v="General cropping"/>
    <m/>
    <m/>
    <x v="58"/>
    <s v="—    "/>
    <n v="0"/>
    <n v="0"/>
    <n v="0"/>
    <n v="0"/>
  </r>
  <r>
    <x v="3"/>
    <s v="Cropping"/>
    <s v="General cropping"/>
    <m/>
    <m/>
    <x v="59"/>
    <s v="—    "/>
    <n v="0"/>
    <n v="0"/>
    <n v="0"/>
    <n v="0"/>
  </r>
  <r>
    <x v="3"/>
    <s v="Cropping"/>
    <s v="General cropping"/>
    <m/>
    <m/>
    <x v="60"/>
    <s v="—    "/>
    <n v="0"/>
    <n v="0"/>
    <n v="0"/>
    <n v="0"/>
  </r>
  <r>
    <x v="3"/>
    <s v="Cropping"/>
    <s v="General cropping"/>
    <m/>
    <m/>
    <x v="61"/>
    <s v="—    "/>
    <n v="741.214874708857"/>
    <s v="..D"/>
    <n v="766.92661069440999"/>
    <n v="1119.27710334731"/>
  </r>
  <r>
    <x v="3"/>
    <s v="Cropping"/>
    <s v="General cropping"/>
    <m/>
    <m/>
    <x v="62"/>
    <s v="—    "/>
    <n v="553.98698458216995"/>
    <s v="..D"/>
    <n v="562.90950118076705"/>
    <n v="874.32044936073498"/>
  </r>
  <r>
    <x v="3"/>
    <s v="Cropping"/>
    <s v="General cropping"/>
    <m/>
    <m/>
    <x v="63"/>
    <s v="—    "/>
    <n v="157.65657060520601"/>
    <s v="..D"/>
    <n v="172.70199441771999"/>
    <s v="..D"/>
  </r>
  <r>
    <x v="3"/>
    <s v="Cropping"/>
    <s v="General cropping"/>
    <m/>
    <m/>
    <x v="64"/>
    <s v="—    "/>
    <n v="67.0067400316874"/>
    <s v="V"/>
    <n v="60.786048886255102"/>
    <s v="..D"/>
  </r>
  <r>
    <x v="3"/>
    <s v="Cropping"/>
    <s v="General cropping"/>
    <m/>
    <m/>
    <x v="65"/>
    <s v="—    "/>
    <n v="15.5259230315735"/>
    <s v="V"/>
    <n v="17.365674223050998"/>
    <n v="22.554836838484501"/>
  </r>
  <r>
    <x v="3"/>
    <s v="Cropping"/>
    <s v="General cropping"/>
    <m/>
    <m/>
    <x v="66"/>
    <s v="—    "/>
    <n v="356.43621756987199"/>
    <s v="V"/>
    <n v="385.79502596520803"/>
    <n v="522.64913269301803"/>
  </r>
  <r>
    <x v="3"/>
    <s v="Cropping"/>
    <s v="General cropping"/>
    <m/>
    <m/>
    <x v="67"/>
    <s v="—    "/>
    <n v="1345.7117586187301"/>
    <n v="587.31241924291999"/>
    <n v="1405.9515887304401"/>
    <n v="1967.1628387754899"/>
  </r>
  <r>
    <x v="3"/>
    <s v="Cropping"/>
    <s v="General cropping"/>
    <m/>
    <m/>
    <x v="68"/>
    <s v="—    "/>
    <s v="V"/>
    <s v=".D"/>
    <s v="V"/>
    <s v="V"/>
  </r>
  <r>
    <x v="3"/>
    <s v="Cropping"/>
    <s v="General cropping"/>
    <m/>
    <m/>
    <x v="69"/>
    <s v="—    "/>
    <n v="1754.22975885605"/>
    <n v="743.72402137579195"/>
    <n v="1846.85890018842"/>
    <n v="2558.2688140638602"/>
  </r>
  <r>
    <x v="3"/>
    <s v="Cropping"/>
    <s v="General cropping"/>
    <m/>
    <m/>
    <x v="70"/>
    <s v="—    "/>
    <n v="7.6989831181366197"/>
    <n v="6.3206077882437004"/>
    <n v="7.6093150788787396"/>
    <n v="8.3042407917886703"/>
  </r>
  <r>
    <x v="3"/>
    <s v="Cropping"/>
    <s v="General cropping"/>
    <m/>
    <m/>
    <x v="71"/>
    <s v="—    "/>
    <n v="8.5779231865698904"/>
    <n v="7.4064119928494696"/>
    <n v="8.6311326218088595"/>
    <n v="8.8321718421966207"/>
  </r>
  <r>
    <x v="3"/>
    <s v="Cropping"/>
    <s v="General cropping"/>
    <m/>
    <m/>
    <x v="72"/>
    <s v="—    "/>
    <n v="5.6584371373679501"/>
    <n v="4.7832888447506203"/>
    <n v="5.70490467671471"/>
    <n v="6.0547554991213897"/>
  </r>
  <r>
    <x v="3"/>
    <s v="Cropping"/>
    <s v="General cropping"/>
    <m/>
    <m/>
    <x v="73"/>
    <s v="—    "/>
    <n v="3.5722592977279799"/>
    <s v="V"/>
    <n v="3.4071204115976701"/>
    <n v="3.8519020840582199"/>
  </r>
  <r>
    <x v="3"/>
    <s v="Cropping"/>
    <s v="General cropping"/>
    <m/>
    <m/>
    <x v="74"/>
    <s v="—    "/>
    <n v="37.609177957504301"/>
    <s v="V"/>
    <n v="36.529178751672198"/>
    <n v="41.210437991840003"/>
  </r>
  <r>
    <x v="3"/>
    <s v="Cropping"/>
    <s v="General cropping"/>
    <m/>
    <m/>
    <x v="75"/>
    <s v="—    "/>
    <n v="66.749429743293504"/>
    <n v="60.310914942617401"/>
    <n v="66.024567711912496"/>
    <n v="69.986813526435299"/>
  </r>
  <r>
    <x v="3"/>
    <s v="Cropping"/>
    <s v="General cropping"/>
    <m/>
    <m/>
    <x v="76"/>
    <s v="—    "/>
    <n v="157.331667799418"/>
    <n v="159.565342633672"/>
    <n v="154.768466687158"/>
    <n v="160.076464828241"/>
  </r>
  <r>
    <x v="3"/>
    <s v="Cropping"/>
    <s v="General cropping"/>
    <m/>
    <m/>
    <x v="77"/>
    <s v="—    "/>
    <n v="167.03531143129999"/>
    <n v="149.821708850405"/>
    <n v="169.916336175601"/>
    <n v="169.327077888856"/>
  </r>
  <r>
    <x v="3"/>
    <s v="Cropping"/>
    <s v="General cropping"/>
    <m/>
    <m/>
    <x v="78"/>
    <s v="—    "/>
    <n v="334.77359334706398"/>
    <s v="V"/>
    <n v="333.52371875775498"/>
    <n v="335.90693365305299"/>
  </r>
  <r>
    <x v="3"/>
    <s v="Cropping"/>
    <s v="General cropping"/>
    <m/>
    <m/>
    <x v="79"/>
    <s v="—    "/>
    <n v="185.43183616714799"/>
    <s v="V"/>
    <n v="182.19516820343901"/>
    <n v="202.84377831887701"/>
  </r>
  <r>
    <x v="3"/>
    <s v="Cropping"/>
    <s v="General cropping"/>
    <m/>
    <m/>
    <x v="80"/>
    <s v="—    "/>
    <n v="27.147119275045402"/>
    <n v="28.830454685139099"/>
    <n v="27.391532833004099"/>
    <n v="26.263555044014598"/>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2"/>
    <s v="—    "/>
    <n v="23.8548312500245"/>
    <n v="10.9253476522324"/>
    <n v="26.102919659373601"/>
    <n v="32.116003872805301"/>
  </r>
  <r>
    <x v="4"/>
    <s v="Cropping"/>
    <s v="Horticulture"/>
    <m/>
    <m/>
    <x v="43"/>
    <s v="—    "/>
    <n v="0"/>
    <n v="0"/>
    <n v="0"/>
    <n v="0"/>
  </r>
  <r>
    <x v="4"/>
    <s v="Cropping"/>
    <s v="Horticulture"/>
    <m/>
    <m/>
    <x v="44"/>
    <s v="—    "/>
    <n v="0"/>
    <n v="0"/>
    <n v="0"/>
    <n v="0"/>
  </r>
  <r>
    <x v="4"/>
    <s v="Cropping"/>
    <s v="Horticulture"/>
    <m/>
    <m/>
    <x v="45"/>
    <s v="—    "/>
    <n v="0"/>
    <n v="0"/>
    <n v="0"/>
    <n v="0"/>
  </r>
  <r>
    <x v="4"/>
    <s v="Cropping"/>
    <s v="Horticulture"/>
    <m/>
    <m/>
    <x v="46"/>
    <s v="—    "/>
    <n v="0"/>
    <n v="0"/>
    <n v="0"/>
    <n v="0"/>
  </r>
  <r>
    <x v="4"/>
    <s v="Cropping"/>
    <s v="Horticulture"/>
    <m/>
    <m/>
    <x v="47"/>
    <s v="—    "/>
    <n v="0"/>
    <n v="0"/>
    <n v="0"/>
    <n v="0"/>
  </r>
  <r>
    <x v="4"/>
    <s v="Cropping"/>
    <s v="Horticulture"/>
    <m/>
    <m/>
    <x v="48"/>
    <s v="—    "/>
    <n v="0"/>
    <n v="0"/>
    <n v="0"/>
    <n v="0"/>
  </r>
  <r>
    <x v="4"/>
    <s v="Cropping"/>
    <s v="Horticulture"/>
    <m/>
    <m/>
    <x v="49"/>
    <s v="—    "/>
    <n v="0"/>
    <n v="0"/>
    <n v="0"/>
    <n v="0"/>
  </r>
  <r>
    <x v="4"/>
    <s v="Cropping"/>
    <s v="Horticulture"/>
    <m/>
    <m/>
    <x v="50"/>
    <s v="—    "/>
    <n v="0"/>
    <n v="0"/>
    <n v="0"/>
    <n v="0"/>
  </r>
  <r>
    <x v="4"/>
    <s v="Cropping"/>
    <s v="Horticulture"/>
    <m/>
    <m/>
    <x v="51"/>
    <s v="—    "/>
    <n v="0"/>
    <n v="0"/>
    <n v="0"/>
    <n v="0"/>
  </r>
  <r>
    <x v="4"/>
    <s v="Cropping"/>
    <s v="Horticulture"/>
    <m/>
    <m/>
    <x v="52"/>
    <s v="—    "/>
    <n v="0"/>
    <n v="0"/>
    <n v="0"/>
    <n v="0"/>
  </r>
  <r>
    <x v="4"/>
    <s v="Cropping"/>
    <s v="Horticulture"/>
    <m/>
    <m/>
    <x v="53"/>
    <s v="—    "/>
    <n v="0"/>
    <n v="0"/>
    <n v="0"/>
    <n v="0"/>
  </r>
  <r>
    <x v="4"/>
    <s v="Cropping"/>
    <s v="Horticulture"/>
    <m/>
    <m/>
    <x v="54"/>
    <s v="—    "/>
    <n v="0"/>
    <n v="0"/>
    <n v="0"/>
    <n v="0"/>
  </r>
  <r>
    <x v="4"/>
    <s v="Cropping"/>
    <s v="Horticulture"/>
    <m/>
    <m/>
    <x v="55"/>
    <s v="—    "/>
    <n v="0"/>
    <n v="0"/>
    <n v="0"/>
    <n v="0"/>
  </r>
  <r>
    <x v="4"/>
    <s v="Cropping"/>
    <s v="Horticulture"/>
    <m/>
    <m/>
    <x v="56"/>
    <s v="—    "/>
    <n v="0"/>
    <n v="0"/>
    <n v="0"/>
    <n v="0"/>
  </r>
  <r>
    <x v="4"/>
    <s v="Cropping"/>
    <s v="Horticulture"/>
    <m/>
    <m/>
    <x v="57"/>
    <s v="—    "/>
    <n v="0"/>
    <n v="0"/>
    <n v="0"/>
    <n v="0"/>
  </r>
  <r>
    <x v="4"/>
    <s v="Cropping"/>
    <s v="Horticulture"/>
    <m/>
    <m/>
    <x v="58"/>
    <s v="—    "/>
    <n v="0"/>
    <n v="0"/>
    <n v="0"/>
    <n v="0"/>
  </r>
  <r>
    <x v="4"/>
    <s v="Cropping"/>
    <s v="Horticulture"/>
    <m/>
    <m/>
    <x v="59"/>
    <s v="—    "/>
    <n v="0"/>
    <n v="0"/>
    <n v="0"/>
    <n v="0"/>
  </r>
  <r>
    <x v="4"/>
    <s v="Cropping"/>
    <s v="Horticulture"/>
    <m/>
    <m/>
    <x v="60"/>
    <s v="—    "/>
    <n v="0"/>
    <n v="0"/>
    <n v="0"/>
    <n v="0"/>
  </r>
  <r>
    <x v="4"/>
    <s v="Cropping"/>
    <s v="Horticulture"/>
    <m/>
    <m/>
    <x v="61"/>
    <s v="—    "/>
    <n v="29.857757626052599"/>
    <s v=".D"/>
    <s v="V"/>
    <s v="V"/>
  </r>
  <r>
    <x v="4"/>
    <s v="Cropping"/>
    <s v="Horticulture"/>
    <m/>
    <m/>
    <x v="62"/>
    <s v="—    "/>
    <n v="26.185693265160801"/>
    <s v=".D"/>
    <s v="V"/>
    <s v="V"/>
  </r>
  <r>
    <x v="4"/>
    <s v="Cropping"/>
    <s v="Horticulture"/>
    <m/>
    <m/>
    <x v="63"/>
    <s v="—    "/>
    <s v="V"/>
    <s v=".D"/>
    <s v="V"/>
    <s v=".D"/>
  </r>
  <r>
    <x v="4"/>
    <s v="Cropping"/>
    <s v="Horticulture"/>
    <m/>
    <m/>
    <x v="64"/>
    <s v="—    "/>
    <s v="V"/>
    <n v="0"/>
    <s v="V"/>
    <s v=".D"/>
  </r>
  <r>
    <x v="4"/>
    <s v="Cropping"/>
    <s v="Horticulture"/>
    <m/>
    <m/>
    <x v="65"/>
    <s v="—    "/>
    <s v="V"/>
    <n v="0"/>
    <s v="V"/>
    <s v="V"/>
  </r>
  <r>
    <x v="4"/>
    <s v="Cropping"/>
    <s v="Horticulture"/>
    <m/>
    <m/>
    <x v="66"/>
    <s v="—    "/>
    <s v="V"/>
    <s v=".D"/>
    <s v=".D"/>
    <s v="V"/>
  </r>
  <r>
    <x v="4"/>
    <s v="Cropping"/>
    <s v="Horticulture"/>
    <m/>
    <m/>
    <x v="67"/>
    <s v="—    "/>
    <n v="56.931698952514701"/>
    <s v=".D"/>
    <s v="V"/>
    <s v="V"/>
  </r>
  <r>
    <x v="4"/>
    <s v="Cropping"/>
    <s v="Horticulture"/>
    <m/>
    <m/>
    <x v="68"/>
    <s v="—    "/>
    <s v="V"/>
    <s v="V"/>
    <n v="75.167819686589894"/>
    <s v="V"/>
  </r>
  <r>
    <x v="4"/>
    <s v="Cropping"/>
    <s v="Horticulture"/>
    <m/>
    <m/>
    <x v="69"/>
    <s v="—    "/>
    <s v="V"/>
    <s v=".D"/>
    <s v="V"/>
    <s v=".D"/>
  </r>
  <r>
    <x v="4"/>
    <s v="Cropping"/>
    <s v="Horticulture"/>
    <m/>
    <m/>
    <x v="70"/>
    <s v="—    "/>
    <n v="8.0834825537767596"/>
    <s v=".D"/>
    <s v="V"/>
    <s v="V"/>
  </r>
  <r>
    <x v="4"/>
    <s v="Cropping"/>
    <s v="Horticulture"/>
    <m/>
    <m/>
    <x v="71"/>
    <s v="—    "/>
    <n v="8.4506264137157707"/>
    <s v=".D"/>
    <s v="V"/>
    <s v="V"/>
  </r>
  <r>
    <x v="4"/>
    <s v="Cropping"/>
    <s v="Horticulture"/>
    <m/>
    <m/>
    <x v="72"/>
    <s v="—    "/>
    <s v="V"/>
    <s v=".D"/>
    <s v="V"/>
    <s v=".D"/>
  </r>
  <r>
    <x v="4"/>
    <s v="Cropping"/>
    <s v="Horticulture"/>
    <m/>
    <m/>
    <x v="73"/>
    <s v="—    "/>
    <s v="V"/>
    <n v="0"/>
    <s v="V"/>
    <s v=".D"/>
  </r>
  <r>
    <x v="4"/>
    <s v="Cropping"/>
    <s v="Horticulture"/>
    <m/>
    <m/>
    <x v="74"/>
    <s v="—    "/>
    <s v="V"/>
    <s v=".D"/>
    <s v=".D"/>
    <s v="V"/>
  </r>
  <r>
    <x v="4"/>
    <s v="Cropping"/>
    <s v="Horticulture"/>
    <m/>
    <m/>
    <x v="75"/>
    <s v="—    "/>
    <n v="79.933002240107399"/>
    <s v=".D"/>
    <s v="V"/>
    <s v="V"/>
  </r>
  <r>
    <x v="4"/>
    <s v="Cropping"/>
    <s v="Horticulture"/>
    <m/>
    <m/>
    <x v="76"/>
    <s v="—    "/>
    <n v="153.74396510427701"/>
    <s v=".D"/>
    <s v="V"/>
    <s v="V"/>
  </r>
  <r>
    <x v="4"/>
    <s v="Cropping"/>
    <s v="Horticulture"/>
    <m/>
    <m/>
    <x v="77"/>
    <s v="—    "/>
    <n v="149.393485521591"/>
    <s v="V"/>
    <s v="V"/>
    <s v="V"/>
  </r>
  <r>
    <x v="4"/>
    <s v="Cropping"/>
    <s v="Horticulture"/>
    <m/>
    <m/>
    <x v="78"/>
    <s v="—    "/>
    <s v="V"/>
    <n v="0"/>
    <s v="V"/>
    <s v=".D"/>
  </r>
  <r>
    <x v="4"/>
    <s v="Cropping"/>
    <s v="Horticulture"/>
    <m/>
    <m/>
    <x v="79"/>
    <s v="—    "/>
    <s v="V"/>
    <s v=".D"/>
    <s v=".D"/>
    <s v="V"/>
  </r>
  <r>
    <x v="4"/>
    <s v="Cropping"/>
    <s v="Horticulture"/>
    <m/>
    <m/>
    <x v="80"/>
    <s v="—    "/>
    <n v="27.702520691302901"/>
    <s v=".D"/>
    <s v="V"/>
    <s v="V"/>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2"/>
    <s v="—    "/>
    <n v="24.389962673228698"/>
    <s v="F"/>
    <n v="36.584286034746199"/>
    <n v="21.928188209558801"/>
  </r>
  <r>
    <x v="5"/>
    <s v="Cropping"/>
    <s v="Horticulture"/>
    <s v="Specialist fruit"/>
    <m/>
    <x v="43"/>
    <s v="—    "/>
    <n v="0"/>
    <n v="0"/>
    <n v="0"/>
    <n v="0"/>
  </r>
  <r>
    <x v="5"/>
    <s v="Cropping"/>
    <s v="Horticulture"/>
    <s v="Specialist fruit"/>
    <m/>
    <x v="44"/>
    <s v="—    "/>
    <n v="0"/>
    <n v="0"/>
    <n v="0"/>
    <n v="0"/>
  </r>
  <r>
    <x v="5"/>
    <s v="Cropping"/>
    <s v="Horticulture"/>
    <s v="Specialist fruit"/>
    <m/>
    <x v="45"/>
    <s v="—    "/>
    <n v="0"/>
    <n v="0"/>
    <n v="0"/>
    <n v="0"/>
  </r>
  <r>
    <x v="5"/>
    <s v="Cropping"/>
    <s v="Horticulture"/>
    <s v="Specialist fruit"/>
    <m/>
    <x v="46"/>
    <s v="—    "/>
    <n v="0"/>
    <n v="0"/>
    <n v="0"/>
    <n v="0"/>
  </r>
  <r>
    <x v="5"/>
    <s v="Cropping"/>
    <s v="Horticulture"/>
    <s v="Specialist fruit"/>
    <m/>
    <x v="47"/>
    <s v="—    "/>
    <n v="0"/>
    <n v="0"/>
    <n v="0"/>
    <n v="0"/>
  </r>
  <r>
    <x v="5"/>
    <s v="Cropping"/>
    <s v="Horticulture"/>
    <s v="Specialist fruit"/>
    <m/>
    <x v="48"/>
    <s v="—    "/>
    <n v="0"/>
    <n v="0"/>
    <n v="0"/>
    <n v="0"/>
  </r>
  <r>
    <x v="5"/>
    <s v="Cropping"/>
    <s v="Horticulture"/>
    <s v="Specialist fruit"/>
    <m/>
    <x v="49"/>
    <s v="—    "/>
    <n v="0"/>
    <n v="0"/>
    <n v="0"/>
    <n v="0"/>
  </r>
  <r>
    <x v="5"/>
    <s v="Cropping"/>
    <s v="Horticulture"/>
    <s v="Specialist fruit"/>
    <m/>
    <x v="50"/>
    <s v="—    "/>
    <n v="0"/>
    <n v="0"/>
    <n v="0"/>
    <n v="0"/>
  </r>
  <r>
    <x v="5"/>
    <s v="Cropping"/>
    <s v="Horticulture"/>
    <s v="Specialist fruit"/>
    <m/>
    <x v="51"/>
    <s v="—    "/>
    <n v="0"/>
    <n v="0"/>
    <n v="0"/>
    <n v="0"/>
  </r>
  <r>
    <x v="5"/>
    <s v="Cropping"/>
    <s v="Horticulture"/>
    <s v="Specialist fruit"/>
    <m/>
    <x v="52"/>
    <s v="—    "/>
    <n v="0"/>
    <n v="0"/>
    <n v="0"/>
    <n v="0"/>
  </r>
  <r>
    <x v="5"/>
    <s v="Cropping"/>
    <s v="Horticulture"/>
    <s v="Specialist fruit"/>
    <m/>
    <x v="53"/>
    <s v="—    "/>
    <n v="0"/>
    <n v="0"/>
    <n v="0"/>
    <n v="0"/>
  </r>
  <r>
    <x v="5"/>
    <s v="Cropping"/>
    <s v="Horticulture"/>
    <s v="Specialist fruit"/>
    <m/>
    <x v="54"/>
    <s v="—    "/>
    <n v="0"/>
    <n v="0"/>
    <n v="0"/>
    <n v="0"/>
  </r>
  <r>
    <x v="5"/>
    <s v="Cropping"/>
    <s v="Horticulture"/>
    <s v="Specialist fruit"/>
    <m/>
    <x v="55"/>
    <s v="—    "/>
    <n v="0"/>
    <n v="0"/>
    <n v="0"/>
    <n v="0"/>
  </r>
  <r>
    <x v="5"/>
    <s v="Cropping"/>
    <s v="Horticulture"/>
    <s v="Specialist fruit"/>
    <m/>
    <x v="56"/>
    <s v="—    "/>
    <n v="0"/>
    <n v="0"/>
    <n v="0"/>
    <n v="0"/>
  </r>
  <r>
    <x v="5"/>
    <s v="Cropping"/>
    <s v="Horticulture"/>
    <s v="Specialist fruit"/>
    <m/>
    <x v="57"/>
    <s v="—    "/>
    <n v="0"/>
    <n v="0"/>
    <n v="0"/>
    <n v="0"/>
  </r>
  <r>
    <x v="5"/>
    <s v="Cropping"/>
    <s v="Horticulture"/>
    <s v="Specialist fruit"/>
    <m/>
    <x v="58"/>
    <s v="—    "/>
    <n v="0"/>
    <n v="0"/>
    <n v="0"/>
    <n v="0"/>
  </r>
  <r>
    <x v="5"/>
    <s v="Cropping"/>
    <s v="Horticulture"/>
    <s v="Specialist fruit"/>
    <m/>
    <x v="59"/>
    <s v="—    "/>
    <n v="0"/>
    <n v="0"/>
    <n v="0"/>
    <n v="0"/>
  </r>
  <r>
    <x v="5"/>
    <s v="Cropping"/>
    <s v="Horticulture"/>
    <s v="Specialist fruit"/>
    <m/>
    <x v="60"/>
    <s v="—    "/>
    <n v="0"/>
    <n v="0"/>
    <n v="0"/>
    <n v="0"/>
  </r>
  <r>
    <x v="5"/>
    <s v="Cropping"/>
    <s v="Horticulture"/>
    <s v="Specialist fruit"/>
    <m/>
    <x v="61"/>
    <s v="—    "/>
    <s v="V"/>
    <s v="..D"/>
    <s v=".D"/>
    <s v=".D"/>
  </r>
  <r>
    <x v="5"/>
    <s v="Cropping"/>
    <s v="Horticulture"/>
    <s v="Specialist fruit"/>
    <m/>
    <x v="62"/>
    <s v="—    "/>
    <s v="V"/>
    <s v="..D"/>
    <s v="V"/>
    <s v=".D"/>
  </r>
  <r>
    <x v="5"/>
    <s v="Cropping"/>
    <s v="Horticulture"/>
    <s v="Specialist fruit"/>
    <m/>
    <x v="63"/>
    <s v="—    "/>
    <s v="V"/>
    <s v="..D"/>
    <s v=".D"/>
    <s v=".D"/>
  </r>
  <r>
    <x v="5"/>
    <s v="Cropping"/>
    <s v="Horticulture"/>
    <s v="Specialist fruit"/>
    <m/>
    <x v="64"/>
    <s v="—    "/>
    <s v="V"/>
    <n v="0"/>
    <s v=".D"/>
    <s v=".D"/>
  </r>
  <r>
    <x v="5"/>
    <s v="Cropping"/>
    <s v="Horticulture"/>
    <s v="Specialist fruit"/>
    <m/>
    <x v="65"/>
    <s v="—    "/>
    <n v="0"/>
    <n v="0"/>
    <n v="0"/>
    <n v="0"/>
  </r>
  <r>
    <x v="5"/>
    <s v="Cropping"/>
    <s v="Horticulture"/>
    <s v="Specialist fruit"/>
    <m/>
    <x v="66"/>
    <s v="—    "/>
    <n v="0"/>
    <s v="..D"/>
    <s v="..D"/>
    <n v="0"/>
  </r>
  <r>
    <x v="5"/>
    <s v="Cropping"/>
    <s v="Horticulture"/>
    <s v="Specialist fruit"/>
    <m/>
    <x v="67"/>
    <s v="—    "/>
    <n v="0"/>
    <s v="..D"/>
    <n v="0"/>
    <n v="0"/>
  </r>
  <r>
    <x v="5"/>
    <s v="Cropping"/>
    <s v="Horticulture"/>
    <s v="Specialist fruit"/>
    <m/>
    <x v="68"/>
    <s v="—    "/>
    <n v="178.50347492667899"/>
    <s v="F"/>
    <n v="262.10754802528697"/>
    <s v="V"/>
  </r>
  <r>
    <x v="5"/>
    <s v="Cropping"/>
    <s v="Horticulture"/>
    <s v="Specialist fruit"/>
    <m/>
    <x v="69"/>
    <s v="—    "/>
    <s v=".D"/>
    <s v=".D"/>
    <s v=".D"/>
    <s v="..D"/>
  </r>
  <r>
    <x v="5"/>
    <s v="Cropping"/>
    <s v="Horticulture"/>
    <s v="Specialist fruit"/>
    <m/>
    <x v="70"/>
    <s v="—    "/>
    <s v="V"/>
    <n v="0"/>
    <s v=".D"/>
    <s v=".D"/>
  </r>
  <r>
    <x v="5"/>
    <s v="Cropping"/>
    <s v="Horticulture"/>
    <s v="Specialist fruit"/>
    <m/>
    <x v="71"/>
    <s v="—    "/>
    <s v="V"/>
    <n v="0"/>
    <s v="V"/>
    <s v=".D"/>
  </r>
  <r>
    <x v="5"/>
    <s v="Cropping"/>
    <s v="Horticulture"/>
    <s v="Specialist fruit"/>
    <m/>
    <x v="72"/>
    <s v="—    "/>
    <s v="V"/>
    <n v="0"/>
    <s v=".D"/>
    <s v=".D"/>
  </r>
  <r>
    <x v="5"/>
    <s v="Cropping"/>
    <s v="Horticulture"/>
    <s v="Specialist fruit"/>
    <m/>
    <x v="73"/>
    <s v="—    "/>
    <s v="V"/>
    <n v="0"/>
    <s v=".D"/>
    <s v=".D"/>
  </r>
  <r>
    <x v="5"/>
    <s v="Cropping"/>
    <s v="Horticulture"/>
    <s v="Specialist fruit"/>
    <m/>
    <x v="74"/>
    <s v="—    "/>
    <n v="0"/>
    <n v="0"/>
    <n v="0"/>
    <n v="0"/>
  </r>
  <r>
    <x v="5"/>
    <s v="Cropping"/>
    <s v="Horticulture"/>
    <s v="Specialist fruit"/>
    <m/>
    <x v="75"/>
    <s v="—    "/>
    <n v="0"/>
    <n v="0"/>
    <n v="0"/>
    <n v="0"/>
  </r>
  <r>
    <x v="5"/>
    <s v="Cropping"/>
    <s v="Horticulture"/>
    <s v="Specialist fruit"/>
    <m/>
    <x v="76"/>
    <s v="—    "/>
    <s v="V"/>
    <n v="0"/>
    <s v="V"/>
    <s v=".D"/>
  </r>
  <r>
    <x v="5"/>
    <s v="Cropping"/>
    <s v="Horticulture"/>
    <s v="Specialist fruit"/>
    <m/>
    <x v="77"/>
    <s v="—    "/>
    <s v="V"/>
    <n v="0"/>
    <s v=".D"/>
    <s v=".D"/>
  </r>
  <r>
    <x v="5"/>
    <s v="Cropping"/>
    <s v="Horticulture"/>
    <s v="Specialist fruit"/>
    <m/>
    <x v="78"/>
    <s v="—    "/>
    <s v=".D"/>
    <n v="0"/>
    <s v=".D"/>
    <n v="0"/>
  </r>
  <r>
    <x v="5"/>
    <s v="Cropping"/>
    <s v="Horticulture"/>
    <s v="Specialist fruit"/>
    <m/>
    <x v="79"/>
    <s v="—    "/>
    <n v="0"/>
    <n v="0"/>
    <n v="0"/>
    <n v="0"/>
  </r>
  <r>
    <x v="5"/>
    <s v="Cropping"/>
    <s v="Horticulture"/>
    <s v="Specialist fruit"/>
    <m/>
    <x v="80"/>
    <s v="—    "/>
    <n v="0"/>
    <n v="0"/>
    <n v="0"/>
    <n v="0"/>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2"/>
    <s v="—    "/>
    <n v="5.9336042330827103"/>
    <n v="1.6325067458812099"/>
    <n v="7.1987014190852996"/>
    <s v="V"/>
  </r>
  <r>
    <x v="6"/>
    <s v="Cropping"/>
    <s v="Horticulture"/>
    <s v="Specialist glass"/>
    <m/>
    <x v="43"/>
    <s v="—    "/>
    <n v="0"/>
    <n v="0"/>
    <n v="0"/>
    <n v="0"/>
  </r>
  <r>
    <x v="6"/>
    <s v="Cropping"/>
    <s v="Horticulture"/>
    <s v="Specialist glass"/>
    <m/>
    <x v="44"/>
    <s v="—    "/>
    <n v="0"/>
    <n v="0"/>
    <n v="0"/>
    <n v="0"/>
  </r>
  <r>
    <x v="6"/>
    <s v="Cropping"/>
    <s v="Horticulture"/>
    <s v="Specialist glass"/>
    <m/>
    <x v="45"/>
    <s v="—    "/>
    <n v="0"/>
    <n v="0"/>
    <n v="0"/>
    <n v="0"/>
  </r>
  <r>
    <x v="6"/>
    <s v="Cropping"/>
    <s v="Horticulture"/>
    <s v="Specialist glass"/>
    <m/>
    <x v="46"/>
    <s v="—    "/>
    <n v="0"/>
    <n v="0"/>
    <n v="0"/>
    <n v="0"/>
  </r>
  <r>
    <x v="6"/>
    <s v="Cropping"/>
    <s v="Horticulture"/>
    <s v="Specialist glass"/>
    <m/>
    <x v="47"/>
    <s v="—    "/>
    <n v="0"/>
    <n v="0"/>
    <n v="0"/>
    <n v="0"/>
  </r>
  <r>
    <x v="6"/>
    <s v="Cropping"/>
    <s v="Horticulture"/>
    <s v="Specialist glass"/>
    <m/>
    <x v="48"/>
    <s v="—    "/>
    <n v="0"/>
    <n v="0"/>
    <n v="0"/>
    <n v="0"/>
  </r>
  <r>
    <x v="6"/>
    <s v="Cropping"/>
    <s v="Horticulture"/>
    <s v="Specialist glass"/>
    <m/>
    <x v="49"/>
    <s v="—    "/>
    <n v="0"/>
    <n v="0"/>
    <n v="0"/>
    <n v="0"/>
  </r>
  <r>
    <x v="6"/>
    <s v="Cropping"/>
    <s v="Horticulture"/>
    <s v="Specialist glass"/>
    <m/>
    <x v="50"/>
    <s v="—    "/>
    <n v="0"/>
    <n v="0"/>
    <n v="0"/>
    <n v="0"/>
  </r>
  <r>
    <x v="6"/>
    <s v="Cropping"/>
    <s v="Horticulture"/>
    <s v="Specialist glass"/>
    <m/>
    <x v="51"/>
    <s v="—    "/>
    <n v="0"/>
    <n v="0"/>
    <n v="0"/>
    <n v="0"/>
  </r>
  <r>
    <x v="6"/>
    <s v="Cropping"/>
    <s v="Horticulture"/>
    <s v="Specialist glass"/>
    <m/>
    <x v="52"/>
    <s v="—    "/>
    <n v="0"/>
    <n v="0"/>
    <n v="0"/>
    <n v="0"/>
  </r>
  <r>
    <x v="6"/>
    <s v="Cropping"/>
    <s v="Horticulture"/>
    <s v="Specialist glass"/>
    <m/>
    <x v="53"/>
    <s v="—    "/>
    <n v="0"/>
    <n v="0"/>
    <n v="0"/>
    <n v="0"/>
  </r>
  <r>
    <x v="6"/>
    <s v="Cropping"/>
    <s v="Horticulture"/>
    <s v="Specialist glass"/>
    <m/>
    <x v="54"/>
    <s v="—    "/>
    <n v="0"/>
    <n v="0"/>
    <n v="0"/>
    <n v="0"/>
  </r>
  <r>
    <x v="6"/>
    <s v="Cropping"/>
    <s v="Horticulture"/>
    <s v="Specialist glass"/>
    <m/>
    <x v="55"/>
    <s v="—    "/>
    <n v="0"/>
    <n v="0"/>
    <n v="0"/>
    <n v="0"/>
  </r>
  <r>
    <x v="6"/>
    <s v="Cropping"/>
    <s v="Horticulture"/>
    <s v="Specialist glass"/>
    <m/>
    <x v="56"/>
    <s v="—    "/>
    <n v="0"/>
    <n v="0"/>
    <n v="0"/>
    <n v="0"/>
  </r>
  <r>
    <x v="6"/>
    <s v="Cropping"/>
    <s v="Horticulture"/>
    <s v="Specialist glass"/>
    <m/>
    <x v="57"/>
    <s v="—    "/>
    <n v="0"/>
    <n v="0"/>
    <n v="0"/>
    <n v="0"/>
  </r>
  <r>
    <x v="6"/>
    <s v="Cropping"/>
    <s v="Horticulture"/>
    <s v="Specialist glass"/>
    <m/>
    <x v="58"/>
    <s v="—    "/>
    <n v="0"/>
    <n v="0"/>
    <n v="0"/>
    <n v="0"/>
  </r>
  <r>
    <x v="6"/>
    <s v="Cropping"/>
    <s v="Horticulture"/>
    <s v="Specialist glass"/>
    <m/>
    <x v="59"/>
    <s v="—    "/>
    <n v="0"/>
    <n v="0"/>
    <n v="0"/>
    <n v="0"/>
  </r>
  <r>
    <x v="6"/>
    <s v="Cropping"/>
    <s v="Horticulture"/>
    <s v="Specialist glass"/>
    <m/>
    <x v="60"/>
    <s v="—    "/>
    <n v="0"/>
    <n v="0"/>
    <n v="0"/>
    <n v="0"/>
  </r>
  <r>
    <x v="6"/>
    <s v="Cropping"/>
    <s v="Horticulture"/>
    <s v="Specialist glass"/>
    <m/>
    <x v="61"/>
    <s v="—    "/>
    <s v=".D"/>
    <s v="..D"/>
    <s v=".D"/>
    <n v="0"/>
  </r>
  <r>
    <x v="6"/>
    <s v="Cropping"/>
    <s v="Horticulture"/>
    <s v="Specialist glass"/>
    <m/>
    <x v="62"/>
    <s v="—    "/>
    <s v=".D"/>
    <s v="..D"/>
    <s v=".D"/>
    <n v="0"/>
  </r>
  <r>
    <x v="6"/>
    <s v="Cropping"/>
    <s v="Horticulture"/>
    <s v="Specialist glass"/>
    <m/>
    <x v="63"/>
    <s v="—    "/>
    <n v="0"/>
    <n v="0"/>
    <n v="0"/>
    <n v="0"/>
  </r>
  <r>
    <x v="6"/>
    <s v="Cropping"/>
    <s v="Horticulture"/>
    <s v="Specialist glass"/>
    <m/>
    <x v="64"/>
    <s v="—    "/>
    <s v=".D"/>
    <s v="..D"/>
    <s v=".D"/>
    <n v="0"/>
  </r>
  <r>
    <x v="6"/>
    <s v="Cropping"/>
    <s v="Horticulture"/>
    <s v="Specialist glass"/>
    <m/>
    <x v="65"/>
    <s v="—    "/>
    <s v=".D"/>
    <s v="..D"/>
    <s v=".D"/>
    <n v="0"/>
  </r>
  <r>
    <x v="6"/>
    <s v="Cropping"/>
    <s v="Horticulture"/>
    <s v="Specialist glass"/>
    <m/>
    <x v="66"/>
    <s v="—    "/>
    <n v="0"/>
    <n v="0"/>
    <n v="0"/>
    <n v="0"/>
  </r>
  <r>
    <x v="6"/>
    <s v="Cropping"/>
    <s v="Horticulture"/>
    <s v="Specialist glass"/>
    <m/>
    <x v="67"/>
    <s v="—    "/>
    <s v=".D"/>
    <s v="..D"/>
    <s v=".D"/>
    <n v="0"/>
  </r>
  <r>
    <x v="6"/>
    <s v="Cropping"/>
    <s v="Horticulture"/>
    <s v="Specialist glass"/>
    <m/>
    <x v="68"/>
    <s v="—    "/>
    <s v="V"/>
    <s v="V"/>
    <s v="V"/>
    <s v=".D"/>
  </r>
  <r>
    <x v="6"/>
    <s v="Cropping"/>
    <s v="Horticulture"/>
    <s v="Specialist glass"/>
    <m/>
    <x v="69"/>
    <s v="—    "/>
    <s v=".D"/>
    <s v="..D"/>
    <s v=".D"/>
    <n v="0"/>
  </r>
  <r>
    <x v="6"/>
    <s v="Cropping"/>
    <s v="Horticulture"/>
    <s v="Specialist glass"/>
    <m/>
    <x v="70"/>
    <s v="—    "/>
    <s v=".D"/>
    <n v="0"/>
    <s v=".D"/>
    <n v="0"/>
  </r>
  <r>
    <x v="6"/>
    <s v="Cropping"/>
    <s v="Horticulture"/>
    <s v="Specialist glass"/>
    <m/>
    <x v="71"/>
    <s v="—    "/>
    <s v=".D"/>
    <n v="0"/>
    <s v=".D"/>
    <n v="0"/>
  </r>
  <r>
    <x v="6"/>
    <s v="Cropping"/>
    <s v="Horticulture"/>
    <s v="Specialist glass"/>
    <m/>
    <x v="72"/>
    <s v="—    "/>
    <n v="0"/>
    <n v="0"/>
    <n v="0"/>
    <n v="0"/>
  </r>
  <r>
    <x v="6"/>
    <s v="Cropping"/>
    <s v="Horticulture"/>
    <s v="Specialist glass"/>
    <m/>
    <x v="73"/>
    <s v="—    "/>
    <s v=".D"/>
    <n v="0"/>
    <s v=".D"/>
    <n v="0"/>
  </r>
  <r>
    <x v="6"/>
    <s v="Cropping"/>
    <s v="Horticulture"/>
    <s v="Specialist glass"/>
    <m/>
    <x v="74"/>
    <s v="—    "/>
    <n v="0"/>
    <n v="0"/>
    <n v="0"/>
    <n v="0"/>
  </r>
  <r>
    <x v="6"/>
    <s v="Cropping"/>
    <s v="Horticulture"/>
    <s v="Specialist glass"/>
    <m/>
    <x v="75"/>
    <s v="—    "/>
    <s v=".D"/>
    <n v="0"/>
    <s v=".D"/>
    <n v="0"/>
  </r>
  <r>
    <x v="6"/>
    <s v="Cropping"/>
    <s v="Horticulture"/>
    <s v="Specialist glass"/>
    <m/>
    <x v="76"/>
    <s v="—    "/>
    <s v=".D"/>
    <n v="0"/>
    <s v=".D"/>
    <n v="0"/>
  </r>
  <r>
    <x v="6"/>
    <s v="Cropping"/>
    <s v="Horticulture"/>
    <s v="Specialist glass"/>
    <m/>
    <x v="77"/>
    <s v="—    "/>
    <n v="0"/>
    <n v="0"/>
    <n v="0"/>
    <n v="0"/>
  </r>
  <r>
    <x v="6"/>
    <s v="Cropping"/>
    <s v="Horticulture"/>
    <s v="Specialist glass"/>
    <m/>
    <x v="78"/>
    <s v="—    "/>
    <s v=".D"/>
    <n v="0"/>
    <s v=".D"/>
    <n v="0"/>
  </r>
  <r>
    <x v="6"/>
    <s v="Cropping"/>
    <s v="Horticulture"/>
    <s v="Specialist glass"/>
    <m/>
    <x v="79"/>
    <s v="—    "/>
    <n v="0"/>
    <n v="0"/>
    <n v="0"/>
    <n v="0"/>
  </r>
  <r>
    <x v="6"/>
    <s v="Cropping"/>
    <s v="Horticulture"/>
    <s v="Specialist glass"/>
    <m/>
    <x v="80"/>
    <s v="—    "/>
    <s v=".D"/>
    <n v="0"/>
    <s v=".D"/>
    <n v="0"/>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2"/>
    <s v="—    "/>
    <n v="7.1686940273371196"/>
    <s v="D"/>
    <n v="4.3866385629844897"/>
    <s v="F"/>
  </r>
  <r>
    <x v="7"/>
    <s v="Cropping"/>
    <s v="Horticulture"/>
    <s v="Specialist hardy nursery stock"/>
    <m/>
    <x v="43"/>
    <s v="—    "/>
    <n v="0"/>
    <n v="0"/>
    <n v="0"/>
    <n v="0"/>
  </r>
  <r>
    <x v="7"/>
    <s v="Cropping"/>
    <s v="Horticulture"/>
    <s v="Specialist hardy nursery stock"/>
    <m/>
    <x v="44"/>
    <s v="—    "/>
    <n v="0"/>
    <n v="0"/>
    <n v="0"/>
    <n v="0"/>
  </r>
  <r>
    <x v="7"/>
    <s v="Cropping"/>
    <s v="Horticulture"/>
    <s v="Specialist hardy nursery stock"/>
    <m/>
    <x v="45"/>
    <s v="—    "/>
    <n v="0"/>
    <n v="0"/>
    <n v="0"/>
    <n v="0"/>
  </r>
  <r>
    <x v="7"/>
    <s v="Cropping"/>
    <s v="Horticulture"/>
    <s v="Specialist hardy nursery stock"/>
    <m/>
    <x v="46"/>
    <s v="—    "/>
    <n v="0"/>
    <n v="0"/>
    <n v="0"/>
    <n v="0"/>
  </r>
  <r>
    <x v="7"/>
    <s v="Cropping"/>
    <s v="Horticulture"/>
    <s v="Specialist hardy nursery stock"/>
    <m/>
    <x v="47"/>
    <s v="—    "/>
    <n v="0"/>
    <n v="0"/>
    <n v="0"/>
    <n v="0"/>
  </r>
  <r>
    <x v="7"/>
    <s v="Cropping"/>
    <s v="Horticulture"/>
    <s v="Specialist hardy nursery stock"/>
    <m/>
    <x v="48"/>
    <s v="—    "/>
    <n v="0"/>
    <n v="0"/>
    <n v="0"/>
    <n v="0"/>
  </r>
  <r>
    <x v="7"/>
    <s v="Cropping"/>
    <s v="Horticulture"/>
    <s v="Specialist hardy nursery stock"/>
    <m/>
    <x v="49"/>
    <s v="—    "/>
    <n v="0"/>
    <n v="0"/>
    <n v="0"/>
    <n v="0"/>
  </r>
  <r>
    <x v="7"/>
    <s v="Cropping"/>
    <s v="Horticulture"/>
    <s v="Specialist hardy nursery stock"/>
    <m/>
    <x v="50"/>
    <s v="—    "/>
    <n v="0"/>
    <n v="0"/>
    <n v="0"/>
    <n v="0"/>
  </r>
  <r>
    <x v="7"/>
    <s v="Cropping"/>
    <s v="Horticulture"/>
    <s v="Specialist hardy nursery stock"/>
    <m/>
    <x v="51"/>
    <s v="—    "/>
    <n v="0"/>
    <n v="0"/>
    <n v="0"/>
    <n v="0"/>
  </r>
  <r>
    <x v="7"/>
    <s v="Cropping"/>
    <s v="Horticulture"/>
    <s v="Specialist hardy nursery stock"/>
    <m/>
    <x v="52"/>
    <s v="—    "/>
    <n v="0"/>
    <n v="0"/>
    <n v="0"/>
    <n v="0"/>
  </r>
  <r>
    <x v="7"/>
    <s v="Cropping"/>
    <s v="Horticulture"/>
    <s v="Specialist hardy nursery stock"/>
    <m/>
    <x v="53"/>
    <s v="—    "/>
    <n v="0"/>
    <n v="0"/>
    <n v="0"/>
    <n v="0"/>
  </r>
  <r>
    <x v="7"/>
    <s v="Cropping"/>
    <s v="Horticulture"/>
    <s v="Specialist hardy nursery stock"/>
    <m/>
    <x v="54"/>
    <s v="—    "/>
    <n v="0"/>
    <n v="0"/>
    <n v="0"/>
    <n v="0"/>
  </r>
  <r>
    <x v="7"/>
    <s v="Cropping"/>
    <s v="Horticulture"/>
    <s v="Specialist hardy nursery stock"/>
    <m/>
    <x v="55"/>
    <s v="—    "/>
    <n v="0"/>
    <n v="0"/>
    <n v="0"/>
    <n v="0"/>
  </r>
  <r>
    <x v="7"/>
    <s v="Cropping"/>
    <s v="Horticulture"/>
    <s v="Specialist hardy nursery stock"/>
    <m/>
    <x v="56"/>
    <s v="—    "/>
    <n v="0"/>
    <n v="0"/>
    <n v="0"/>
    <n v="0"/>
  </r>
  <r>
    <x v="7"/>
    <s v="Cropping"/>
    <s v="Horticulture"/>
    <s v="Specialist hardy nursery stock"/>
    <m/>
    <x v="57"/>
    <s v="—    "/>
    <n v="0"/>
    <n v="0"/>
    <n v="0"/>
    <n v="0"/>
  </r>
  <r>
    <x v="7"/>
    <s v="Cropping"/>
    <s v="Horticulture"/>
    <s v="Specialist hardy nursery stock"/>
    <m/>
    <x v="58"/>
    <s v="—    "/>
    <n v="0"/>
    <n v="0"/>
    <n v="0"/>
    <n v="0"/>
  </r>
  <r>
    <x v="7"/>
    <s v="Cropping"/>
    <s v="Horticulture"/>
    <s v="Specialist hardy nursery stock"/>
    <m/>
    <x v="59"/>
    <s v="—    "/>
    <n v="0"/>
    <n v="0"/>
    <n v="0"/>
    <n v="0"/>
  </r>
  <r>
    <x v="7"/>
    <s v="Cropping"/>
    <s v="Horticulture"/>
    <s v="Specialist hardy nursery stock"/>
    <m/>
    <x v="60"/>
    <s v="—    "/>
    <n v="0"/>
    <n v="0"/>
    <n v="0"/>
    <n v="0"/>
  </r>
  <r>
    <x v="7"/>
    <s v="Cropping"/>
    <s v="Horticulture"/>
    <s v="Specialist hardy nursery stock"/>
    <m/>
    <x v="61"/>
    <s v="—    "/>
    <n v="0"/>
    <n v="0"/>
    <n v="0"/>
    <n v="0"/>
  </r>
  <r>
    <x v="7"/>
    <s v="Cropping"/>
    <s v="Horticulture"/>
    <s v="Specialist hardy nursery stock"/>
    <m/>
    <x v="62"/>
    <s v="—    "/>
    <n v="0"/>
    <n v="0"/>
    <n v="0"/>
    <n v="0"/>
  </r>
  <r>
    <x v="7"/>
    <s v="Cropping"/>
    <s v="Horticulture"/>
    <s v="Specialist hardy nursery stock"/>
    <m/>
    <x v="63"/>
    <s v="—    "/>
    <n v="0"/>
    <n v="0"/>
    <n v="0"/>
    <n v="0"/>
  </r>
  <r>
    <x v="7"/>
    <s v="Cropping"/>
    <s v="Horticulture"/>
    <s v="Specialist hardy nursery stock"/>
    <m/>
    <x v="64"/>
    <s v="—    "/>
    <n v="0"/>
    <n v="0"/>
    <n v="0"/>
    <n v="0"/>
  </r>
  <r>
    <x v="7"/>
    <s v="Cropping"/>
    <s v="Horticulture"/>
    <s v="Specialist hardy nursery stock"/>
    <m/>
    <x v="65"/>
    <s v="—    "/>
    <n v="0"/>
    <n v="0"/>
    <n v="0"/>
    <n v="0"/>
  </r>
  <r>
    <x v="7"/>
    <s v="Cropping"/>
    <s v="Horticulture"/>
    <s v="Specialist hardy nursery stock"/>
    <m/>
    <x v="66"/>
    <s v="—    "/>
    <n v="0"/>
    <n v="0"/>
    <n v="0"/>
    <n v="0"/>
  </r>
  <r>
    <x v="7"/>
    <s v="Cropping"/>
    <s v="Horticulture"/>
    <s v="Specialist hardy nursery stock"/>
    <m/>
    <x v="67"/>
    <s v="—    "/>
    <n v="0"/>
    <n v="0"/>
    <n v="0"/>
    <n v="0"/>
  </r>
  <r>
    <x v="7"/>
    <s v="Cropping"/>
    <s v="Horticulture"/>
    <s v="Specialist hardy nursery stock"/>
    <m/>
    <x v="68"/>
    <s v="—    "/>
    <n v="0"/>
    <n v="0"/>
    <n v="0"/>
    <n v="0"/>
  </r>
  <r>
    <x v="7"/>
    <s v="Cropping"/>
    <s v="Horticulture"/>
    <s v="Specialist hardy nursery stock"/>
    <m/>
    <x v="69"/>
    <s v="—    "/>
    <n v="0"/>
    <n v="0"/>
    <n v="0"/>
    <n v="0"/>
  </r>
  <r>
    <x v="7"/>
    <s v="Cropping"/>
    <s v="Horticulture"/>
    <s v="Specialist hardy nursery stock"/>
    <m/>
    <x v="70"/>
    <s v="—    "/>
    <n v="0"/>
    <n v="0"/>
    <n v="0"/>
    <n v="0"/>
  </r>
  <r>
    <x v="7"/>
    <s v="Cropping"/>
    <s v="Horticulture"/>
    <s v="Specialist hardy nursery stock"/>
    <m/>
    <x v="71"/>
    <s v="—    "/>
    <n v="0"/>
    <n v="0"/>
    <n v="0"/>
    <n v="0"/>
  </r>
  <r>
    <x v="7"/>
    <s v="Cropping"/>
    <s v="Horticulture"/>
    <s v="Specialist hardy nursery stock"/>
    <m/>
    <x v="72"/>
    <s v="—    "/>
    <n v="0"/>
    <n v="0"/>
    <n v="0"/>
    <n v="0"/>
  </r>
  <r>
    <x v="7"/>
    <s v="Cropping"/>
    <s v="Horticulture"/>
    <s v="Specialist hardy nursery stock"/>
    <m/>
    <x v="73"/>
    <s v="—    "/>
    <n v="0"/>
    <n v="0"/>
    <n v="0"/>
    <n v="0"/>
  </r>
  <r>
    <x v="7"/>
    <s v="Cropping"/>
    <s v="Horticulture"/>
    <s v="Specialist hardy nursery stock"/>
    <m/>
    <x v="74"/>
    <s v="—    "/>
    <n v="0"/>
    <n v="0"/>
    <n v="0"/>
    <n v="0"/>
  </r>
  <r>
    <x v="7"/>
    <s v="Cropping"/>
    <s v="Horticulture"/>
    <s v="Specialist hardy nursery stock"/>
    <m/>
    <x v="75"/>
    <s v="—    "/>
    <n v="0"/>
    <n v="0"/>
    <n v="0"/>
    <n v="0"/>
  </r>
  <r>
    <x v="7"/>
    <s v="Cropping"/>
    <s v="Horticulture"/>
    <s v="Specialist hardy nursery stock"/>
    <m/>
    <x v="76"/>
    <s v="—    "/>
    <n v="0"/>
    <n v="0"/>
    <n v="0"/>
    <n v="0"/>
  </r>
  <r>
    <x v="7"/>
    <s v="Cropping"/>
    <s v="Horticulture"/>
    <s v="Specialist hardy nursery stock"/>
    <m/>
    <x v="77"/>
    <s v="—    "/>
    <n v="0"/>
    <n v="0"/>
    <n v="0"/>
    <n v="0"/>
  </r>
  <r>
    <x v="7"/>
    <s v="Cropping"/>
    <s v="Horticulture"/>
    <s v="Specialist hardy nursery stock"/>
    <m/>
    <x v="78"/>
    <s v="—    "/>
    <n v="0"/>
    <n v="0"/>
    <n v="0"/>
    <n v="0"/>
  </r>
  <r>
    <x v="7"/>
    <s v="Cropping"/>
    <s v="Horticulture"/>
    <s v="Specialist hardy nursery stock"/>
    <m/>
    <x v="79"/>
    <s v="—    "/>
    <n v="0"/>
    <n v="0"/>
    <n v="0"/>
    <n v="0"/>
  </r>
  <r>
    <x v="7"/>
    <s v="Cropping"/>
    <s v="Horticulture"/>
    <s v="Specialist hardy nursery stock"/>
    <m/>
    <x v="80"/>
    <s v="—    "/>
    <n v="0"/>
    <n v="0"/>
    <n v="0"/>
    <n v="0"/>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2"/>
    <s v="—    "/>
    <n v="36.747710106440799"/>
    <s v="F"/>
    <n v="38.578938350268601"/>
    <s v="V"/>
  </r>
  <r>
    <x v="8"/>
    <s v="Cropping"/>
    <s v="Horticulture"/>
    <s v="Other horticulture"/>
    <m/>
    <x v="43"/>
    <s v="—    "/>
    <n v="0"/>
    <n v="0"/>
    <n v="0"/>
    <n v="0"/>
  </r>
  <r>
    <x v="8"/>
    <s v="Cropping"/>
    <s v="Horticulture"/>
    <s v="Other horticulture"/>
    <m/>
    <x v="44"/>
    <s v="—    "/>
    <n v="0"/>
    <n v="0"/>
    <n v="0"/>
    <n v="0"/>
  </r>
  <r>
    <x v="8"/>
    <s v="Cropping"/>
    <s v="Horticulture"/>
    <s v="Other horticulture"/>
    <m/>
    <x v="45"/>
    <s v="—    "/>
    <n v="0"/>
    <n v="0"/>
    <n v="0"/>
    <n v="0"/>
  </r>
  <r>
    <x v="8"/>
    <s v="Cropping"/>
    <s v="Horticulture"/>
    <s v="Other horticulture"/>
    <m/>
    <x v="46"/>
    <s v="—    "/>
    <n v="0"/>
    <n v="0"/>
    <n v="0"/>
    <n v="0"/>
  </r>
  <r>
    <x v="8"/>
    <s v="Cropping"/>
    <s v="Horticulture"/>
    <s v="Other horticulture"/>
    <m/>
    <x v="47"/>
    <s v="—    "/>
    <n v="0"/>
    <n v="0"/>
    <n v="0"/>
    <n v="0"/>
  </r>
  <r>
    <x v="8"/>
    <s v="Cropping"/>
    <s v="Horticulture"/>
    <s v="Other horticulture"/>
    <m/>
    <x v="48"/>
    <s v="—    "/>
    <n v="0"/>
    <n v="0"/>
    <n v="0"/>
    <n v="0"/>
  </r>
  <r>
    <x v="8"/>
    <s v="Cropping"/>
    <s v="Horticulture"/>
    <s v="Other horticulture"/>
    <m/>
    <x v="49"/>
    <s v="—    "/>
    <n v="0"/>
    <n v="0"/>
    <n v="0"/>
    <n v="0"/>
  </r>
  <r>
    <x v="8"/>
    <s v="Cropping"/>
    <s v="Horticulture"/>
    <s v="Other horticulture"/>
    <m/>
    <x v="50"/>
    <s v="—    "/>
    <n v="0"/>
    <n v="0"/>
    <n v="0"/>
    <n v="0"/>
  </r>
  <r>
    <x v="8"/>
    <s v="Cropping"/>
    <s v="Horticulture"/>
    <s v="Other horticulture"/>
    <m/>
    <x v="51"/>
    <s v="—    "/>
    <n v="0"/>
    <n v="0"/>
    <n v="0"/>
    <n v="0"/>
  </r>
  <r>
    <x v="8"/>
    <s v="Cropping"/>
    <s v="Horticulture"/>
    <s v="Other horticulture"/>
    <m/>
    <x v="52"/>
    <s v="—    "/>
    <n v="0"/>
    <n v="0"/>
    <n v="0"/>
    <n v="0"/>
  </r>
  <r>
    <x v="8"/>
    <s v="Cropping"/>
    <s v="Horticulture"/>
    <s v="Other horticulture"/>
    <m/>
    <x v="53"/>
    <s v="—    "/>
    <n v="0"/>
    <n v="0"/>
    <n v="0"/>
    <n v="0"/>
  </r>
  <r>
    <x v="8"/>
    <s v="Cropping"/>
    <s v="Horticulture"/>
    <s v="Other horticulture"/>
    <m/>
    <x v="54"/>
    <s v="—    "/>
    <n v="0"/>
    <n v="0"/>
    <n v="0"/>
    <n v="0"/>
  </r>
  <r>
    <x v="8"/>
    <s v="Cropping"/>
    <s v="Horticulture"/>
    <s v="Other horticulture"/>
    <m/>
    <x v="55"/>
    <s v="—    "/>
    <n v="0"/>
    <n v="0"/>
    <n v="0"/>
    <n v="0"/>
  </r>
  <r>
    <x v="8"/>
    <s v="Cropping"/>
    <s v="Horticulture"/>
    <s v="Other horticulture"/>
    <m/>
    <x v="56"/>
    <s v="—    "/>
    <n v="0"/>
    <n v="0"/>
    <n v="0"/>
    <n v="0"/>
  </r>
  <r>
    <x v="8"/>
    <s v="Cropping"/>
    <s v="Horticulture"/>
    <s v="Other horticulture"/>
    <m/>
    <x v="57"/>
    <s v="—    "/>
    <n v="0"/>
    <n v="0"/>
    <n v="0"/>
    <n v="0"/>
  </r>
  <r>
    <x v="8"/>
    <s v="Cropping"/>
    <s v="Horticulture"/>
    <s v="Other horticulture"/>
    <m/>
    <x v="58"/>
    <s v="—    "/>
    <n v="0"/>
    <n v="0"/>
    <n v="0"/>
    <n v="0"/>
  </r>
  <r>
    <x v="8"/>
    <s v="Cropping"/>
    <s v="Horticulture"/>
    <s v="Other horticulture"/>
    <m/>
    <x v="59"/>
    <s v="—    "/>
    <n v="0"/>
    <n v="0"/>
    <n v="0"/>
    <n v="0"/>
  </r>
  <r>
    <x v="8"/>
    <s v="Cropping"/>
    <s v="Horticulture"/>
    <s v="Other horticulture"/>
    <m/>
    <x v="60"/>
    <s v="—    "/>
    <n v="0"/>
    <n v="0"/>
    <n v="0"/>
    <n v="0"/>
  </r>
  <r>
    <x v="8"/>
    <s v="Cropping"/>
    <s v="Horticulture"/>
    <s v="Other horticulture"/>
    <m/>
    <x v="61"/>
    <s v="—    "/>
    <n v="63.1909680419434"/>
    <s v=".D"/>
    <s v="V"/>
    <s v="V"/>
  </r>
  <r>
    <x v="8"/>
    <s v="Cropping"/>
    <s v="Horticulture"/>
    <s v="Other horticulture"/>
    <m/>
    <x v="62"/>
    <s v="—    "/>
    <n v="55.752482393925"/>
    <s v=".D"/>
    <s v="V"/>
    <s v="V"/>
  </r>
  <r>
    <x v="8"/>
    <s v="Cropping"/>
    <s v="Horticulture"/>
    <s v="Other horticulture"/>
    <m/>
    <x v="63"/>
    <s v="—    "/>
    <s v="V"/>
    <s v=".D"/>
    <s v=".D"/>
    <s v=".D"/>
  </r>
  <r>
    <x v="8"/>
    <s v="Cropping"/>
    <s v="Horticulture"/>
    <s v="Other horticulture"/>
    <m/>
    <x v="64"/>
    <s v="—    "/>
    <s v=".D"/>
    <s v="..D"/>
    <n v="0"/>
    <s v=".D"/>
  </r>
  <r>
    <x v="8"/>
    <s v="Cropping"/>
    <s v="Horticulture"/>
    <s v="Other horticulture"/>
    <m/>
    <x v="65"/>
    <s v="—    "/>
    <s v="V"/>
    <n v="0"/>
    <s v=".D"/>
    <s v="V"/>
  </r>
  <r>
    <x v="8"/>
    <s v="Cropping"/>
    <s v="Horticulture"/>
    <s v="Other horticulture"/>
    <m/>
    <x v="66"/>
    <s v="—    "/>
    <s v="V"/>
    <s v=".D"/>
    <s v=".D"/>
    <s v="V"/>
  </r>
  <r>
    <x v="8"/>
    <s v="Cropping"/>
    <s v="Horticulture"/>
    <s v="Other horticulture"/>
    <m/>
    <x v="67"/>
    <s v="—    "/>
    <s v="V"/>
    <s v=".D"/>
    <s v="V"/>
    <s v="V"/>
  </r>
  <r>
    <x v="8"/>
    <s v="Cropping"/>
    <s v="Horticulture"/>
    <s v="Other horticulture"/>
    <m/>
    <x v="68"/>
    <s v="—    "/>
    <s v=".D"/>
    <s v=".D"/>
    <s v=".D"/>
    <s v=".D"/>
  </r>
  <r>
    <x v="8"/>
    <s v="Cropping"/>
    <s v="Horticulture"/>
    <s v="Other horticulture"/>
    <m/>
    <x v="69"/>
    <s v="—    "/>
    <s v="V"/>
    <s v=".D"/>
    <s v="V"/>
    <s v=".D"/>
  </r>
  <r>
    <x v="8"/>
    <s v="Cropping"/>
    <s v="Horticulture"/>
    <s v="Other horticulture"/>
    <m/>
    <x v="70"/>
    <s v="—    "/>
    <n v="8.1266093122025094"/>
    <s v=".D"/>
    <s v="V"/>
    <s v="V"/>
  </r>
  <r>
    <x v="8"/>
    <s v="Cropping"/>
    <s v="Horticulture"/>
    <s v="Other horticulture"/>
    <m/>
    <x v="71"/>
    <s v="—    "/>
    <n v="8.4587531746437108"/>
    <s v=".D"/>
    <s v="V"/>
    <s v="V"/>
  </r>
  <r>
    <x v="8"/>
    <s v="Cropping"/>
    <s v="Horticulture"/>
    <s v="Other horticulture"/>
    <m/>
    <x v="72"/>
    <s v="—    "/>
    <s v="V"/>
    <s v=".D"/>
    <s v=".D"/>
    <s v=".D"/>
  </r>
  <r>
    <x v="8"/>
    <s v="Cropping"/>
    <s v="Horticulture"/>
    <s v="Other horticulture"/>
    <m/>
    <x v="73"/>
    <s v="—    "/>
    <s v=".D"/>
    <n v="0"/>
    <n v="0"/>
    <s v=".D"/>
  </r>
  <r>
    <x v="8"/>
    <s v="Cropping"/>
    <s v="Horticulture"/>
    <s v="Other horticulture"/>
    <m/>
    <x v="74"/>
    <s v="—    "/>
    <s v="V"/>
    <s v=".D"/>
    <s v=".D"/>
    <s v="V"/>
  </r>
  <r>
    <x v="8"/>
    <s v="Cropping"/>
    <s v="Horticulture"/>
    <s v="Other horticulture"/>
    <m/>
    <x v="75"/>
    <s v="—    "/>
    <s v="V"/>
    <s v=".D"/>
    <s v="V"/>
    <s v="V"/>
  </r>
  <r>
    <x v="8"/>
    <s v="Cropping"/>
    <s v="Horticulture"/>
    <s v="Other horticulture"/>
    <m/>
    <x v="76"/>
    <s v="—    "/>
    <n v="153.60780554041099"/>
    <s v=".D"/>
    <s v="V"/>
    <s v="V"/>
  </r>
  <r>
    <x v="8"/>
    <s v="Cropping"/>
    <s v="Horticulture"/>
    <s v="Other horticulture"/>
    <m/>
    <x v="77"/>
    <s v="—    "/>
    <s v="V"/>
    <s v="F"/>
    <s v=".D"/>
    <s v=".D"/>
  </r>
  <r>
    <x v="8"/>
    <s v="Cropping"/>
    <s v="Horticulture"/>
    <s v="Other horticulture"/>
    <m/>
    <x v="78"/>
    <s v="—    "/>
    <s v=".D"/>
    <n v="0"/>
    <n v="0"/>
    <s v=".D"/>
  </r>
  <r>
    <x v="8"/>
    <s v="Cropping"/>
    <s v="Horticulture"/>
    <s v="Other horticulture"/>
    <m/>
    <x v="79"/>
    <s v="—    "/>
    <s v="V"/>
    <s v=".D"/>
    <s v=".D"/>
    <s v="V"/>
  </r>
  <r>
    <x v="8"/>
    <s v="Cropping"/>
    <s v="Horticulture"/>
    <s v="Other horticulture"/>
    <m/>
    <x v="80"/>
    <s v="—    "/>
    <s v="V"/>
    <s v=".D"/>
    <s v="V"/>
    <s v="V"/>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2"/>
    <s v="—    "/>
    <n v="127.510336064954"/>
    <n v="76.971610916282401"/>
    <n v="120.74037243695901"/>
    <n v="190.545766742344"/>
  </r>
  <r>
    <x v="9"/>
    <s v="Grazing Livestock"/>
    <m/>
    <m/>
    <m/>
    <x v="43"/>
    <s v="—    "/>
    <n v="0"/>
    <n v="0"/>
    <n v="0"/>
    <n v="0"/>
  </r>
  <r>
    <x v="9"/>
    <s v="Grazing Livestock"/>
    <m/>
    <m/>
    <m/>
    <x v="44"/>
    <s v="—    "/>
    <n v="0"/>
    <n v="0"/>
    <n v="0"/>
    <n v="0"/>
  </r>
  <r>
    <x v="9"/>
    <s v="Grazing Livestock"/>
    <m/>
    <m/>
    <m/>
    <x v="45"/>
    <s v="—    "/>
    <n v="0"/>
    <n v="0"/>
    <n v="0"/>
    <n v="0"/>
  </r>
  <r>
    <x v="9"/>
    <s v="Grazing Livestock"/>
    <m/>
    <m/>
    <m/>
    <x v="46"/>
    <s v="—    "/>
    <n v="0"/>
    <n v="0"/>
    <n v="0"/>
    <n v="0"/>
  </r>
  <r>
    <x v="9"/>
    <s v="Grazing Livestock"/>
    <m/>
    <m/>
    <m/>
    <x v="47"/>
    <s v="—    "/>
    <n v="0"/>
    <n v="0"/>
    <n v="0"/>
    <n v="0"/>
  </r>
  <r>
    <x v="9"/>
    <s v="Grazing Livestock"/>
    <m/>
    <m/>
    <m/>
    <x v="48"/>
    <s v="—    "/>
    <n v="0"/>
    <n v="0"/>
    <n v="0"/>
    <n v="0"/>
  </r>
  <r>
    <x v="9"/>
    <s v="Grazing Livestock"/>
    <m/>
    <m/>
    <m/>
    <x v="49"/>
    <s v="—    "/>
    <n v="0"/>
    <n v="0"/>
    <n v="0"/>
    <n v="0"/>
  </r>
  <r>
    <x v="9"/>
    <s v="Grazing Livestock"/>
    <m/>
    <m/>
    <m/>
    <x v="50"/>
    <s v="—    "/>
    <n v="0"/>
    <n v="0"/>
    <n v="0"/>
    <n v="0"/>
  </r>
  <r>
    <x v="9"/>
    <s v="Grazing Livestock"/>
    <m/>
    <m/>
    <m/>
    <x v="51"/>
    <s v="—    "/>
    <n v="0"/>
    <n v="0"/>
    <n v="0"/>
    <n v="0"/>
  </r>
  <r>
    <x v="9"/>
    <s v="Grazing Livestock"/>
    <m/>
    <m/>
    <m/>
    <x v="52"/>
    <s v="—    "/>
    <n v="0"/>
    <n v="0"/>
    <n v="0"/>
    <n v="0"/>
  </r>
  <r>
    <x v="9"/>
    <s v="Grazing Livestock"/>
    <m/>
    <m/>
    <m/>
    <x v="53"/>
    <s v="—    "/>
    <n v="0"/>
    <n v="0"/>
    <n v="0"/>
    <n v="0"/>
  </r>
  <r>
    <x v="9"/>
    <s v="Grazing Livestock"/>
    <m/>
    <m/>
    <m/>
    <x v="54"/>
    <s v="—    "/>
    <n v="0"/>
    <n v="0"/>
    <n v="0"/>
    <n v="0"/>
  </r>
  <r>
    <x v="9"/>
    <s v="Grazing Livestock"/>
    <m/>
    <m/>
    <m/>
    <x v="55"/>
    <s v="—    "/>
    <n v="0"/>
    <n v="0"/>
    <n v="0"/>
    <n v="0"/>
  </r>
  <r>
    <x v="9"/>
    <s v="Grazing Livestock"/>
    <m/>
    <m/>
    <m/>
    <x v="56"/>
    <s v="—    "/>
    <n v="0"/>
    <n v="0"/>
    <n v="0"/>
    <n v="0"/>
  </r>
  <r>
    <x v="9"/>
    <s v="Grazing Livestock"/>
    <m/>
    <m/>
    <m/>
    <x v="57"/>
    <s v="—    "/>
    <n v="0"/>
    <n v="0"/>
    <n v="0"/>
    <n v="0"/>
  </r>
  <r>
    <x v="9"/>
    <s v="Grazing Livestock"/>
    <m/>
    <m/>
    <m/>
    <x v="58"/>
    <s v="—    "/>
    <n v="0"/>
    <n v="0"/>
    <n v="0"/>
    <n v="0"/>
  </r>
  <r>
    <x v="9"/>
    <s v="Grazing Livestock"/>
    <m/>
    <m/>
    <m/>
    <x v="59"/>
    <s v="—    "/>
    <n v="0"/>
    <n v="0"/>
    <n v="0"/>
    <n v="0"/>
  </r>
  <r>
    <x v="9"/>
    <s v="Grazing Livestock"/>
    <m/>
    <m/>
    <m/>
    <x v="60"/>
    <s v="—    "/>
    <n v="0"/>
    <n v="0"/>
    <n v="0"/>
    <n v="0"/>
  </r>
  <r>
    <x v="9"/>
    <s v="Grazing Livestock"/>
    <m/>
    <m/>
    <m/>
    <x v="61"/>
    <s v="—    "/>
    <n v="53.422086246843698"/>
    <n v="30.5452360696199"/>
    <n v="48.039881608304597"/>
    <n v="86.528752178301801"/>
  </r>
  <r>
    <x v="9"/>
    <s v="Grazing Livestock"/>
    <m/>
    <m/>
    <m/>
    <x v="62"/>
    <s v="—    "/>
    <n v="29.412709892208099"/>
    <n v="19.1081034962804"/>
    <n v="24.168458980071701"/>
    <n v="49.889134143115299"/>
  </r>
  <r>
    <x v="9"/>
    <s v="Grazing Livestock"/>
    <m/>
    <m/>
    <m/>
    <x v="63"/>
    <s v="—    "/>
    <n v="19.239654218046201"/>
    <n v="10.2437530762548"/>
    <n v="18.843462652864901"/>
    <n v="28.864011108524601"/>
  </r>
  <r>
    <x v="9"/>
    <s v="Grazing Livestock"/>
    <m/>
    <m/>
    <m/>
    <x v="64"/>
    <s v="—    "/>
    <n v="1.67843602253743"/>
    <s v="V"/>
    <n v="1.18391442411854"/>
    <n v="2.6512941259982901"/>
  </r>
  <r>
    <x v="9"/>
    <s v="Grazing Livestock"/>
    <m/>
    <m/>
    <m/>
    <x v="65"/>
    <s v="—    "/>
    <s v="V"/>
    <n v="0"/>
    <s v="V"/>
    <s v="V"/>
  </r>
  <r>
    <x v="9"/>
    <s v="Grazing Livestock"/>
    <m/>
    <m/>
    <m/>
    <x v="66"/>
    <s v="—    "/>
    <n v="0"/>
    <n v="0"/>
    <n v="0"/>
    <n v="0"/>
  </r>
  <r>
    <x v="9"/>
    <s v="Grazing Livestock"/>
    <m/>
    <m/>
    <m/>
    <x v="67"/>
    <s v="—    "/>
    <s v=".D"/>
    <s v="..D"/>
    <n v="0"/>
    <s v=".D"/>
  </r>
  <r>
    <x v="9"/>
    <s v="Grazing Livestock"/>
    <m/>
    <m/>
    <m/>
    <x v="68"/>
    <s v="—    "/>
    <n v="0"/>
    <n v="0"/>
    <s v="..D"/>
    <n v="0"/>
  </r>
  <r>
    <x v="9"/>
    <s v="Grazing Livestock"/>
    <m/>
    <m/>
    <m/>
    <x v="69"/>
    <s v="—    "/>
    <s v=".D"/>
    <s v="..D"/>
    <n v="0"/>
    <s v=".D"/>
  </r>
  <r>
    <x v="9"/>
    <s v="Grazing Livestock"/>
    <m/>
    <m/>
    <m/>
    <x v="70"/>
    <s v="—    "/>
    <n v="6.8338729114807597"/>
    <n v="6.4285849489416798"/>
    <n v="6.4719593355479201"/>
    <n v="7.4535074419482896"/>
  </r>
  <r>
    <x v="9"/>
    <s v="Grazing Livestock"/>
    <m/>
    <m/>
    <m/>
    <x v="71"/>
    <s v="—    "/>
    <n v="7.91138411113391"/>
    <n v="7.0950756109094302"/>
    <n v="7.4787150401645404"/>
    <n v="8.7769196665840905"/>
  </r>
  <r>
    <x v="9"/>
    <s v="Grazing Livestock"/>
    <m/>
    <m/>
    <m/>
    <x v="72"/>
    <s v="—    "/>
    <n v="5.8932138092119599"/>
    <n v="5.5941741395180404"/>
    <n v="5.6740371936526204"/>
    <n v="6.3259388190780896"/>
  </r>
  <r>
    <x v="9"/>
    <s v="Grazing Livestock"/>
    <m/>
    <m/>
    <m/>
    <x v="73"/>
    <s v="—    "/>
    <n v="2.8754647943393499"/>
    <s v="V"/>
    <n v="3.2562086331331499"/>
    <n v="2.7636753656518498"/>
  </r>
  <r>
    <x v="9"/>
    <s v="Grazing Livestock"/>
    <m/>
    <m/>
    <m/>
    <x v="74"/>
    <s v="—    "/>
    <n v="0"/>
    <n v="0"/>
    <n v="0"/>
    <n v="0"/>
  </r>
  <r>
    <x v="9"/>
    <s v="Grazing Livestock"/>
    <m/>
    <m/>
    <m/>
    <x v="75"/>
    <s v="—    "/>
    <s v=".D"/>
    <n v="0"/>
    <n v="0"/>
    <s v=".D"/>
  </r>
  <r>
    <x v="9"/>
    <s v="Grazing Livestock"/>
    <m/>
    <m/>
    <m/>
    <x v="76"/>
    <s v="—    "/>
    <n v="159.23039059035699"/>
    <s v="V"/>
    <n v="161.088445250109"/>
    <n v="157.092950265528"/>
  </r>
  <r>
    <x v="9"/>
    <s v="Grazing Livestock"/>
    <m/>
    <m/>
    <m/>
    <x v="77"/>
    <s v="—    "/>
    <n v="152.680470420147"/>
    <s v=".D"/>
    <n v="147.83702433725301"/>
    <n v="156.97255220289099"/>
  </r>
  <r>
    <x v="9"/>
    <s v="Grazing Livestock"/>
    <m/>
    <m/>
    <m/>
    <x v="78"/>
    <s v="—    "/>
    <n v="321.04593998509603"/>
    <s v="V"/>
    <n v="315.67405744235498"/>
    <n v="323.42303685845002"/>
  </r>
  <r>
    <x v="9"/>
    <s v="Grazing Livestock"/>
    <m/>
    <m/>
    <m/>
    <x v="79"/>
    <s v="—    "/>
    <s v=".D"/>
    <n v="0"/>
    <n v="0"/>
    <s v=".D"/>
  </r>
  <r>
    <x v="9"/>
    <s v="Grazing Livestock"/>
    <m/>
    <m/>
    <m/>
    <x v="80"/>
    <s v="—    "/>
    <s v=".D"/>
    <n v="0"/>
    <n v="0"/>
    <s v=".D"/>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2"/>
    <s v="—    "/>
    <n v="164.404649056864"/>
    <n v="132.86716937450399"/>
    <n v="174.561878175879"/>
    <n v="176.24780337889399"/>
  </r>
  <r>
    <x v="10"/>
    <s v="Grazing Livestock"/>
    <s v="Dairy"/>
    <m/>
    <m/>
    <x v="43"/>
    <s v="—    "/>
    <n v="0"/>
    <n v="0"/>
    <n v="0"/>
    <n v="0"/>
  </r>
  <r>
    <x v="10"/>
    <s v="Grazing Livestock"/>
    <s v="Dairy"/>
    <m/>
    <m/>
    <x v="44"/>
    <s v="—    "/>
    <n v="0"/>
    <n v="0"/>
    <n v="0"/>
    <n v="0"/>
  </r>
  <r>
    <x v="10"/>
    <s v="Grazing Livestock"/>
    <s v="Dairy"/>
    <m/>
    <m/>
    <x v="45"/>
    <s v="—    "/>
    <n v="0"/>
    <n v="0"/>
    <n v="0"/>
    <n v="0"/>
  </r>
  <r>
    <x v="10"/>
    <s v="Grazing Livestock"/>
    <s v="Dairy"/>
    <m/>
    <m/>
    <x v="46"/>
    <s v="—    "/>
    <n v="0"/>
    <n v="0"/>
    <n v="0"/>
    <n v="0"/>
  </r>
  <r>
    <x v="10"/>
    <s v="Grazing Livestock"/>
    <s v="Dairy"/>
    <m/>
    <m/>
    <x v="47"/>
    <s v="—    "/>
    <n v="0"/>
    <n v="0"/>
    <n v="0"/>
    <n v="0"/>
  </r>
  <r>
    <x v="10"/>
    <s v="Grazing Livestock"/>
    <s v="Dairy"/>
    <m/>
    <m/>
    <x v="48"/>
    <s v="—    "/>
    <n v="0"/>
    <n v="0"/>
    <n v="0"/>
    <n v="0"/>
  </r>
  <r>
    <x v="10"/>
    <s v="Grazing Livestock"/>
    <s v="Dairy"/>
    <m/>
    <m/>
    <x v="49"/>
    <s v="—    "/>
    <n v="0"/>
    <n v="0"/>
    <n v="0"/>
    <n v="0"/>
  </r>
  <r>
    <x v="10"/>
    <s v="Grazing Livestock"/>
    <s v="Dairy"/>
    <m/>
    <m/>
    <x v="50"/>
    <s v="—    "/>
    <n v="0"/>
    <n v="0"/>
    <n v="0"/>
    <n v="0"/>
  </r>
  <r>
    <x v="10"/>
    <s v="Grazing Livestock"/>
    <s v="Dairy"/>
    <m/>
    <m/>
    <x v="51"/>
    <s v="—    "/>
    <n v="0"/>
    <n v="0"/>
    <n v="0"/>
    <n v="0"/>
  </r>
  <r>
    <x v="10"/>
    <s v="Grazing Livestock"/>
    <s v="Dairy"/>
    <m/>
    <m/>
    <x v="52"/>
    <s v="—    "/>
    <n v="0"/>
    <n v="0"/>
    <n v="0"/>
    <n v="0"/>
  </r>
  <r>
    <x v="10"/>
    <s v="Grazing Livestock"/>
    <s v="Dairy"/>
    <m/>
    <m/>
    <x v="53"/>
    <s v="—    "/>
    <n v="0"/>
    <n v="0"/>
    <n v="0"/>
    <n v="0"/>
  </r>
  <r>
    <x v="10"/>
    <s v="Grazing Livestock"/>
    <s v="Dairy"/>
    <m/>
    <m/>
    <x v="54"/>
    <s v="—    "/>
    <n v="0"/>
    <n v="0"/>
    <n v="0"/>
    <n v="0"/>
  </r>
  <r>
    <x v="10"/>
    <s v="Grazing Livestock"/>
    <s v="Dairy"/>
    <m/>
    <m/>
    <x v="55"/>
    <s v="—    "/>
    <n v="0"/>
    <n v="0"/>
    <n v="0"/>
    <n v="0"/>
  </r>
  <r>
    <x v="10"/>
    <s v="Grazing Livestock"/>
    <s v="Dairy"/>
    <m/>
    <m/>
    <x v="56"/>
    <s v="—    "/>
    <n v="0"/>
    <n v="0"/>
    <n v="0"/>
    <n v="0"/>
  </r>
  <r>
    <x v="10"/>
    <s v="Grazing Livestock"/>
    <s v="Dairy"/>
    <m/>
    <m/>
    <x v="57"/>
    <s v="—    "/>
    <n v="0"/>
    <n v="0"/>
    <n v="0"/>
    <n v="0"/>
  </r>
  <r>
    <x v="10"/>
    <s v="Grazing Livestock"/>
    <s v="Dairy"/>
    <m/>
    <m/>
    <x v="58"/>
    <s v="—    "/>
    <n v="0"/>
    <n v="0"/>
    <n v="0"/>
    <n v="0"/>
  </r>
  <r>
    <x v="10"/>
    <s v="Grazing Livestock"/>
    <s v="Dairy"/>
    <m/>
    <m/>
    <x v="59"/>
    <s v="—    "/>
    <n v="0"/>
    <n v="0"/>
    <n v="0"/>
    <n v="0"/>
  </r>
  <r>
    <x v="10"/>
    <s v="Grazing Livestock"/>
    <s v="Dairy"/>
    <m/>
    <m/>
    <x v="60"/>
    <s v="—    "/>
    <n v="0"/>
    <n v="0"/>
    <n v="0"/>
    <n v="0"/>
  </r>
  <r>
    <x v="10"/>
    <s v="Grazing Livestock"/>
    <s v="Dairy"/>
    <m/>
    <m/>
    <x v="61"/>
    <s v="—    "/>
    <n v="146.62323378586899"/>
    <n v="125.73497349006"/>
    <n v="103.55835987539901"/>
    <n v="251.49014048666999"/>
  </r>
  <r>
    <x v="10"/>
    <s v="Grazing Livestock"/>
    <s v="Dairy"/>
    <m/>
    <m/>
    <x v="62"/>
    <s v="—    "/>
    <n v="97.928217046875403"/>
    <n v="81.868612316206494"/>
    <n v="69.456483707020098"/>
    <n v="169.51607579383901"/>
  </r>
  <r>
    <x v="10"/>
    <s v="Grazing Livestock"/>
    <s v="Dairy"/>
    <m/>
    <m/>
    <x v="63"/>
    <s v="—    "/>
    <n v="38.134218626176299"/>
    <n v="39.501760096870903"/>
    <n v="24.262551302388101"/>
    <n v="63.792079478158499"/>
  </r>
  <r>
    <x v="10"/>
    <s v="Grazing Livestock"/>
    <s v="Dairy"/>
    <m/>
    <m/>
    <x v="64"/>
    <s v="—    "/>
    <n v="6.5686338865134104"/>
    <s v="V"/>
    <n v="4.7046218377362203"/>
    <n v="9.5636260767785295"/>
  </r>
  <r>
    <x v="10"/>
    <s v="Grazing Livestock"/>
    <s v="Dairy"/>
    <m/>
    <m/>
    <x v="65"/>
    <s v="—    "/>
    <s v="V"/>
    <n v="0"/>
    <s v="V"/>
    <s v="V"/>
  </r>
  <r>
    <x v="10"/>
    <s v="Grazing Livestock"/>
    <s v="Dairy"/>
    <m/>
    <m/>
    <x v="66"/>
    <s v="—    "/>
    <n v="0"/>
    <n v="0"/>
    <n v="0"/>
    <n v="0"/>
  </r>
  <r>
    <x v="10"/>
    <s v="Grazing Livestock"/>
    <s v="Dairy"/>
    <m/>
    <m/>
    <x v="67"/>
    <s v="—    "/>
    <s v=".D"/>
    <s v="..D"/>
    <n v="0"/>
    <s v=".D"/>
  </r>
  <r>
    <x v="10"/>
    <s v="Grazing Livestock"/>
    <s v="Dairy"/>
    <m/>
    <m/>
    <x v="68"/>
    <s v="—    "/>
    <n v="0"/>
    <n v="0"/>
    <n v="0"/>
    <n v="0"/>
  </r>
  <r>
    <x v="10"/>
    <s v="Grazing Livestock"/>
    <s v="Dairy"/>
    <m/>
    <m/>
    <x v="69"/>
    <s v="—    "/>
    <s v=".D"/>
    <s v="..D"/>
    <n v="0"/>
    <s v=".D"/>
  </r>
  <r>
    <x v="10"/>
    <s v="Grazing Livestock"/>
    <s v="Dairy"/>
    <m/>
    <m/>
    <x v="70"/>
    <s v="—    "/>
    <n v="7.3686480648796202"/>
    <n v="6.5698484150322596"/>
    <n v="7.0886096672594299"/>
    <n v="8.1212795273026597"/>
  </r>
  <r>
    <x v="10"/>
    <s v="Grazing Livestock"/>
    <s v="Dairy"/>
    <m/>
    <m/>
    <x v="71"/>
    <s v="—    "/>
    <n v="8.0094043566819604"/>
    <n v="7.0950756109094604"/>
    <n v="7.6379745630240397"/>
    <n v="8.9117650455578907"/>
  </r>
  <r>
    <x v="10"/>
    <s v="Grazing Livestock"/>
    <s v="Dairy"/>
    <m/>
    <m/>
    <x v="72"/>
    <s v="—    "/>
    <n v="6.2055804528257603"/>
    <n v="5.8721886390770299"/>
    <n v="5.7670392415651603"/>
    <n v="6.8314879201296899"/>
  </r>
  <r>
    <x v="10"/>
    <s v="Grazing Livestock"/>
    <s v="Dairy"/>
    <m/>
    <m/>
    <x v="73"/>
    <s v="—    "/>
    <n v="2.8314298679296401"/>
    <s v="V"/>
    <n v="3.1488188370596699"/>
    <n v="2.7396352343654802"/>
  </r>
  <r>
    <x v="10"/>
    <s v="Grazing Livestock"/>
    <s v="Dairy"/>
    <m/>
    <m/>
    <x v="74"/>
    <s v="—    "/>
    <n v="0"/>
    <n v="0"/>
    <n v="0"/>
    <n v="0"/>
  </r>
  <r>
    <x v="10"/>
    <s v="Grazing Livestock"/>
    <s v="Dairy"/>
    <m/>
    <m/>
    <x v="75"/>
    <s v="—    "/>
    <s v=".D"/>
    <n v="0"/>
    <n v="0"/>
    <s v=".D"/>
  </r>
  <r>
    <x v="10"/>
    <s v="Grazing Livestock"/>
    <s v="Dairy"/>
    <m/>
    <m/>
    <x v="76"/>
    <s v="—    "/>
    <n v="158.12265680576601"/>
    <n v="160.77244483239099"/>
    <n v="161.660520314156"/>
    <n v="154.91253313077701"/>
  </r>
  <r>
    <x v="10"/>
    <s v="Grazing Livestock"/>
    <s v="Dairy"/>
    <m/>
    <m/>
    <x v="77"/>
    <s v="—    "/>
    <n v="153.700372682232"/>
    <s v=".D"/>
    <n v="146.57231014238701"/>
    <n v="157.27485577517001"/>
  </r>
  <r>
    <x v="10"/>
    <s v="Grazing Livestock"/>
    <s v="Dairy"/>
    <m/>
    <m/>
    <x v="78"/>
    <s v="—    "/>
    <n v="323.29782770904399"/>
    <n v="332.17530654665597"/>
    <n v="316.03135912977098"/>
    <n v="327.92550156090698"/>
  </r>
  <r>
    <x v="10"/>
    <s v="Grazing Livestock"/>
    <s v="Dairy"/>
    <m/>
    <m/>
    <x v="79"/>
    <s v="—    "/>
    <n v="0"/>
    <n v="0"/>
    <n v="0"/>
    <n v="0"/>
  </r>
  <r>
    <x v="10"/>
    <s v="Grazing Livestock"/>
    <s v="Dairy"/>
    <m/>
    <m/>
    <x v="80"/>
    <s v="—    "/>
    <s v=".D"/>
    <n v="0"/>
    <n v="0"/>
    <s v=".D"/>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2"/>
    <s v="—    "/>
    <n v="90.538585823223201"/>
    <n v="55.321584836098097"/>
    <n v="91.2676028096284"/>
    <n v="123.538133737698"/>
  </r>
  <r>
    <x v="11"/>
    <s v="Grazing Livestock"/>
    <s v="Grazing livestock (lowland)"/>
    <m/>
    <m/>
    <x v="43"/>
    <s v="—    "/>
    <n v="0"/>
    <n v="0"/>
    <n v="0"/>
    <n v="0"/>
  </r>
  <r>
    <x v="11"/>
    <s v="Grazing Livestock"/>
    <s v="Grazing livestock (lowland)"/>
    <m/>
    <m/>
    <x v="44"/>
    <s v="—    "/>
    <n v="0"/>
    <n v="0"/>
    <n v="0"/>
    <n v="0"/>
  </r>
  <r>
    <x v="11"/>
    <s v="Grazing Livestock"/>
    <s v="Grazing livestock (lowland)"/>
    <m/>
    <m/>
    <x v="45"/>
    <s v="—    "/>
    <n v="0"/>
    <n v="0"/>
    <n v="0"/>
    <n v="0"/>
  </r>
  <r>
    <x v="11"/>
    <s v="Grazing Livestock"/>
    <s v="Grazing livestock (lowland)"/>
    <m/>
    <m/>
    <x v="46"/>
    <s v="—    "/>
    <n v="0"/>
    <n v="0"/>
    <n v="0"/>
    <n v="0"/>
  </r>
  <r>
    <x v="11"/>
    <s v="Grazing Livestock"/>
    <s v="Grazing livestock (lowland)"/>
    <m/>
    <m/>
    <x v="47"/>
    <s v="—    "/>
    <n v="0"/>
    <n v="0"/>
    <n v="0"/>
    <n v="0"/>
  </r>
  <r>
    <x v="11"/>
    <s v="Grazing Livestock"/>
    <s v="Grazing livestock (lowland)"/>
    <m/>
    <m/>
    <x v="48"/>
    <s v="—    "/>
    <n v="0"/>
    <n v="0"/>
    <n v="0"/>
    <n v="0"/>
  </r>
  <r>
    <x v="11"/>
    <s v="Grazing Livestock"/>
    <s v="Grazing livestock (lowland)"/>
    <m/>
    <m/>
    <x v="49"/>
    <s v="—    "/>
    <n v="0"/>
    <n v="0"/>
    <n v="0"/>
    <n v="0"/>
  </r>
  <r>
    <x v="11"/>
    <s v="Grazing Livestock"/>
    <s v="Grazing livestock (lowland)"/>
    <m/>
    <m/>
    <x v="50"/>
    <s v="—    "/>
    <n v="0"/>
    <n v="0"/>
    <n v="0"/>
    <n v="0"/>
  </r>
  <r>
    <x v="11"/>
    <s v="Grazing Livestock"/>
    <s v="Grazing livestock (lowland)"/>
    <m/>
    <m/>
    <x v="51"/>
    <s v="—    "/>
    <n v="0"/>
    <n v="0"/>
    <n v="0"/>
    <n v="0"/>
  </r>
  <r>
    <x v="11"/>
    <s v="Grazing Livestock"/>
    <s v="Grazing livestock (lowland)"/>
    <m/>
    <m/>
    <x v="52"/>
    <s v="—    "/>
    <n v="0"/>
    <n v="0"/>
    <n v="0"/>
    <n v="0"/>
  </r>
  <r>
    <x v="11"/>
    <s v="Grazing Livestock"/>
    <s v="Grazing livestock (lowland)"/>
    <m/>
    <m/>
    <x v="53"/>
    <s v="—    "/>
    <n v="0"/>
    <n v="0"/>
    <n v="0"/>
    <n v="0"/>
  </r>
  <r>
    <x v="11"/>
    <s v="Grazing Livestock"/>
    <s v="Grazing livestock (lowland)"/>
    <m/>
    <m/>
    <x v="54"/>
    <s v="—    "/>
    <n v="0"/>
    <n v="0"/>
    <n v="0"/>
    <n v="0"/>
  </r>
  <r>
    <x v="11"/>
    <s v="Grazing Livestock"/>
    <s v="Grazing livestock (lowland)"/>
    <m/>
    <m/>
    <x v="55"/>
    <s v="—    "/>
    <n v="0"/>
    <n v="0"/>
    <n v="0"/>
    <n v="0"/>
  </r>
  <r>
    <x v="11"/>
    <s v="Grazing Livestock"/>
    <s v="Grazing livestock (lowland)"/>
    <m/>
    <m/>
    <x v="56"/>
    <s v="—    "/>
    <n v="0"/>
    <n v="0"/>
    <n v="0"/>
    <n v="0"/>
  </r>
  <r>
    <x v="11"/>
    <s v="Grazing Livestock"/>
    <s v="Grazing livestock (lowland)"/>
    <m/>
    <m/>
    <x v="57"/>
    <s v="—    "/>
    <n v="0"/>
    <n v="0"/>
    <n v="0"/>
    <n v="0"/>
  </r>
  <r>
    <x v="11"/>
    <s v="Grazing Livestock"/>
    <s v="Grazing livestock (lowland)"/>
    <m/>
    <m/>
    <x v="58"/>
    <s v="—    "/>
    <n v="0"/>
    <n v="0"/>
    <n v="0"/>
    <n v="0"/>
  </r>
  <r>
    <x v="11"/>
    <s v="Grazing Livestock"/>
    <s v="Grazing livestock (lowland)"/>
    <m/>
    <m/>
    <x v="59"/>
    <s v="—    "/>
    <n v="0"/>
    <n v="0"/>
    <n v="0"/>
    <n v="0"/>
  </r>
  <r>
    <x v="11"/>
    <s v="Grazing Livestock"/>
    <s v="Grazing livestock (lowland)"/>
    <m/>
    <m/>
    <x v="60"/>
    <s v="—    "/>
    <n v="0"/>
    <n v="0"/>
    <n v="0"/>
    <n v="0"/>
  </r>
  <r>
    <x v="11"/>
    <s v="Grazing Livestock"/>
    <s v="Grazing livestock (lowland)"/>
    <m/>
    <m/>
    <x v="61"/>
    <s v="—    "/>
    <n v="34.615337538175098"/>
    <s v="V"/>
    <n v="42.9291325851473"/>
    <n v="50.229707666186101"/>
  </r>
  <r>
    <x v="11"/>
    <s v="Grazing Livestock"/>
    <s v="Grazing livestock (lowland)"/>
    <m/>
    <m/>
    <x v="62"/>
    <s v="—    "/>
    <n v="12.448926727436801"/>
    <n v="0"/>
    <n v="14.946318708288199"/>
    <n v="19.708670257667102"/>
  </r>
  <r>
    <x v="11"/>
    <s v="Grazing Livestock"/>
    <s v="Grazing livestock (lowland)"/>
    <m/>
    <m/>
    <x v="63"/>
    <s v="—    "/>
    <n v="18.292882042394702"/>
    <s v="V"/>
    <n v="23.519041113691401"/>
    <n v="24.363239374011101"/>
  </r>
  <r>
    <x v="11"/>
    <s v="Grazing Livestock"/>
    <s v="Grazing livestock (lowland)"/>
    <m/>
    <m/>
    <x v="64"/>
    <s v="—    "/>
    <s v="V"/>
    <n v="0"/>
    <s v=".D"/>
    <s v="V"/>
  </r>
  <r>
    <x v="11"/>
    <s v="Grazing Livestock"/>
    <s v="Grazing livestock (lowland)"/>
    <m/>
    <m/>
    <x v="65"/>
    <s v="—    "/>
    <s v="V"/>
    <n v="0"/>
    <s v="V"/>
    <s v="V"/>
  </r>
  <r>
    <x v="11"/>
    <s v="Grazing Livestock"/>
    <s v="Grazing livestock (lowland)"/>
    <m/>
    <m/>
    <x v="66"/>
    <s v="—    "/>
    <n v="0"/>
    <n v="0"/>
    <n v="0"/>
    <n v="0"/>
  </r>
  <r>
    <x v="11"/>
    <s v="Grazing Livestock"/>
    <s v="Grazing livestock (lowland)"/>
    <m/>
    <m/>
    <x v="67"/>
    <s v="—    "/>
    <n v="0"/>
    <n v="0"/>
    <n v="0"/>
    <n v="0"/>
  </r>
  <r>
    <x v="11"/>
    <s v="Grazing Livestock"/>
    <s v="Grazing livestock (lowland)"/>
    <m/>
    <m/>
    <x v="68"/>
    <s v="—    "/>
    <n v="0"/>
    <n v="0"/>
    <n v="0"/>
    <n v="0"/>
  </r>
  <r>
    <x v="11"/>
    <s v="Grazing Livestock"/>
    <s v="Grazing livestock (lowland)"/>
    <m/>
    <m/>
    <x v="69"/>
    <s v="—    "/>
    <s v=".D"/>
    <s v="..D"/>
    <n v="0"/>
    <s v=".D"/>
  </r>
  <r>
    <x v="11"/>
    <s v="Grazing Livestock"/>
    <s v="Grazing livestock (lowland)"/>
    <m/>
    <m/>
    <x v="70"/>
    <s v="—    "/>
    <n v="6.08593128730306"/>
    <s v="V"/>
    <n v="6.0221388062128103"/>
    <n v="6.3139592185420303"/>
  </r>
  <r>
    <x v="11"/>
    <s v="Grazing Livestock"/>
    <s v="Grazing livestock (lowland)"/>
    <m/>
    <m/>
    <x v="71"/>
    <s v="—    "/>
    <n v="7.6637383224776503"/>
    <n v="0"/>
    <n v="7.2759561344569503"/>
    <n v="8.3256225340796792"/>
  </r>
  <r>
    <x v="11"/>
    <s v="Grazing Livestock"/>
    <s v="Grazing livestock (lowland)"/>
    <m/>
    <m/>
    <x v="72"/>
    <s v="—    "/>
    <n v="5.6169712750737197"/>
    <s v="V"/>
    <n v="5.6533067614838597"/>
    <n v="5.7322160195504601"/>
  </r>
  <r>
    <x v="11"/>
    <s v="Grazing Livestock"/>
    <s v="Grazing livestock (lowland)"/>
    <m/>
    <m/>
    <x v="73"/>
    <s v="—    "/>
    <s v="V"/>
    <n v="0"/>
    <s v=".D"/>
    <s v="V"/>
  </r>
  <r>
    <x v="11"/>
    <s v="Grazing Livestock"/>
    <s v="Grazing livestock (lowland)"/>
    <m/>
    <m/>
    <x v="74"/>
    <s v="—    "/>
    <n v="0"/>
    <n v="0"/>
    <n v="0"/>
    <n v="0"/>
  </r>
  <r>
    <x v="11"/>
    <s v="Grazing Livestock"/>
    <s v="Grazing livestock (lowland)"/>
    <m/>
    <m/>
    <x v="75"/>
    <s v="—    "/>
    <n v="0"/>
    <n v="0"/>
    <n v="0"/>
    <n v="0"/>
  </r>
  <r>
    <x v="11"/>
    <s v="Grazing Livestock"/>
    <s v="Grazing livestock (lowland)"/>
    <m/>
    <m/>
    <x v="76"/>
    <s v="—    "/>
    <n v="162.32400249226001"/>
    <n v="0"/>
    <n v="160.567862623016"/>
    <n v="165.353279567615"/>
  </r>
  <r>
    <x v="11"/>
    <s v="Grazing Livestock"/>
    <s v="Grazing livestock (lowland)"/>
    <m/>
    <m/>
    <x v="77"/>
    <s v="—    "/>
    <n v="154.29567394473801"/>
    <s v=".D"/>
    <n v="152.87171836438901"/>
    <n v="158.17211408614901"/>
  </r>
  <r>
    <x v="11"/>
    <s v="Grazing Livestock"/>
    <s v="Grazing livestock (lowland)"/>
    <m/>
    <m/>
    <x v="78"/>
    <s v="—    "/>
    <s v="V"/>
    <n v="0"/>
    <s v="V"/>
    <s v="V"/>
  </r>
  <r>
    <x v="11"/>
    <s v="Grazing Livestock"/>
    <s v="Grazing livestock (lowland)"/>
    <m/>
    <m/>
    <x v="79"/>
    <s v="—    "/>
    <s v=".D"/>
    <n v="0"/>
    <n v="0"/>
    <s v=".D"/>
  </r>
  <r>
    <x v="11"/>
    <s v="Grazing Livestock"/>
    <s v="Grazing livestock (lowland)"/>
    <m/>
    <m/>
    <x v="80"/>
    <s v="—    "/>
    <n v="0"/>
    <n v="0"/>
    <n v="0"/>
    <n v="0"/>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2"/>
    <s v="—    "/>
    <n v="164.67543071253701"/>
    <n v="68.603485963451106"/>
    <n v="130.19994215142901"/>
    <n v="327.53817484072101"/>
  </r>
  <r>
    <x v="12"/>
    <s v="Grazing Livestock"/>
    <s v="Grazing livestock (LFA)"/>
    <m/>
    <m/>
    <x v="43"/>
    <s v="—    "/>
    <n v="0"/>
    <n v="0"/>
    <n v="0"/>
    <n v="0"/>
  </r>
  <r>
    <x v="12"/>
    <s v="Grazing Livestock"/>
    <s v="Grazing livestock (LFA)"/>
    <m/>
    <m/>
    <x v="44"/>
    <s v="—    "/>
    <n v="0"/>
    <n v="0"/>
    <n v="0"/>
    <n v="0"/>
  </r>
  <r>
    <x v="12"/>
    <s v="Grazing Livestock"/>
    <s v="Grazing livestock (LFA)"/>
    <m/>
    <m/>
    <x v="45"/>
    <s v="—    "/>
    <n v="0"/>
    <n v="0"/>
    <n v="0"/>
    <n v="0"/>
  </r>
  <r>
    <x v="12"/>
    <s v="Grazing Livestock"/>
    <s v="Grazing livestock (LFA)"/>
    <m/>
    <m/>
    <x v="46"/>
    <s v="—    "/>
    <n v="0"/>
    <n v="0"/>
    <n v="0"/>
    <n v="0"/>
  </r>
  <r>
    <x v="12"/>
    <s v="Grazing Livestock"/>
    <s v="Grazing livestock (LFA)"/>
    <m/>
    <m/>
    <x v="47"/>
    <s v="—    "/>
    <n v="0"/>
    <n v="0"/>
    <n v="0"/>
    <n v="0"/>
  </r>
  <r>
    <x v="12"/>
    <s v="Grazing Livestock"/>
    <s v="Grazing livestock (LFA)"/>
    <m/>
    <m/>
    <x v="48"/>
    <s v="—    "/>
    <n v="0"/>
    <n v="0"/>
    <n v="0"/>
    <n v="0"/>
  </r>
  <r>
    <x v="12"/>
    <s v="Grazing Livestock"/>
    <s v="Grazing livestock (LFA)"/>
    <m/>
    <m/>
    <x v="49"/>
    <s v="—    "/>
    <n v="0"/>
    <n v="0"/>
    <n v="0"/>
    <n v="0"/>
  </r>
  <r>
    <x v="12"/>
    <s v="Grazing Livestock"/>
    <s v="Grazing livestock (LFA)"/>
    <m/>
    <m/>
    <x v="50"/>
    <s v="—    "/>
    <n v="0"/>
    <n v="0"/>
    <n v="0"/>
    <n v="0"/>
  </r>
  <r>
    <x v="12"/>
    <s v="Grazing Livestock"/>
    <s v="Grazing livestock (LFA)"/>
    <m/>
    <m/>
    <x v="51"/>
    <s v="—    "/>
    <n v="0"/>
    <n v="0"/>
    <n v="0"/>
    <n v="0"/>
  </r>
  <r>
    <x v="12"/>
    <s v="Grazing Livestock"/>
    <s v="Grazing livestock (LFA)"/>
    <m/>
    <m/>
    <x v="52"/>
    <s v="—    "/>
    <n v="0"/>
    <n v="0"/>
    <n v="0"/>
    <n v="0"/>
  </r>
  <r>
    <x v="12"/>
    <s v="Grazing Livestock"/>
    <s v="Grazing livestock (LFA)"/>
    <m/>
    <m/>
    <x v="53"/>
    <s v="—    "/>
    <n v="0"/>
    <n v="0"/>
    <n v="0"/>
    <n v="0"/>
  </r>
  <r>
    <x v="12"/>
    <s v="Grazing Livestock"/>
    <s v="Grazing livestock (LFA)"/>
    <m/>
    <m/>
    <x v="54"/>
    <s v="—    "/>
    <n v="0"/>
    <n v="0"/>
    <n v="0"/>
    <n v="0"/>
  </r>
  <r>
    <x v="12"/>
    <s v="Grazing Livestock"/>
    <s v="Grazing livestock (LFA)"/>
    <m/>
    <m/>
    <x v="55"/>
    <s v="—    "/>
    <n v="0"/>
    <n v="0"/>
    <n v="0"/>
    <n v="0"/>
  </r>
  <r>
    <x v="12"/>
    <s v="Grazing Livestock"/>
    <s v="Grazing livestock (LFA)"/>
    <m/>
    <m/>
    <x v="56"/>
    <s v="—    "/>
    <n v="0"/>
    <n v="0"/>
    <n v="0"/>
    <n v="0"/>
  </r>
  <r>
    <x v="12"/>
    <s v="Grazing Livestock"/>
    <s v="Grazing livestock (LFA)"/>
    <m/>
    <m/>
    <x v="57"/>
    <s v="—    "/>
    <n v="0"/>
    <n v="0"/>
    <n v="0"/>
    <n v="0"/>
  </r>
  <r>
    <x v="12"/>
    <s v="Grazing Livestock"/>
    <s v="Grazing livestock (LFA)"/>
    <m/>
    <m/>
    <x v="58"/>
    <s v="—    "/>
    <n v="0"/>
    <n v="0"/>
    <n v="0"/>
    <n v="0"/>
  </r>
  <r>
    <x v="12"/>
    <s v="Grazing Livestock"/>
    <s v="Grazing livestock (LFA)"/>
    <m/>
    <m/>
    <x v="59"/>
    <s v="—    "/>
    <n v="0"/>
    <n v="0"/>
    <n v="0"/>
    <n v="0"/>
  </r>
  <r>
    <x v="12"/>
    <s v="Grazing Livestock"/>
    <s v="Grazing livestock (LFA)"/>
    <m/>
    <m/>
    <x v="60"/>
    <s v="—    "/>
    <n v="0"/>
    <n v="0"/>
    <n v="0"/>
    <n v="0"/>
  </r>
  <r>
    <x v="12"/>
    <s v="Grazing Livestock"/>
    <s v="Grazing livestock (LFA)"/>
    <m/>
    <m/>
    <x v="61"/>
    <s v="—    "/>
    <n v="9.5935096623338598"/>
    <s v=".D"/>
    <s v="V"/>
    <n v="14.099930591581099"/>
  </r>
  <r>
    <x v="12"/>
    <s v="Grazing Livestock"/>
    <s v="Grazing livestock (LFA)"/>
    <m/>
    <m/>
    <x v="62"/>
    <s v="—    "/>
    <s v="V"/>
    <n v="0"/>
    <s v="V"/>
    <s v="V"/>
  </r>
  <r>
    <x v="12"/>
    <s v="Grazing Livestock"/>
    <s v="Grazing livestock (LFA)"/>
    <m/>
    <m/>
    <x v="63"/>
    <s v="—    "/>
    <n v="5.06309532097149"/>
    <s v=".D"/>
    <n v="5.8279508213796198"/>
    <s v="V"/>
  </r>
  <r>
    <x v="12"/>
    <s v="Grazing Livestock"/>
    <s v="Grazing livestock (LFA)"/>
    <m/>
    <m/>
    <x v="64"/>
    <s v="—    "/>
    <n v="0"/>
    <n v="0"/>
    <s v="..D"/>
    <n v="0"/>
  </r>
  <r>
    <x v="12"/>
    <s v="Grazing Livestock"/>
    <s v="Grazing livestock (LFA)"/>
    <m/>
    <m/>
    <x v="65"/>
    <s v="—    "/>
    <s v=".D"/>
    <s v="..D"/>
    <n v="0"/>
    <s v=".D"/>
  </r>
  <r>
    <x v="12"/>
    <s v="Grazing Livestock"/>
    <s v="Grazing livestock (LFA)"/>
    <m/>
    <m/>
    <x v="66"/>
    <s v="—    "/>
    <n v="0"/>
    <n v="0"/>
    <n v="0"/>
    <n v="0"/>
  </r>
  <r>
    <x v="12"/>
    <s v="Grazing Livestock"/>
    <s v="Grazing livestock (LFA)"/>
    <m/>
    <m/>
    <x v="67"/>
    <s v="—    "/>
    <s v=".D"/>
    <s v="..D"/>
    <n v="0"/>
    <s v=".D"/>
  </r>
  <r>
    <x v="12"/>
    <s v="Grazing Livestock"/>
    <s v="Grazing livestock (LFA)"/>
    <m/>
    <m/>
    <x v="68"/>
    <s v="—    "/>
    <n v="0"/>
    <n v="0"/>
    <n v="0"/>
    <n v="0"/>
  </r>
  <r>
    <x v="12"/>
    <s v="Grazing Livestock"/>
    <s v="Grazing livestock (LFA)"/>
    <m/>
    <m/>
    <x v="69"/>
    <s v="—    "/>
    <s v=".D"/>
    <s v="..D"/>
    <n v="0"/>
    <s v=".D"/>
  </r>
  <r>
    <x v="12"/>
    <s v="Grazing Livestock"/>
    <s v="Grazing livestock (LFA)"/>
    <m/>
    <m/>
    <x v="70"/>
    <s v="—    "/>
    <n v="6.1227871084389696"/>
    <s v=".D"/>
    <s v="V"/>
    <n v="7.1171754863311296"/>
  </r>
  <r>
    <x v="12"/>
    <s v="Grazing Livestock"/>
    <s v="Grazing livestock (LFA)"/>
    <m/>
    <m/>
    <x v="71"/>
    <s v="—    "/>
    <s v="V"/>
    <n v="0"/>
    <s v="V"/>
    <s v="V"/>
  </r>
  <r>
    <x v="12"/>
    <s v="Grazing Livestock"/>
    <s v="Grazing livestock (LFA)"/>
    <m/>
    <m/>
    <x v="72"/>
    <s v="—    "/>
    <n v="5.9439053369194701"/>
    <s v=".D"/>
    <n v="5.5176468004071797"/>
    <s v="V"/>
  </r>
  <r>
    <x v="12"/>
    <s v="Grazing Livestock"/>
    <s v="Grazing livestock (LFA)"/>
    <m/>
    <m/>
    <x v="73"/>
    <s v="—    "/>
    <n v="0"/>
    <n v="0"/>
    <n v="0"/>
    <n v="0"/>
  </r>
  <r>
    <x v="12"/>
    <s v="Grazing Livestock"/>
    <s v="Grazing livestock (LFA)"/>
    <m/>
    <m/>
    <x v="74"/>
    <s v="—    "/>
    <n v="0"/>
    <n v="0"/>
    <n v="0"/>
    <n v="0"/>
  </r>
  <r>
    <x v="12"/>
    <s v="Grazing Livestock"/>
    <s v="Grazing livestock (LFA)"/>
    <m/>
    <m/>
    <x v="75"/>
    <s v="—    "/>
    <s v=".D"/>
    <n v="0"/>
    <n v="0"/>
    <s v=".D"/>
  </r>
  <r>
    <x v="12"/>
    <s v="Grazing Livestock"/>
    <s v="Grazing livestock (LFA)"/>
    <m/>
    <m/>
    <x v="76"/>
    <s v="—    "/>
    <s v="V"/>
    <n v="0"/>
    <s v=".D"/>
    <s v="V"/>
  </r>
  <r>
    <x v="12"/>
    <s v="Grazing Livestock"/>
    <s v="Grazing livestock (LFA)"/>
    <m/>
    <m/>
    <x v="77"/>
    <s v="—    "/>
    <s v="V"/>
    <n v="0"/>
    <s v=".D"/>
    <s v=".D"/>
  </r>
  <r>
    <x v="12"/>
    <s v="Grazing Livestock"/>
    <s v="Grazing livestock (LFA)"/>
    <m/>
    <m/>
    <x v="78"/>
    <s v="—    "/>
    <n v="0"/>
    <n v="0"/>
    <n v="0"/>
    <n v="0"/>
  </r>
  <r>
    <x v="12"/>
    <s v="Grazing Livestock"/>
    <s v="Grazing livestock (LFA)"/>
    <m/>
    <m/>
    <x v="79"/>
    <s v="—    "/>
    <n v="0"/>
    <n v="0"/>
    <n v="0"/>
    <n v="0"/>
  </r>
  <r>
    <x v="12"/>
    <s v="Grazing Livestock"/>
    <s v="Grazing livestock (LFA)"/>
    <m/>
    <m/>
    <x v="80"/>
    <s v="—    "/>
    <s v=".D"/>
    <n v="0"/>
    <n v="0"/>
    <s v=".D"/>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2"/>
    <s v="—    "/>
    <n v="87.498495039597898"/>
    <n v="58.921865587630002"/>
    <n v="88.373231988377199"/>
    <n v="131.78877314270599"/>
  </r>
  <r>
    <x v="13"/>
    <s v="Grazing Livestock"/>
    <s v="Grazing livestock (LFA)"/>
    <s v="Grazing livestock (DA)"/>
    <m/>
    <x v="43"/>
    <s v="—    "/>
    <n v="0"/>
    <n v="0"/>
    <n v="0"/>
    <n v="0"/>
  </r>
  <r>
    <x v="13"/>
    <s v="Grazing Livestock"/>
    <s v="Grazing livestock (LFA)"/>
    <s v="Grazing livestock (DA)"/>
    <m/>
    <x v="44"/>
    <s v="—    "/>
    <n v="0"/>
    <n v="0"/>
    <n v="0"/>
    <n v="0"/>
  </r>
  <r>
    <x v="13"/>
    <s v="Grazing Livestock"/>
    <s v="Grazing livestock (LFA)"/>
    <s v="Grazing livestock (DA)"/>
    <m/>
    <x v="45"/>
    <s v="—    "/>
    <n v="0"/>
    <n v="0"/>
    <n v="0"/>
    <n v="0"/>
  </r>
  <r>
    <x v="13"/>
    <s v="Grazing Livestock"/>
    <s v="Grazing livestock (LFA)"/>
    <s v="Grazing livestock (DA)"/>
    <m/>
    <x v="46"/>
    <s v="—    "/>
    <n v="0"/>
    <n v="0"/>
    <n v="0"/>
    <n v="0"/>
  </r>
  <r>
    <x v="13"/>
    <s v="Grazing Livestock"/>
    <s v="Grazing livestock (LFA)"/>
    <s v="Grazing livestock (DA)"/>
    <m/>
    <x v="47"/>
    <s v="—    "/>
    <n v="0"/>
    <n v="0"/>
    <n v="0"/>
    <n v="0"/>
  </r>
  <r>
    <x v="13"/>
    <s v="Grazing Livestock"/>
    <s v="Grazing livestock (LFA)"/>
    <s v="Grazing livestock (DA)"/>
    <m/>
    <x v="48"/>
    <s v="—    "/>
    <n v="0"/>
    <n v="0"/>
    <n v="0"/>
    <n v="0"/>
  </r>
  <r>
    <x v="13"/>
    <s v="Grazing Livestock"/>
    <s v="Grazing livestock (LFA)"/>
    <s v="Grazing livestock (DA)"/>
    <m/>
    <x v="49"/>
    <s v="—    "/>
    <n v="0"/>
    <n v="0"/>
    <n v="0"/>
    <n v="0"/>
  </r>
  <r>
    <x v="13"/>
    <s v="Grazing Livestock"/>
    <s v="Grazing livestock (LFA)"/>
    <s v="Grazing livestock (DA)"/>
    <m/>
    <x v="50"/>
    <s v="—    "/>
    <n v="0"/>
    <n v="0"/>
    <n v="0"/>
    <n v="0"/>
  </r>
  <r>
    <x v="13"/>
    <s v="Grazing Livestock"/>
    <s v="Grazing livestock (LFA)"/>
    <s v="Grazing livestock (DA)"/>
    <m/>
    <x v="51"/>
    <s v="—    "/>
    <n v="0"/>
    <n v="0"/>
    <n v="0"/>
    <n v="0"/>
  </r>
  <r>
    <x v="13"/>
    <s v="Grazing Livestock"/>
    <s v="Grazing livestock (LFA)"/>
    <s v="Grazing livestock (DA)"/>
    <m/>
    <x v="52"/>
    <s v="—    "/>
    <n v="0"/>
    <n v="0"/>
    <n v="0"/>
    <n v="0"/>
  </r>
  <r>
    <x v="13"/>
    <s v="Grazing Livestock"/>
    <s v="Grazing livestock (LFA)"/>
    <s v="Grazing livestock (DA)"/>
    <m/>
    <x v="53"/>
    <s v="—    "/>
    <n v="0"/>
    <n v="0"/>
    <n v="0"/>
    <n v="0"/>
  </r>
  <r>
    <x v="13"/>
    <s v="Grazing Livestock"/>
    <s v="Grazing livestock (LFA)"/>
    <s v="Grazing livestock (DA)"/>
    <m/>
    <x v="54"/>
    <s v="—    "/>
    <n v="0"/>
    <n v="0"/>
    <n v="0"/>
    <n v="0"/>
  </r>
  <r>
    <x v="13"/>
    <s v="Grazing Livestock"/>
    <s v="Grazing livestock (LFA)"/>
    <s v="Grazing livestock (DA)"/>
    <m/>
    <x v="55"/>
    <s v="—    "/>
    <n v="0"/>
    <n v="0"/>
    <n v="0"/>
    <n v="0"/>
  </r>
  <r>
    <x v="13"/>
    <s v="Grazing Livestock"/>
    <s v="Grazing livestock (LFA)"/>
    <s v="Grazing livestock (DA)"/>
    <m/>
    <x v="56"/>
    <s v="—    "/>
    <n v="0"/>
    <n v="0"/>
    <n v="0"/>
    <n v="0"/>
  </r>
  <r>
    <x v="13"/>
    <s v="Grazing Livestock"/>
    <s v="Grazing livestock (LFA)"/>
    <s v="Grazing livestock (DA)"/>
    <m/>
    <x v="57"/>
    <s v="—    "/>
    <n v="0"/>
    <n v="0"/>
    <n v="0"/>
    <n v="0"/>
  </r>
  <r>
    <x v="13"/>
    <s v="Grazing Livestock"/>
    <s v="Grazing livestock (LFA)"/>
    <s v="Grazing livestock (DA)"/>
    <m/>
    <x v="58"/>
    <s v="—    "/>
    <n v="0"/>
    <n v="0"/>
    <n v="0"/>
    <n v="0"/>
  </r>
  <r>
    <x v="13"/>
    <s v="Grazing Livestock"/>
    <s v="Grazing livestock (LFA)"/>
    <s v="Grazing livestock (DA)"/>
    <m/>
    <x v="59"/>
    <s v="—    "/>
    <n v="0"/>
    <n v="0"/>
    <n v="0"/>
    <n v="0"/>
  </r>
  <r>
    <x v="13"/>
    <s v="Grazing Livestock"/>
    <s v="Grazing livestock (LFA)"/>
    <s v="Grazing livestock (DA)"/>
    <m/>
    <x v="60"/>
    <s v="—    "/>
    <n v="0"/>
    <n v="0"/>
    <n v="0"/>
    <n v="0"/>
  </r>
  <r>
    <x v="13"/>
    <s v="Grazing Livestock"/>
    <s v="Grazing livestock (LFA)"/>
    <s v="Grazing livestock (DA)"/>
    <m/>
    <x v="61"/>
    <s v="—    "/>
    <s v="V"/>
    <s v=".D"/>
    <s v="V"/>
    <s v="V"/>
  </r>
  <r>
    <x v="13"/>
    <s v="Grazing Livestock"/>
    <s v="Grazing livestock (LFA)"/>
    <s v="Grazing livestock (DA)"/>
    <m/>
    <x v="62"/>
    <s v="—    "/>
    <s v="V"/>
    <n v="0"/>
    <s v=".D"/>
    <s v="V"/>
  </r>
  <r>
    <x v="13"/>
    <s v="Grazing Livestock"/>
    <s v="Grazing livestock (LFA)"/>
    <s v="Grazing livestock (DA)"/>
    <m/>
    <x v="63"/>
    <s v="—    "/>
    <s v="V"/>
    <s v=".D"/>
    <s v="V"/>
    <s v="V"/>
  </r>
  <r>
    <x v="13"/>
    <s v="Grazing Livestock"/>
    <s v="Grazing livestock (LFA)"/>
    <s v="Grazing livestock (DA)"/>
    <m/>
    <x v="64"/>
    <s v="—    "/>
    <n v="0"/>
    <n v="0"/>
    <n v="0"/>
    <n v="0"/>
  </r>
  <r>
    <x v="13"/>
    <s v="Grazing Livestock"/>
    <s v="Grazing livestock (LFA)"/>
    <s v="Grazing livestock (DA)"/>
    <m/>
    <x v="65"/>
    <s v="—    "/>
    <s v=".D"/>
    <s v="..D"/>
    <n v="0"/>
    <s v=".D"/>
  </r>
  <r>
    <x v="13"/>
    <s v="Grazing Livestock"/>
    <s v="Grazing livestock (LFA)"/>
    <s v="Grazing livestock (DA)"/>
    <m/>
    <x v="66"/>
    <s v="—    "/>
    <n v="0"/>
    <n v="0"/>
    <n v="0"/>
    <n v="0"/>
  </r>
  <r>
    <x v="13"/>
    <s v="Grazing Livestock"/>
    <s v="Grazing livestock (LFA)"/>
    <s v="Grazing livestock (DA)"/>
    <m/>
    <x v="67"/>
    <s v="—    "/>
    <s v=".D"/>
    <s v="..D"/>
    <n v="0"/>
    <s v=".D"/>
  </r>
  <r>
    <x v="13"/>
    <s v="Grazing Livestock"/>
    <s v="Grazing livestock (LFA)"/>
    <s v="Grazing livestock (DA)"/>
    <m/>
    <x v="68"/>
    <s v="—    "/>
    <n v="0"/>
    <n v="0"/>
    <n v="0"/>
    <n v="0"/>
  </r>
  <r>
    <x v="13"/>
    <s v="Grazing Livestock"/>
    <s v="Grazing livestock (LFA)"/>
    <s v="Grazing livestock (DA)"/>
    <m/>
    <x v="69"/>
    <s v="—    "/>
    <s v=".D"/>
    <s v="..D"/>
    <n v="0"/>
    <s v=".D"/>
  </r>
  <r>
    <x v="13"/>
    <s v="Grazing Livestock"/>
    <s v="Grazing livestock (LFA)"/>
    <s v="Grazing livestock (DA)"/>
    <m/>
    <x v="70"/>
    <s v="—    "/>
    <s v="V"/>
    <s v=".D"/>
    <s v="V"/>
    <s v="V"/>
  </r>
  <r>
    <x v="13"/>
    <s v="Grazing Livestock"/>
    <s v="Grazing livestock (LFA)"/>
    <s v="Grazing livestock (DA)"/>
    <m/>
    <x v="71"/>
    <s v="—    "/>
    <s v="V"/>
    <n v="0"/>
    <s v=".D"/>
    <s v="V"/>
  </r>
  <r>
    <x v="13"/>
    <s v="Grazing Livestock"/>
    <s v="Grazing livestock (LFA)"/>
    <s v="Grazing livestock (DA)"/>
    <m/>
    <x v="72"/>
    <s v="—    "/>
    <s v="V"/>
    <s v=".D"/>
    <s v="V"/>
    <s v="V"/>
  </r>
  <r>
    <x v="13"/>
    <s v="Grazing Livestock"/>
    <s v="Grazing livestock (LFA)"/>
    <s v="Grazing livestock (DA)"/>
    <m/>
    <x v="73"/>
    <s v="—    "/>
    <n v="0"/>
    <n v="0"/>
    <n v="0"/>
    <n v="0"/>
  </r>
  <r>
    <x v="13"/>
    <s v="Grazing Livestock"/>
    <s v="Grazing livestock (LFA)"/>
    <s v="Grazing livestock (DA)"/>
    <m/>
    <x v="74"/>
    <s v="—    "/>
    <n v="0"/>
    <n v="0"/>
    <n v="0"/>
    <n v="0"/>
  </r>
  <r>
    <x v="13"/>
    <s v="Grazing Livestock"/>
    <s v="Grazing livestock (LFA)"/>
    <s v="Grazing livestock (DA)"/>
    <m/>
    <x v="75"/>
    <s v="—    "/>
    <s v=".D"/>
    <n v="0"/>
    <n v="0"/>
    <s v=".D"/>
  </r>
  <r>
    <x v="13"/>
    <s v="Grazing Livestock"/>
    <s v="Grazing livestock (LFA)"/>
    <s v="Grazing livestock (DA)"/>
    <m/>
    <x v="76"/>
    <s v="—    "/>
    <s v="V"/>
    <n v="0"/>
    <s v=".D"/>
    <s v="V"/>
  </r>
  <r>
    <x v="13"/>
    <s v="Grazing Livestock"/>
    <s v="Grazing livestock (LFA)"/>
    <s v="Grazing livestock (DA)"/>
    <m/>
    <x v="77"/>
    <s v="—    "/>
    <s v="V"/>
    <n v="0"/>
    <s v=".D"/>
    <s v=".D"/>
  </r>
  <r>
    <x v="13"/>
    <s v="Grazing Livestock"/>
    <s v="Grazing livestock (LFA)"/>
    <s v="Grazing livestock (DA)"/>
    <m/>
    <x v="78"/>
    <s v="—    "/>
    <n v="0"/>
    <n v="0"/>
    <n v="0"/>
    <n v="0"/>
  </r>
  <r>
    <x v="13"/>
    <s v="Grazing Livestock"/>
    <s v="Grazing livestock (LFA)"/>
    <s v="Grazing livestock (DA)"/>
    <m/>
    <x v="79"/>
    <s v="—    "/>
    <n v="0"/>
    <n v="0"/>
    <n v="0"/>
    <n v="0"/>
  </r>
  <r>
    <x v="13"/>
    <s v="Grazing Livestock"/>
    <s v="Grazing livestock (LFA)"/>
    <s v="Grazing livestock (DA)"/>
    <m/>
    <x v="80"/>
    <s v="—    "/>
    <s v=".D"/>
    <n v="0"/>
    <n v="0"/>
    <s v=".D"/>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2"/>
    <s v="—    "/>
    <n v="252.07345459496801"/>
    <s v="F"/>
    <n v="167.930176504288"/>
    <n v="453.15360376709299"/>
  </r>
  <r>
    <x v="14"/>
    <s v="Grazing Livestock"/>
    <s v="Grazing livestock (LFA)"/>
    <s v="Specialist sheep (SDA)"/>
    <m/>
    <x v="43"/>
    <s v="—    "/>
    <n v="0"/>
    <n v="0"/>
    <n v="0"/>
    <n v="0"/>
  </r>
  <r>
    <x v="14"/>
    <s v="Grazing Livestock"/>
    <s v="Grazing livestock (LFA)"/>
    <s v="Specialist sheep (SDA)"/>
    <m/>
    <x v="44"/>
    <s v="—    "/>
    <n v="0"/>
    <n v="0"/>
    <n v="0"/>
    <n v="0"/>
  </r>
  <r>
    <x v="14"/>
    <s v="Grazing Livestock"/>
    <s v="Grazing livestock (LFA)"/>
    <s v="Specialist sheep (SDA)"/>
    <m/>
    <x v="45"/>
    <s v="—    "/>
    <n v="0"/>
    <n v="0"/>
    <n v="0"/>
    <n v="0"/>
  </r>
  <r>
    <x v="14"/>
    <s v="Grazing Livestock"/>
    <s v="Grazing livestock (LFA)"/>
    <s v="Specialist sheep (SDA)"/>
    <m/>
    <x v="46"/>
    <s v="—    "/>
    <n v="0"/>
    <n v="0"/>
    <n v="0"/>
    <n v="0"/>
  </r>
  <r>
    <x v="14"/>
    <s v="Grazing Livestock"/>
    <s v="Grazing livestock (LFA)"/>
    <s v="Specialist sheep (SDA)"/>
    <m/>
    <x v="47"/>
    <s v="—    "/>
    <n v="0"/>
    <n v="0"/>
    <n v="0"/>
    <n v="0"/>
  </r>
  <r>
    <x v="14"/>
    <s v="Grazing Livestock"/>
    <s v="Grazing livestock (LFA)"/>
    <s v="Specialist sheep (SDA)"/>
    <m/>
    <x v="48"/>
    <s v="—    "/>
    <n v="0"/>
    <n v="0"/>
    <n v="0"/>
    <n v="0"/>
  </r>
  <r>
    <x v="14"/>
    <s v="Grazing Livestock"/>
    <s v="Grazing livestock (LFA)"/>
    <s v="Specialist sheep (SDA)"/>
    <m/>
    <x v="49"/>
    <s v="—    "/>
    <n v="0"/>
    <n v="0"/>
    <n v="0"/>
    <n v="0"/>
  </r>
  <r>
    <x v="14"/>
    <s v="Grazing Livestock"/>
    <s v="Grazing livestock (LFA)"/>
    <s v="Specialist sheep (SDA)"/>
    <m/>
    <x v="50"/>
    <s v="—    "/>
    <n v="0"/>
    <n v="0"/>
    <n v="0"/>
    <n v="0"/>
  </r>
  <r>
    <x v="14"/>
    <s v="Grazing Livestock"/>
    <s v="Grazing livestock (LFA)"/>
    <s v="Specialist sheep (SDA)"/>
    <m/>
    <x v="51"/>
    <s v="—    "/>
    <n v="0"/>
    <n v="0"/>
    <n v="0"/>
    <n v="0"/>
  </r>
  <r>
    <x v="14"/>
    <s v="Grazing Livestock"/>
    <s v="Grazing livestock (LFA)"/>
    <s v="Specialist sheep (SDA)"/>
    <m/>
    <x v="52"/>
    <s v="—    "/>
    <n v="0"/>
    <n v="0"/>
    <n v="0"/>
    <n v="0"/>
  </r>
  <r>
    <x v="14"/>
    <s v="Grazing Livestock"/>
    <s v="Grazing livestock (LFA)"/>
    <s v="Specialist sheep (SDA)"/>
    <m/>
    <x v="53"/>
    <s v="—    "/>
    <n v="0"/>
    <n v="0"/>
    <n v="0"/>
    <n v="0"/>
  </r>
  <r>
    <x v="14"/>
    <s v="Grazing Livestock"/>
    <s v="Grazing livestock (LFA)"/>
    <s v="Specialist sheep (SDA)"/>
    <m/>
    <x v="54"/>
    <s v="—    "/>
    <n v="0"/>
    <n v="0"/>
    <n v="0"/>
    <n v="0"/>
  </r>
  <r>
    <x v="14"/>
    <s v="Grazing Livestock"/>
    <s v="Grazing livestock (LFA)"/>
    <s v="Specialist sheep (SDA)"/>
    <m/>
    <x v="55"/>
    <s v="—    "/>
    <n v="0"/>
    <n v="0"/>
    <n v="0"/>
    <n v="0"/>
  </r>
  <r>
    <x v="14"/>
    <s v="Grazing Livestock"/>
    <s v="Grazing livestock (LFA)"/>
    <s v="Specialist sheep (SDA)"/>
    <m/>
    <x v="56"/>
    <s v="—    "/>
    <n v="0"/>
    <n v="0"/>
    <n v="0"/>
    <n v="0"/>
  </r>
  <r>
    <x v="14"/>
    <s v="Grazing Livestock"/>
    <s v="Grazing livestock (LFA)"/>
    <s v="Specialist sheep (SDA)"/>
    <m/>
    <x v="57"/>
    <s v="—    "/>
    <n v="0"/>
    <n v="0"/>
    <n v="0"/>
    <n v="0"/>
  </r>
  <r>
    <x v="14"/>
    <s v="Grazing Livestock"/>
    <s v="Grazing livestock (LFA)"/>
    <s v="Specialist sheep (SDA)"/>
    <m/>
    <x v="58"/>
    <s v="—    "/>
    <n v="0"/>
    <n v="0"/>
    <n v="0"/>
    <n v="0"/>
  </r>
  <r>
    <x v="14"/>
    <s v="Grazing Livestock"/>
    <s v="Grazing livestock (LFA)"/>
    <s v="Specialist sheep (SDA)"/>
    <m/>
    <x v="59"/>
    <s v="—    "/>
    <n v="0"/>
    <n v="0"/>
    <n v="0"/>
    <n v="0"/>
  </r>
  <r>
    <x v="14"/>
    <s v="Grazing Livestock"/>
    <s v="Grazing livestock (LFA)"/>
    <s v="Specialist sheep (SDA)"/>
    <m/>
    <x v="60"/>
    <s v="—    "/>
    <n v="0"/>
    <n v="0"/>
    <n v="0"/>
    <n v="0"/>
  </r>
  <r>
    <x v="14"/>
    <s v="Grazing Livestock"/>
    <s v="Grazing livestock (LFA)"/>
    <s v="Specialist sheep (SDA)"/>
    <m/>
    <x v="61"/>
    <s v="—    "/>
    <s v=".D"/>
    <s v="..D"/>
    <n v="0"/>
    <s v=".D"/>
  </r>
  <r>
    <x v="14"/>
    <s v="Grazing Livestock"/>
    <s v="Grazing livestock (LFA)"/>
    <s v="Specialist sheep (SDA)"/>
    <m/>
    <x v="62"/>
    <s v="—    "/>
    <n v="0"/>
    <n v="0"/>
    <n v="0"/>
    <n v="0"/>
  </r>
  <r>
    <x v="14"/>
    <s v="Grazing Livestock"/>
    <s v="Grazing livestock (LFA)"/>
    <s v="Specialist sheep (SDA)"/>
    <m/>
    <x v="63"/>
    <s v="—    "/>
    <s v=".D"/>
    <s v="..D"/>
    <n v="0"/>
    <s v=".D"/>
  </r>
  <r>
    <x v="14"/>
    <s v="Grazing Livestock"/>
    <s v="Grazing livestock (LFA)"/>
    <s v="Specialist sheep (SDA)"/>
    <m/>
    <x v="64"/>
    <s v="—    "/>
    <n v="0"/>
    <n v="0"/>
    <n v="0"/>
    <n v="0"/>
  </r>
  <r>
    <x v="14"/>
    <s v="Grazing Livestock"/>
    <s v="Grazing livestock (LFA)"/>
    <s v="Specialist sheep (SDA)"/>
    <m/>
    <x v="65"/>
    <s v="—    "/>
    <s v="..D"/>
    <n v="0"/>
    <n v="0"/>
    <s v="..D"/>
  </r>
  <r>
    <x v="14"/>
    <s v="Grazing Livestock"/>
    <s v="Grazing livestock (LFA)"/>
    <s v="Specialist sheep (SDA)"/>
    <m/>
    <x v="66"/>
    <s v="—    "/>
    <n v="0"/>
    <n v="0"/>
    <n v="0"/>
    <n v="0"/>
  </r>
  <r>
    <x v="14"/>
    <s v="Grazing Livestock"/>
    <s v="Grazing livestock (LFA)"/>
    <s v="Specialist sheep (SDA)"/>
    <m/>
    <x v="67"/>
    <s v="—    "/>
    <s v="..D"/>
    <n v="0"/>
    <n v="0"/>
    <s v="..D"/>
  </r>
  <r>
    <x v="14"/>
    <s v="Grazing Livestock"/>
    <s v="Grazing livestock (LFA)"/>
    <s v="Specialist sheep (SDA)"/>
    <m/>
    <x v="68"/>
    <s v="—    "/>
    <n v="0"/>
    <n v="0"/>
    <n v="0"/>
    <n v="0"/>
  </r>
  <r>
    <x v="14"/>
    <s v="Grazing Livestock"/>
    <s v="Grazing livestock (LFA)"/>
    <s v="Specialist sheep (SDA)"/>
    <m/>
    <x v="69"/>
    <s v="—    "/>
    <s v="..D"/>
    <n v="0"/>
    <n v="0"/>
    <n v="0"/>
  </r>
  <r>
    <x v="14"/>
    <s v="Grazing Livestock"/>
    <s v="Grazing livestock (LFA)"/>
    <s v="Specialist sheep (SDA)"/>
    <m/>
    <x v="70"/>
    <s v="—    "/>
    <s v=".D"/>
    <n v="0"/>
    <n v="0"/>
    <s v=".D"/>
  </r>
  <r>
    <x v="14"/>
    <s v="Grazing Livestock"/>
    <s v="Grazing livestock (LFA)"/>
    <s v="Specialist sheep (SDA)"/>
    <m/>
    <x v="71"/>
    <s v="—    "/>
    <n v="0"/>
    <n v="0"/>
    <n v="0"/>
    <n v="0"/>
  </r>
  <r>
    <x v="14"/>
    <s v="Grazing Livestock"/>
    <s v="Grazing livestock (LFA)"/>
    <s v="Specialist sheep (SDA)"/>
    <m/>
    <x v="72"/>
    <s v="—    "/>
    <s v=".D"/>
    <n v="0"/>
    <n v="0"/>
    <s v=".D"/>
  </r>
  <r>
    <x v="14"/>
    <s v="Grazing Livestock"/>
    <s v="Grazing livestock (LFA)"/>
    <s v="Specialist sheep (SDA)"/>
    <m/>
    <x v="73"/>
    <s v="—    "/>
    <n v="0"/>
    <n v="0"/>
    <n v="0"/>
    <n v="0"/>
  </r>
  <r>
    <x v="14"/>
    <s v="Grazing Livestock"/>
    <s v="Grazing livestock (LFA)"/>
    <s v="Specialist sheep (SDA)"/>
    <m/>
    <x v="74"/>
    <s v="—    "/>
    <n v="0"/>
    <n v="0"/>
    <n v="0"/>
    <n v="0"/>
  </r>
  <r>
    <x v="14"/>
    <s v="Grazing Livestock"/>
    <s v="Grazing livestock (LFA)"/>
    <s v="Specialist sheep (SDA)"/>
    <m/>
    <x v="75"/>
    <s v="—    "/>
    <n v="0"/>
    <n v="0"/>
    <n v="0"/>
    <n v="0"/>
  </r>
  <r>
    <x v="14"/>
    <s v="Grazing Livestock"/>
    <s v="Grazing livestock (LFA)"/>
    <s v="Specialist sheep (SDA)"/>
    <m/>
    <x v="76"/>
    <s v="—    "/>
    <n v="0"/>
    <n v="0"/>
    <n v="0"/>
    <n v="0"/>
  </r>
  <r>
    <x v="14"/>
    <s v="Grazing Livestock"/>
    <s v="Grazing livestock (LFA)"/>
    <s v="Specialist sheep (SDA)"/>
    <m/>
    <x v="77"/>
    <s v="—    "/>
    <n v="0"/>
    <n v="0"/>
    <n v="0"/>
    <n v="0"/>
  </r>
  <r>
    <x v="14"/>
    <s v="Grazing Livestock"/>
    <s v="Grazing livestock (LFA)"/>
    <s v="Specialist sheep (SDA)"/>
    <m/>
    <x v="78"/>
    <s v="—    "/>
    <n v="0"/>
    <n v="0"/>
    <n v="0"/>
    <n v="0"/>
  </r>
  <r>
    <x v="14"/>
    <s v="Grazing Livestock"/>
    <s v="Grazing livestock (LFA)"/>
    <s v="Specialist sheep (SDA)"/>
    <m/>
    <x v="79"/>
    <s v="—    "/>
    <n v="0"/>
    <n v="0"/>
    <n v="0"/>
    <n v="0"/>
  </r>
  <r>
    <x v="14"/>
    <s v="Grazing Livestock"/>
    <s v="Grazing livestock (LFA)"/>
    <s v="Specialist sheep (SDA)"/>
    <m/>
    <x v="80"/>
    <s v="—    "/>
    <n v="0"/>
    <n v="0"/>
    <n v="0"/>
    <n v="0"/>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2"/>
    <s v="—    "/>
    <n v="176.200914056503"/>
    <s v="F"/>
    <n v="138.95347027665599"/>
    <n v="376.08289929976598"/>
  </r>
  <r>
    <x v="15"/>
    <s v="Grazing Livestock"/>
    <s v="Grazing livestock (LFA)"/>
    <s v="Other grazing livestock (SDA)"/>
    <m/>
    <x v="43"/>
    <s v="—    "/>
    <n v="0"/>
    <n v="0"/>
    <n v="0"/>
    <n v="0"/>
  </r>
  <r>
    <x v="15"/>
    <s v="Grazing Livestock"/>
    <s v="Grazing livestock (LFA)"/>
    <s v="Other grazing livestock (SDA)"/>
    <m/>
    <x v="44"/>
    <s v="—    "/>
    <n v="0"/>
    <n v="0"/>
    <n v="0"/>
    <n v="0"/>
  </r>
  <r>
    <x v="15"/>
    <s v="Grazing Livestock"/>
    <s v="Grazing livestock (LFA)"/>
    <s v="Other grazing livestock (SDA)"/>
    <m/>
    <x v="45"/>
    <s v="—    "/>
    <n v="0"/>
    <n v="0"/>
    <n v="0"/>
    <n v="0"/>
  </r>
  <r>
    <x v="15"/>
    <s v="Grazing Livestock"/>
    <s v="Grazing livestock (LFA)"/>
    <s v="Other grazing livestock (SDA)"/>
    <m/>
    <x v="46"/>
    <s v="—    "/>
    <n v="0"/>
    <n v="0"/>
    <n v="0"/>
    <n v="0"/>
  </r>
  <r>
    <x v="15"/>
    <s v="Grazing Livestock"/>
    <s v="Grazing livestock (LFA)"/>
    <s v="Other grazing livestock (SDA)"/>
    <m/>
    <x v="47"/>
    <s v="—    "/>
    <n v="0"/>
    <n v="0"/>
    <n v="0"/>
    <n v="0"/>
  </r>
  <r>
    <x v="15"/>
    <s v="Grazing Livestock"/>
    <s v="Grazing livestock (LFA)"/>
    <s v="Other grazing livestock (SDA)"/>
    <m/>
    <x v="48"/>
    <s v="—    "/>
    <n v="0"/>
    <n v="0"/>
    <n v="0"/>
    <n v="0"/>
  </r>
  <r>
    <x v="15"/>
    <s v="Grazing Livestock"/>
    <s v="Grazing livestock (LFA)"/>
    <s v="Other grazing livestock (SDA)"/>
    <m/>
    <x v="49"/>
    <s v="—    "/>
    <n v="0"/>
    <n v="0"/>
    <n v="0"/>
    <n v="0"/>
  </r>
  <r>
    <x v="15"/>
    <s v="Grazing Livestock"/>
    <s v="Grazing livestock (LFA)"/>
    <s v="Other grazing livestock (SDA)"/>
    <m/>
    <x v="50"/>
    <s v="—    "/>
    <n v="0"/>
    <n v="0"/>
    <n v="0"/>
    <n v="0"/>
  </r>
  <r>
    <x v="15"/>
    <s v="Grazing Livestock"/>
    <s v="Grazing livestock (LFA)"/>
    <s v="Other grazing livestock (SDA)"/>
    <m/>
    <x v="51"/>
    <s v="—    "/>
    <n v="0"/>
    <n v="0"/>
    <n v="0"/>
    <n v="0"/>
  </r>
  <r>
    <x v="15"/>
    <s v="Grazing Livestock"/>
    <s v="Grazing livestock (LFA)"/>
    <s v="Other grazing livestock (SDA)"/>
    <m/>
    <x v="52"/>
    <s v="—    "/>
    <n v="0"/>
    <n v="0"/>
    <n v="0"/>
    <n v="0"/>
  </r>
  <r>
    <x v="15"/>
    <s v="Grazing Livestock"/>
    <s v="Grazing livestock (LFA)"/>
    <s v="Other grazing livestock (SDA)"/>
    <m/>
    <x v="53"/>
    <s v="—    "/>
    <n v="0"/>
    <n v="0"/>
    <n v="0"/>
    <n v="0"/>
  </r>
  <r>
    <x v="15"/>
    <s v="Grazing Livestock"/>
    <s v="Grazing livestock (LFA)"/>
    <s v="Other grazing livestock (SDA)"/>
    <m/>
    <x v="54"/>
    <s v="—    "/>
    <n v="0"/>
    <n v="0"/>
    <n v="0"/>
    <n v="0"/>
  </r>
  <r>
    <x v="15"/>
    <s v="Grazing Livestock"/>
    <s v="Grazing livestock (LFA)"/>
    <s v="Other grazing livestock (SDA)"/>
    <m/>
    <x v="55"/>
    <s v="—    "/>
    <n v="0"/>
    <n v="0"/>
    <n v="0"/>
    <n v="0"/>
  </r>
  <r>
    <x v="15"/>
    <s v="Grazing Livestock"/>
    <s v="Grazing livestock (LFA)"/>
    <s v="Other grazing livestock (SDA)"/>
    <m/>
    <x v="56"/>
    <s v="—    "/>
    <n v="0"/>
    <n v="0"/>
    <n v="0"/>
    <n v="0"/>
  </r>
  <r>
    <x v="15"/>
    <s v="Grazing Livestock"/>
    <s v="Grazing livestock (LFA)"/>
    <s v="Other grazing livestock (SDA)"/>
    <m/>
    <x v="57"/>
    <s v="—    "/>
    <n v="0"/>
    <n v="0"/>
    <n v="0"/>
    <n v="0"/>
  </r>
  <r>
    <x v="15"/>
    <s v="Grazing Livestock"/>
    <s v="Grazing livestock (LFA)"/>
    <s v="Other grazing livestock (SDA)"/>
    <m/>
    <x v="58"/>
    <s v="—    "/>
    <n v="0"/>
    <n v="0"/>
    <n v="0"/>
    <n v="0"/>
  </r>
  <r>
    <x v="15"/>
    <s v="Grazing Livestock"/>
    <s v="Grazing livestock (LFA)"/>
    <s v="Other grazing livestock (SDA)"/>
    <m/>
    <x v="59"/>
    <s v="—    "/>
    <n v="0"/>
    <n v="0"/>
    <n v="0"/>
    <n v="0"/>
  </r>
  <r>
    <x v="15"/>
    <s v="Grazing Livestock"/>
    <s v="Grazing livestock (LFA)"/>
    <s v="Other grazing livestock (SDA)"/>
    <m/>
    <x v="60"/>
    <s v="—    "/>
    <n v="0"/>
    <n v="0"/>
    <n v="0"/>
    <n v="0"/>
  </r>
  <r>
    <x v="15"/>
    <s v="Grazing Livestock"/>
    <s v="Grazing livestock (LFA)"/>
    <s v="Other grazing livestock (SDA)"/>
    <m/>
    <x v="61"/>
    <s v="—    "/>
    <n v="9.8017339524364395"/>
    <n v="0"/>
    <n v="9.9653087829748692"/>
    <s v="V"/>
  </r>
  <r>
    <x v="15"/>
    <s v="Grazing Livestock"/>
    <s v="Grazing livestock (LFA)"/>
    <s v="Other grazing livestock (SDA)"/>
    <m/>
    <x v="62"/>
    <s v="—    "/>
    <s v="V"/>
    <n v="0"/>
    <s v="V"/>
    <s v="V"/>
  </r>
  <r>
    <x v="15"/>
    <s v="Grazing Livestock"/>
    <s v="Grazing livestock (LFA)"/>
    <s v="Other grazing livestock (SDA)"/>
    <m/>
    <x v="63"/>
    <s v="—    "/>
    <n v="7.5003240141298599"/>
    <n v="0"/>
    <n v="8.3493680705991196"/>
    <s v="V"/>
  </r>
  <r>
    <x v="15"/>
    <s v="Grazing Livestock"/>
    <s v="Grazing livestock (LFA)"/>
    <s v="Other grazing livestock (SDA)"/>
    <m/>
    <x v="64"/>
    <s v="—    "/>
    <n v="0"/>
    <n v="0"/>
    <n v="0"/>
    <n v="0"/>
  </r>
  <r>
    <x v="15"/>
    <s v="Grazing Livestock"/>
    <s v="Grazing livestock (LFA)"/>
    <s v="Other grazing livestock (SDA)"/>
    <m/>
    <x v="65"/>
    <s v="—    "/>
    <n v="0"/>
    <n v="0"/>
    <n v="0"/>
    <n v="0"/>
  </r>
  <r>
    <x v="15"/>
    <s v="Grazing Livestock"/>
    <s v="Grazing livestock (LFA)"/>
    <s v="Other grazing livestock (SDA)"/>
    <m/>
    <x v="66"/>
    <s v="—    "/>
    <n v="0"/>
    <n v="0"/>
    <n v="0"/>
    <n v="0"/>
  </r>
  <r>
    <x v="15"/>
    <s v="Grazing Livestock"/>
    <s v="Grazing livestock (LFA)"/>
    <s v="Other grazing livestock (SDA)"/>
    <m/>
    <x v="67"/>
    <s v="—    "/>
    <n v="0"/>
    <n v="0"/>
    <n v="0"/>
    <n v="0"/>
  </r>
  <r>
    <x v="15"/>
    <s v="Grazing Livestock"/>
    <s v="Grazing livestock (LFA)"/>
    <s v="Other grazing livestock (SDA)"/>
    <m/>
    <x v="68"/>
    <s v="—    "/>
    <n v="0"/>
    <n v="0"/>
    <n v="0"/>
    <n v="0"/>
  </r>
  <r>
    <x v="15"/>
    <s v="Grazing Livestock"/>
    <s v="Grazing livestock (LFA)"/>
    <s v="Other grazing livestock (SDA)"/>
    <m/>
    <x v="69"/>
    <s v="—    "/>
    <n v="0"/>
    <n v="0"/>
    <n v="0"/>
    <n v="0"/>
  </r>
  <r>
    <x v="15"/>
    <s v="Grazing Livestock"/>
    <s v="Grazing livestock (LFA)"/>
    <s v="Other grazing livestock (SDA)"/>
    <m/>
    <x v="70"/>
    <s v="—    "/>
    <n v="6.6966073753052697"/>
    <n v="0"/>
    <n v="6.1745021247096803"/>
    <s v="V"/>
  </r>
  <r>
    <x v="15"/>
    <s v="Grazing Livestock"/>
    <s v="Grazing livestock (LFA)"/>
    <s v="Other grazing livestock (SDA)"/>
    <m/>
    <x v="71"/>
    <s v="—    "/>
    <s v="V"/>
    <n v="0"/>
    <s v="V"/>
    <s v="V"/>
  </r>
  <r>
    <x v="15"/>
    <s v="Grazing Livestock"/>
    <s v="Grazing livestock (LFA)"/>
    <s v="Other grazing livestock (SDA)"/>
    <m/>
    <x v="72"/>
    <s v="—    "/>
    <n v="6.4703147788223196"/>
    <n v="0"/>
    <n v="6.1907628020331602"/>
    <s v="V"/>
  </r>
  <r>
    <x v="15"/>
    <s v="Grazing Livestock"/>
    <s v="Grazing livestock (LFA)"/>
    <s v="Other grazing livestock (SDA)"/>
    <m/>
    <x v="73"/>
    <s v="—    "/>
    <n v="0"/>
    <n v="0"/>
    <n v="0"/>
    <n v="0"/>
  </r>
  <r>
    <x v="15"/>
    <s v="Grazing Livestock"/>
    <s v="Grazing livestock (LFA)"/>
    <s v="Other grazing livestock (SDA)"/>
    <m/>
    <x v="74"/>
    <s v="—    "/>
    <n v="0"/>
    <n v="0"/>
    <n v="0"/>
    <n v="0"/>
  </r>
  <r>
    <x v="15"/>
    <s v="Grazing Livestock"/>
    <s v="Grazing livestock (LFA)"/>
    <s v="Other grazing livestock (SDA)"/>
    <m/>
    <x v="75"/>
    <s v="—    "/>
    <n v="0"/>
    <n v="0"/>
    <n v="0"/>
    <n v="0"/>
  </r>
  <r>
    <x v="15"/>
    <s v="Grazing Livestock"/>
    <s v="Grazing livestock (LFA)"/>
    <s v="Other grazing livestock (SDA)"/>
    <m/>
    <x v="76"/>
    <s v="—    "/>
    <s v="V"/>
    <n v="0"/>
    <s v="V"/>
    <n v="0"/>
  </r>
  <r>
    <x v="15"/>
    <s v="Grazing Livestock"/>
    <s v="Grazing livestock (LFA)"/>
    <s v="Other grazing livestock (SDA)"/>
    <m/>
    <x v="77"/>
    <s v="—    "/>
    <s v="V"/>
    <n v="0"/>
    <s v="V"/>
    <n v="0"/>
  </r>
  <r>
    <x v="15"/>
    <s v="Grazing Livestock"/>
    <s v="Grazing livestock (LFA)"/>
    <s v="Other grazing livestock (SDA)"/>
    <m/>
    <x v="78"/>
    <s v="—    "/>
    <n v="0"/>
    <n v="0"/>
    <n v="0"/>
    <n v="0"/>
  </r>
  <r>
    <x v="15"/>
    <s v="Grazing Livestock"/>
    <s v="Grazing livestock (LFA)"/>
    <s v="Other grazing livestock (SDA)"/>
    <m/>
    <x v="79"/>
    <s v="—    "/>
    <n v="0"/>
    <n v="0"/>
    <n v="0"/>
    <n v="0"/>
  </r>
  <r>
    <x v="15"/>
    <s v="Grazing Livestock"/>
    <s v="Grazing livestock (LFA)"/>
    <s v="Other grazing livestock (SDA)"/>
    <m/>
    <x v="80"/>
    <s v="—    "/>
    <n v="0"/>
    <n v="0"/>
    <n v="0"/>
    <n v="0"/>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2"/>
    <s v="—    "/>
    <n v="134.004789406566"/>
    <n v="61.594757404252697"/>
    <n v="140.45169224605101"/>
    <n v="189.135038752718"/>
  </r>
  <r>
    <x v="16"/>
    <s v="Other types &amp; mixed"/>
    <m/>
    <m/>
    <m/>
    <x v="43"/>
    <s v="—    "/>
    <n v="0"/>
    <n v="0"/>
    <n v="0"/>
    <n v="0"/>
  </r>
  <r>
    <x v="16"/>
    <s v="Other types &amp; mixed"/>
    <m/>
    <m/>
    <m/>
    <x v="44"/>
    <s v="—    "/>
    <n v="0"/>
    <n v="0"/>
    <n v="0"/>
    <n v="0"/>
  </r>
  <r>
    <x v="16"/>
    <s v="Other types &amp; mixed"/>
    <m/>
    <m/>
    <m/>
    <x v="45"/>
    <s v="—    "/>
    <n v="0"/>
    <n v="0"/>
    <n v="0"/>
    <n v="0"/>
  </r>
  <r>
    <x v="16"/>
    <s v="Other types &amp; mixed"/>
    <m/>
    <m/>
    <m/>
    <x v="46"/>
    <s v="—    "/>
    <n v="0"/>
    <n v="0"/>
    <n v="0"/>
    <n v="0"/>
  </r>
  <r>
    <x v="16"/>
    <s v="Other types &amp; mixed"/>
    <m/>
    <m/>
    <m/>
    <x v="47"/>
    <s v="—    "/>
    <n v="0"/>
    <n v="0"/>
    <n v="0"/>
    <n v="0"/>
  </r>
  <r>
    <x v="16"/>
    <s v="Other types &amp; mixed"/>
    <m/>
    <m/>
    <m/>
    <x v="48"/>
    <s v="—    "/>
    <n v="0"/>
    <n v="0"/>
    <n v="0"/>
    <n v="0"/>
  </r>
  <r>
    <x v="16"/>
    <s v="Other types &amp; mixed"/>
    <m/>
    <m/>
    <m/>
    <x v="49"/>
    <s v="—    "/>
    <n v="0"/>
    <n v="0"/>
    <n v="0"/>
    <n v="0"/>
  </r>
  <r>
    <x v="16"/>
    <s v="Other types &amp; mixed"/>
    <m/>
    <m/>
    <m/>
    <x v="50"/>
    <s v="—    "/>
    <n v="0"/>
    <n v="0"/>
    <n v="0"/>
    <n v="0"/>
  </r>
  <r>
    <x v="16"/>
    <s v="Other types &amp; mixed"/>
    <m/>
    <m/>
    <m/>
    <x v="51"/>
    <s v="—    "/>
    <n v="0"/>
    <n v="0"/>
    <n v="0"/>
    <n v="0"/>
  </r>
  <r>
    <x v="16"/>
    <s v="Other types &amp; mixed"/>
    <m/>
    <m/>
    <m/>
    <x v="52"/>
    <s v="—    "/>
    <n v="0"/>
    <n v="0"/>
    <n v="0"/>
    <n v="0"/>
  </r>
  <r>
    <x v="16"/>
    <s v="Other types &amp; mixed"/>
    <m/>
    <m/>
    <m/>
    <x v="53"/>
    <s v="—    "/>
    <n v="0"/>
    <n v="0"/>
    <n v="0"/>
    <n v="0"/>
  </r>
  <r>
    <x v="16"/>
    <s v="Other types &amp; mixed"/>
    <m/>
    <m/>
    <m/>
    <x v="54"/>
    <s v="—    "/>
    <n v="0"/>
    <n v="0"/>
    <n v="0"/>
    <n v="0"/>
  </r>
  <r>
    <x v="16"/>
    <s v="Other types &amp; mixed"/>
    <m/>
    <m/>
    <m/>
    <x v="55"/>
    <s v="—    "/>
    <n v="0"/>
    <n v="0"/>
    <n v="0"/>
    <n v="0"/>
  </r>
  <r>
    <x v="16"/>
    <s v="Other types &amp; mixed"/>
    <m/>
    <m/>
    <m/>
    <x v="56"/>
    <s v="—    "/>
    <n v="0"/>
    <n v="0"/>
    <n v="0"/>
    <n v="0"/>
  </r>
  <r>
    <x v="16"/>
    <s v="Other types &amp; mixed"/>
    <m/>
    <m/>
    <m/>
    <x v="57"/>
    <s v="—    "/>
    <n v="0"/>
    <n v="0"/>
    <n v="0"/>
    <n v="0"/>
  </r>
  <r>
    <x v="16"/>
    <s v="Other types &amp; mixed"/>
    <m/>
    <m/>
    <m/>
    <x v="58"/>
    <s v="—    "/>
    <n v="0"/>
    <n v="0"/>
    <n v="0"/>
    <n v="0"/>
  </r>
  <r>
    <x v="16"/>
    <s v="Other types &amp; mixed"/>
    <m/>
    <m/>
    <m/>
    <x v="59"/>
    <s v="—    "/>
    <n v="0"/>
    <n v="0"/>
    <n v="0"/>
    <n v="0"/>
  </r>
  <r>
    <x v="16"/>
    <s v="Other types &amp; mixed"/>
    <m/>
    <m/>
    <m/>
    <x v="60"/>
    <s v="—    "/>
    <n v="0"/>
    <n v="0"/>
    <n v="0"/>
    <n v="0"/>
  </r>
  <r>
    <x v="16"/>
    <s v="Other types &amp; mixed"/>
    <m/>
    <m/>
    <m/>
    <x v="61"/>
    <s v="—    "/>
    <n v="377.34195355225802"/>
    <n v="114.993832568165"/>
    <n v="404.41583275215999"/>
    <n v="569.85864382436102"/>
  </r>
  <r>
    <x v="16"/>
    <s v="Other types &amp; mixed"/>
    <m/>
    <m/>
    <m/>
    <x v="62"/>
    <s v="—    "/>
    <n v="234.11845145826001"/>
    <n v="69.771197501916703"/>
    <n v="248.797821843305"/>
    <n v="359.15484072726798"/>
  </r>
  <r>
    <x v="16"/>
    <s v="Other types &amp; mixed"/>
    <m/>
    <m/>
    <m/>
    <x v="63"/>
    <s v="—    "/>
    <n v="109.00249782572401"/>
    <n v="38.214435962751402"/>
    <n v="120.408938211247"/>
    <n v="152.974415543677"/>
  </r>
  <r>
    <x v="16"/>
    <s v="Other types &amp; mixed"/>
    <m/>
    <m/>
    <m/>
    <x v="64"/>
    <s v="—    "/>
    <n v="31.135255579857098"/>
    <n v="7.2594322178149104"/>
    <n v="31.1511982584361"/>
    <n v="53.415411781430102"/>
  </r>
  <r>
    <x v="16"/>
    <s v="Other types &amp; mixed"/>
    <m/>
    <m/>
    <m/>
    <x v="65"/>
    <s v="—    "/>
    <n v="5.2302732725865004"/>
    <s v="V"/>
    <n v="3.7009321011280498"/>
    <n v="12.4980152114659"/>
  </r>
  <r>
    <x v="16"/>
    <s v="Other types &amp; mixed"/>
    <m/>
    <m/>
    <m/>
    <x v="66"/>
    <s v="—    "/>
    <s v="V"/>
    <s v=".D"/>
    <s v="V"/>
    <s v="V"/>
  </r>
  <r>
    <x v="16"/>
    <s v="Other types &amp; mixed"/>
    <m/>
    <m/>
    <m/>
    <x v="67"/>
    <s v="—    "/>
    <s v="..D"/>
    <s v=".D"/>
    <n v="191.44951751015"/>
    <s v="V"/>
  </r>
  <r>
    <x v="16"/>
    <s v="Other types &amp; mixed"/>
    <m/>
    <m/>
    <m/>
    <x v="68"/>
    <s v="—    "/>
    <s v="V"/>
    <s v=".D"/>
    <s v=".D"/>
    <s v=".D"/>
  </r>
  <r>
    <x v="16"/>
    <s v="Other types &amp; mixed"/>
    <m/>
    <m/>
    <m/>
    <x v="69"/>
    <s v="—    "/>
    <s v="..D"/>
    <s v="V"/>
    <n v="226.48081667274599"/>
    <s v="..D"/>
  </r>
  <r>
    <x v="16"/>
    <s v="Other types &amp; mixed"/>
    <m/>
    <m/>
    <m/>
    <x v="70"/>
    <s v="—    "/>
    <n v="7.29022165287844"/>
    <n v="5.6408427770839698"/>
    <n v="7.2818808726384603"/>
    <n v="7.7285707270603297"/>
  </r>
  <r>
    <x v="16"/>
    <s v="Other types &amp; mixed"/>
    <m/>
    <m/>
    <m/>
    <x v="71"/>
    <s v="—    "/>
    <n v="8.1265972771247998"/>
    <n v="6.6822817149051996"/>
    <n v="8.1193515663134495"/>
    <n v="8.4690774381355194"/>
  </r>
  <r>
    <x v="16"/>
    <s v="Other types &amp; mixed"/>
    <m/>
    <m/>
    <m/>
    <x v="72"/>
    <s v="—    "/>
    <n v="5.89613319660263"/>
    <n v="4.6789740021953499"/>
    <n v="5.7109193087628203"/>
    <n v="6.6275297763892898"/>
  </r>
  <r>
    <x v="16"/>
    <s v="Other types &amp; mixed"/>
    <m/>
    <m/>
    <m/>
    <x v="73"/>
    <s v="—    "/>
    <n v="3.2485027356864902"/>
    <n v="3.3799999865408101"/>
    <n v="3.0870411202063002"/>
    <n v="3.4352572780192498"/>
  </r>
  <r>
    <x v="16"/>
    <s v="Other types &amp; mixed"/>
    <m/>
    <m/>
    <m/>
    <x v="74"/>
    <s v="—    "/>
    <s v="V"/>
    <s v=".D"/>
    <s v="V"/>
    <s v="V"/>
  </r>
  <r>
    <x v="16"/>
    <s v="Other types &amp; mixed"/>
    <m/>
    <m/>
    <m/>
    <x v="75"/>
    <s v="—    "/>
    <n v="71.915061169448606"/>
    <s v=".D"/>
    <n v="72.605040480846299"/>
    <s v="V"/>
  </r>
  <r>
    <x v="16"/>
    <s v="Other types &amp; mixed"/>
    <m/>
    <m/>
    <m/>
    <x v="76"/>
    <s v="—    "/>
    <n v="157.84076330151899"/>
    <n v="166.64905729303399"/>
    <n v="157.29960832231299"/>
    <n v="156.910691446214"/>
  </r>
  <r>
    <x v="16"/>
    <s v="Other types &amp; mixed"/>
    <m/>
    <m/>
    <m/>
    <x v="77"/>
    <s v="—    "/>
    <n v="161.79179780767601"/>
    <n v="160.03345083724901"/>
    <n v="161.696601346124"/>
    <n v="162.080033858397"/>
  </r>
  <r>
    <x v="16"/>
    <s v="Other types &amp; mixed"/>
    <m/>
    <m/>
    <m/>
    <x v="78"/>
    <s v="—    "/>
    <n v="332.48982644098601"/>
    <s v="V"/>
    <n v="336.298045652665"/>
    <n v="328.65402265389298"/>
  </r>
  <r>
    <x v="16"/>
    <s v="Other types &amp; mixed"/>
    <m/>
    <m/>
    <m/>
    <x v="79"/>
    <s v="—    "/>
    <n v="150.320912760639"/>
    <s v=".D"/>
    <s v="V"/>
    <s v="V"/>
  </r>
  <r>
    <x v="16"/>
    <s v="Other types &amp; mixed"/>
    <m/>
    <m/>
    <m/>
    <x v="80"/>
    <s v="—    "/>
    <n v="24.2760103486732"/>
    <s v=".D"/>
    <n v="23.8160673364725"/>
    <s v="V"/>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2"/>
    <s v="—    "/>
    <n v="73.434994414052497"/>
    <s v="F"/>
    <n v="115.694351516328"/>
    <n v="47.901676655984197"/>
  </r>
  <r>
    <x v="17"/>
    <s v="Other types &amp; mixed"/>
    <s v="Pigs"/>
    <m/>
    <m/>
    <x v="43"/>
    <s v="—    "/>
    <n v="0"/>
    <n v="0"/>
    <n v="0"/>
    <n v="0"/>
  </r>
  <r>
    <x v="17"/>
    <s v="Other types &amp; mixed"/>
    <s v="Pigs"/>
    <m/>
    <m/>
    <x v="44"/>
    <s v="—    "/>
    <n v="0"/>
    <n v="0"/>
    <n v="0"/>
    <n v="0"/>
  </r>
  <r>
    <x v="17"/>
    <s v="Other types &amp; mixed"/>
    <s v="Pigs"/>
    <m/>
    <m/>
    <x v="45"/>
    <s v="—    "/>
    <n v="0"/>
    <n v="0"/>
    <n v="0"/>
    <n v="0"/>
  </r>
  <r>
    <x v="17"/>
    <s v="Other types &amp; mixed"/>
    <s v="Pigs"/>
    <m/>
    <m/>
    <x v="46"/>
    <s v="—    "/>
    <n v="0"/>
    <n v="0"/>
    <n v="0"/>
    <n v="0"/>
  </r>
  <r>
    <x v="17"/>
    <s v="Other types &amp; mixed"/>
    <s v="Pigs"/>
    <m/>
    <m/>
    <x v="47"/>
    <s v="—    "/>
    <n v="0"/>
    <n v="0"/>
    <n v="0"/>
    <n v="0"/>
  </r>
  <r>
    <x v="17"/>
    <s v="Other types &amp; mixed"/>
    <s v="Pigs"/>
    <m/>
    <m/>
    <x v="48"/>
    <s v="—    "/>
    <n v="0"/>
    <n v="0"/>
    <n v="0"/>
    <n v="0"/>
  </r>
  <r>
    <x v="17"/>
    <s v="Other types &amp; mixed"/>
    <s v="Pigs"/>
    <m/>
    <m/>
    <x v="49"/>
    <s v="—    "/>
    <n v="0"/>
    <n v="0"/>
    <n v="0"/>
    <n v="0"/>
  </r>
  <r>
    <x v="17"/>
    <s v="Other types &amp; mixed"/>
    <s v="Pigs"/>
    <m/>
    <m/>
    <x v="50"/>
    <s v="—    "/>
    <n v="0"/>
    <n v="0"/>
    <n v="0"/>
    <n v="0"/>
  </r>
  <r>
    <x v="17"/>
    <s v="Other types &amp; mixed"/>
    <s v="Pigs"/>
    <m/>
    <m/>
    <x v="51"/>
    <s v="—    "/>
    <n v="0"/>
    <n v="0"/>
    <n v="0"/>
    <n v="0"/>
  </r>
  <r>
    <x v="17"/>
    <s v="Other types &amp; mixed"/>
    <s v="Pigs"/>
    <m/>
    <m/>
    <x v="52"/>
    <s v="—    "/>
    <n v="0"/>
    <n v="0"/>
    <n v="0"/>
    <n v="0"/>
  </r>
  <r>
    <x v="17"/>
    <s v="Other types &amp; mixed"/>
    <s v="Pigs"/>
    <m/>
    <m/>
    <x v="53"/>
    <s v="—    "/>
    <n v="0"/>
    <n v="0"/>
    <n v="0"/>
    <n v="0"/>
  </r>
  <r>
    <x v="17"/>
    <s v="Other types &amp; mixed"/>
    <s v="Pigs"/>
    <m/>
    <m/>
    <x v="54"/>
    <s v="—    "/>
    <n v="0"/>
    <n v="0"/>
    <n v="0"/>
    <n v="0"/>
  </r>
  <r>
    <x v="17"/>
    <s v="Other types &amp; mixed"/>
    <s v="Pigs"/>
    <m/>
    <m/>
    <x v="55"/>
    <s v="—    "/>
    <n v="0"/>
    <n v="0"/>
    <n v="0"/>
    <n v="0"/>
  </r>
  <r>
    <x v="17"/>
    <s v="Other types &amp; mixed"/>
    <s v="Pigs"/>
    <m/>
    <m/>
    <x v="56"/>
    <s v="—    "/>
    <n v="0"/>
    <n v="0"/>
    <n v="0"/>
    <n v="0"/>
  </r>
  <r>
    <x v="17"/>
    <s v="Other types &amp; mixed"/>
    <s v="Pigs"/>
    <m/>
    <m/>
    <x v="57"/>
    <s v="—    "/>
    <n v="0"/>
    <n v="0"/>
    <n v="0"/>
    <n v="0"/>
  </r>
  <r>
    <x v="17"/>
    <s v="Other types &amp; mixed"/>
    <s v="Pigs"/>
    <m/>
    <m/>
    <x v="58"/>
    <s v="—    "/>
    <n v="0"/>
    <n v="0"/>
    <n v="0"/>
    <n v="0"/>
  </r>
  <r>
    <x v="17"/>
    <s v="Other types &amp; mixed"/>
    <s v="Pigs"/>
    <m/>
    <m/>
    <x v="59"/>
    <s v="—    "/>
    <n v="0"/>
    <n v="0"/>
    <n v="0"/>
    <n v="0"/>
  </r>
  <r>
    <x v="17"/>
    <s v="Other types &amp; mixed"/>
    <s v="Pigs"/>
    <m/>
    <m/>
    <x v="60"/>
    <s v="—    "/>
    <n v="0"/>
    <n v="0"/>
    <n v="0"/>
    <n v="0"/>
  </r>
  <r>
    <x v="17"/>
    <s v="Other types &amp; mixed"/>
    <s v="Pigs"/>
    <m/>
    <m/>
    <x v="61"/>
    <s v="—    "/>
    <n v="229.247809328009"/>
    <s v=".D"/>
    <n v="377.63926806934899"/>
    <s v="V"/>
  </r>
  <r>
    <x v="17"/>
    <s v="Other types &amp; mixed"/>
    <s v="Pigs"/>
    <m/>
    <m/>
    <x v="62"/>
    <s v="—    "/>
    <n v="133.15786419047399"/>
    <s v=".D"/>
    <n v="227.99994002093601"/>
    <s v="..D"/>
  </r>
  <r>
    <x v="17"/>
    <s v="Other types &amp; mixed"/>
    <s v="Pigs"/>
    <m/>
    <m/>
    <x v="63"/>
    <s v="—    "/>
    <n v="76.906397800777896"/>
    <s v=".D"/>
    <n v="127.696297204438"/>
    <s v="..D"/>
  </r>
  <r>
    <x v="17"/>
    <s v="Other types &amp; mixed"/>
    <s v="Pigs"/>
    <m/>
    <m/>
    <x v="64"/>
    <s v="—    "/>
    <n v="13.3436534323906"/>
    <s v="..D"/>
    <n v="22.425984259885102"/>
    <s v="V"/>
  </r>
  <r>
    <x v="17"/>
    <s v="Other types &amp; mixed"/>
    <s v="Pigs"/>
    <m/>
    <m/>
    <x v="65"/>
    <s v="—    "/>
    <s v="V"/>
    <s v=".D"/>
    <n v="12.679183228311199"/>
    <s v=".D"/>
  </r>
  <r>
    <x v="17"/>
    <s v="Other types &amp; mixed"/>
    <s v="Pigs"/>
    <m/>
    <m/>
    <x v="66"/>
    <s v="—    "/>
    <n v="0"/>
    <s v="..D"/>
    <n v="0"/>
    <n v="0"/>
  </r>
  <r>
    <x v="17"/>
    <s v="Other types &amp; mixed"/>
    <s v="Pigs"/>
    <m/>
    <m/>
    <x v="67"/>
    <s v="—    "/>
    <s v="V"/>
    <s v="..D"/>
    <s v="V"/>
    <n v="0"/>
  </r>
  <r>
    <x v="17"/>
    <s v="Other types &amp; mixed"/>
    <s v="Pigs"/>
    <m/>
    <m/>
    <x v="68"/>
    <s v="—    "/>
    <s v=".D"/>
    <s v="..D"/>
    <s v=".D"/>
    <s v="..D"/>
  </r>
  <r>
    <x v="17"/>
    <s v="Other types &amp; mixed"/>
    <s v="Pigs"/>
    <m/>
    <m/>
    <x v="69"/>
    <s v="—    "/>
    <s v="V"/>
    <n v="0"/>
    <s v="V"/>
    <n v="0"/>
  </r>
  <r>
    <x v="17"/>
    <s v="Other types &amp; mixed"/>
    <s v="Pigs"/>
    <m/>
    <m/>
    <x v="70"/>
    <s v="—    "/>
    <n v="8.1527352475016492"/>
    <s v=".D"/>
    <n v="8.0797828122301194"/>
    <s v="V"/>
  </r>
  <r>
    <x v="17"/>
    <s v="Other types &amp; mixed"/>
    <s v="Pigs"/>
    <m/>
    <m/>
    <x v="71"/>
    <s v="—    "/>
    <n v="8.6276146067901003"/>
    <s v=".D"/>
    <n v="8.7128960304666894"/>
    <n v="8.3857406897550906"/>
  </r>
  <r>
    <x v="17"/>
    <s v="Other types &amp; mixed"/>
    <s v="Pigs"/>
    <m/>
    <m/>
    <x v="72"/>
    <s v="—    "/>
    <n v="6.7443235626036699"/>
    <s v=".D"/>
    <n v="6.7809019367504897"/>
    <n v="6.6457603364511098"/>
  </r>
  <r>
    <x v="17"/>
    <s v="Other types &amp; mixed"/>
    <s v="Pigs"/>
    <m/>
    <m/>
    <x v="73"/>
    <s v="—    "/>
    <n v="3.0178822347345098"/>
    <n v="0"/>
    <n v="2.9028174137803999"/>
    <s v="V"/>
  </r>
  <r>
    <x v="17"/>
    <s v="Other types &amp; mixed"/>
    <s v="Pigs"/>
    <m/>
    <m/>
    <x v="74"/>
    <s v="—    "/>
    <n v="0"/>
    <n v="0"/>
    <n v="0"/>
    <n v="0"/>
  </r>
  <r>
    <x v="17"/>
    <s v="Other types &amp; mixed"/>
    <s v="Pigs"/>
    <m/>
    <m/>
    <x v="75"/>
    <s v="—    "/>
    <s v="V"/>
    <n v="0"/>
    <s v="V"/>
    <n v="0"/>
  </r>
  <r>
    <x v="17"/>
    <s v="Other types &amp; mixed"/>
    <s v="Pigs"/>
    <m/>
    <m/>
    <x v="76"/>
    <s v="—    "/>
    <n v="152.297939475042"/>
    <s v=".D"/>
    <n v="150.530785005647"/>
    <n v="161.631596160703"/>
  </r>
  <r>
    <x v="17"/>
    <s v="Other types &amp; mixed"/>
    <s v="Pigs"/>
    <m/>
    <m/>
    <x v="77"/>
    <s v="—    "/>
    <n v="149.44073721172199"/>
    <s v=".D"/>
    <n v="143.098528105643"/>
    <n v="165.287612182461"/>
  </r>
  <r>
    <x v="17"/>
    <s v="Other types &amp; mixed"/>
    <s v="Pigs"/>
    <m/>
    <m/>
    <x v="78"/>
    <s v="—    "/>
    <n v="347.38905027782198"/>
    <n v="0"/>
    <n v="345.160279710552"/>
    <s v="V"/>
  </r>
  <r>
    <x v="17"/>
    <s v="Other types &amp; mixed"/>
    <s v="Pigs"/>
    <m/>
    <m/>
    <x v="79"/>
    <s v="—    "/>
    <n v="0"/>
    <n v="0"/>
    <n v="0"/>
    <n v="0"/>
  </r>
  <r>
    <x v="17"/>
    <s v="Other types &amp; mixed"/>
    <s v="Pigs"/>
    <m/>
    <m/>
    <x v="80"/>
    <s v="—    "/>
    <s v="V"/>
    <n v="0"/>
    <s v="V"/>
    <n v="0"/>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2"/>
    <s v="—    "/>
    <n v="60.288992884233501"/>
    <s v="V"/>
    <n v="63.013132136046401"/>
    <n v="97.115863463141096"/>
  </r>
  <r>
    <x v="18"/>
    <s v="Other types &amp; mixed"/>
    <s v="Poultry"/>
    <m/>
    <m/>
    <x v="43"/>
    <s v="—    "/>
    <n v="0"/>
    <n v="0"/>
    <n v="0"/>
    <n v="0"/>
  </r>
  <r>
    <x v="18"/>
    <s v="Other types &amp; mixed"/>
    <s v="Poultry"/>
    <m/>
    <m/>
    <x v="44"/>
    <s v="—    "/>
    <n v="0"/>
    <n v="0"/>
    <n v="0"/>
    <n v="0"/>
  </r>
  <r>
    <x v="18"/>
    <s v="Other types &amp; mixed"/>
    <s v="Poultry"/>
    <m/>
    <m/>
    <x v="45"/>
    <s v="—    "/>
    <n v="0"/>
    <n v="0"/>
    <n v="0"/>
    <n v="0"/>
  </r>
  <r>
    <x v="18"/>
    <s v="Other types &amp; mixed"/>
    <s v="Poultry"/>
    <m/>
    <m/>
    <x v="46"/>
    <s v="—    "/>
    <n v="0"/>
    <n v="0"/>
    <n v="0"/>
    <n v="0"/>
  </r>
  <r>
    <x v="18"/>
    <s v="Other types &amp; mixed"/>
    <s v="Poultry"/>
    <m/>
    <m/>
    <x v="47"/>
    <s v="—    "/>
    <n v="0"/>
    <n v="0"/>
    <n v="0"/>
    <n v="0"/>
  </r>
  <r>
    <x v="18"/>
    <s v="Other types &amp; mixed"/>
    <s v="Poultry"/>
    <m/>
    <m/>
    <x v="48"/>
    <s v="—    "/>
    <n v="0"/>
    <n v="0"/>
    <n v="0"/>
    <n v="0"/>
  </r>
  <r>
    <x v="18"/>
    <s v="Other types &amp; mixed"/>
    <s v="Poultry"/>
    <m/>
    <m/>
    <x v="49"/>
    <s v="—    "/>
    <n v="0"/>
    <n v="0"/>
    <n v="0"/>
    <n v="0"/>
  </r>
  <r>
    <x v="18"/>
    <s v="Other types &amp; mixed"/>
    <s v="Poultry"/>
    <m/>
    <m/>
    <x v="50"/>
    <s v="—    "/>
    <n v="0"/>
    <n v="0"/>
    <n v="0"/>
    <n v="0"/>
  </r>
  <r>
    <x v="18"/>
    <s v="Other types &amp; mixed"/>
    <s v="Poultry"/>
    <m/>
    <m/>
    <x v="51"/>
    <s v="—    "/>
    <n v="0"/>
    <n v="0"/>
    <n v="0"/>
    <n v="0"/>
  </r>
  <r>
    <x v="18"/>
    <s v="Other types &amp; mixed"/>
    <s v="Poultry"/>
    <m/>
    <m/>
    <x v="52"/>
    <s v="—    "/>
    <n v="0"/>
    <n v="0"/>
    <n v="0"/>
    <n v="0"/>
  </r>
  <r>
    <x v="18"/>
    <s v="Other types &amp; mixed"/>
    <s v="Poultry"/>
    <m/>
    <m/>
    <x v="53"/>
    <s v="—    "/>
    <n v="0"/>
    <n v="0"/>
    <n v="0"/>
    <n v="0"/>
  </r>
  <r>
    <x v="18"/>
    <s v="Other types &amp; mixed"/>
    <s v="Poultry"/>
    <m/>
    <m/>
    <x v="54"/>
    <s v="—    "/>
    <n v="0"/>
    <n v="0"/>
    <n v="0"/>
    <n v="0"/>
  </r>
  <r>
    <x v="18"/>
    <s v="Other types &amp; mixed"/>
    <s v="Poultry"/>
    <m/>
    <m/>
    <x v="55"/>
    <s v="—    "/>
    <n v="0"/>
    <n v="0"/>
    <n v="0"/>
    <n v="0"/>
  </r>
  <r>
    <x v="18"/>
    <s v="Other types &amp; mixed"/>
    <s v="Poultry"/>
    <m/>
    <m/>
    <x v="56"/>
    <s v="—    "/>
    <n v="0"/>
    <n v="0"/>
    <n v="0"/>
    <n v="0"/>
  </r>
  <r>
    <x v="18"/>
    <s v="Other types &amp; mixed"/>
    <s v="Poultry"/>
    <m/>
    <m/>
    <x v="57"/>
    <s v="—    "/>
    <n v="0"/>
    <n v="0"/>
    <n v="0"/>
    <n v="0"/>
  </r>
  <r>
    <x v="18"/>
    <s v="Other types &amp; mixed"/>
    <s v="Poultry"/>
    <m/>
    <m/>
    <x v="58"/>
    <s v="—    "/>
    <n v="0"/>
    <n v="0"/>
    <n v="0"/>
    <n v="0"/>
  </r>
  <r>
    <x v="18"/>
    <s v="Other types &amp; mixed"/>
    <s v="Poultry"/>
    <m/>
    <m/>
    <x v="59"/>
    <s v="—    "/>
    <n v="0"/>
    <n v="0"/>
    <n v="0"/>
    <n v="0"/>
  </r>
  <r>
    <x v="18"/>
    <s v="Other types &amp; mixed"/>
    <s v="Poultry"/>
    <m/>
    <m/>
    <x v="60"/>
    <s v="—    "/>
    <n v="0"/>
    <n v="0"/>
    <n v="0"/>
    <n v="0"/>
  </r>
  <r>
    <x v="18"/>
    <s v="Other types &amp; mixed"/>
    <s v="Poultry"/>
    <m/>
    <m/>
    <x v="61"/>
    <s v="—    "/>
    <n v="188.338496003719"/>
    <s v="V"/>
    <n v="169.621397011162"/>
    <n v="362.62845804187998"/>
  </r>
  <r>
    <x v="18"/>
    <s v="Other types &amp; mixed"/>
    <s v="Poultry"/>
    <m/>
    <m/>
    <x v="62"/>
    <s v="—    "/>
    <n v="126.004186459262"/>
    <s v="V"/>
    <n v="129.46483636854501"/>
    <n v="212.62215301891101"/>
  </r>
  <r>
    <x v="18"/>
    <s v="Other types &amp; mixed"/>
    <s v="Poultry"/>
    <m/>
    <m/>
    <x v="63"/>
    <s v="—    "/>
    <n v="35.623495678543897"/>
    <s v="V"/>
    <n v="20.508004005226201"/>
    <n v="89.469405316244703"/>
  </r>
  <r>
    <x v="18"/>
    <s v="Other types &amp; mixed"/>
    <s v="Poultry"/>
    <m/>
    <m/>
    <x v="64"/>
    <s v="—    "/>
    <n v="14.8667884594271"/>
    <s v=".D"/>
    <s v=".D"/>
    <n v="23.256381906317699"/>
  </r>
  <r>
    <x v="18"/>
    <s v="Other types &amp; mixed"/>
    <s v="Poultry"/>
    <m/>
    <m/>
    <x v="65"/>
    <s v="—    "/>
    <s v=".D"/>
    <s v="..D"/>
    <n v="0"/>
    <s v=".D"/>
  </r>
  <r>
    <x v="18"/>
    <s v="Other types &amp; mixed"/>
    <s v="Poultry"/>
    <m/>
    <m/>
    <x v="66"/>
    <s v="—    "/>
    <n v="0"/>
    <n v="0"/>
    <n v="0"/>
    <n v="0"/>
  </r>
  <r>
    <x v="18"/>
    <s v="Other types &amp; mixed"/>
    <s v="Poultry"/>
    <m/>
    <m/>
    <x v="67"/>
    <s v="—    "/>
    <s v="V"/>
    <n v="0"/>
    <s v=".D"/>
    <s v="V"/>
  </r>
  <r>
    <x v="18"/>
    <s v="Other types &amp; mixed"/>
    <s v="Poultry"/>
    <m/>
    <m/>
    <x v="68"/>
    <s v="—    "/>
    <n v="0"/>
    <n v="0"/>
    <n v="0"/>
    <n v="0"/>
  </r>
  <r>
    <x v="18"/>
    <s v="Other types &amp; mixed"/>
    <s v="Poultry"/>
    <m/>
    <m/>
    <x v="69"/>
    <s v="—    "/>
    <s v="V"/>
    <n v="0"/>
    <s v=".D"/>
    <s v="V"/>
  </r>
  <r>
    <x v="18"/>
    <s v="Other types &amp; mixed"/>
    <s v="Poultry"/>
    <m/>
    <m/>
    <x v="70"/>
    <s v="—    "/>
    <n v="8.26168602597369"/>
    <s v="V"/>
    <n v="8.5471385315308197"/>
    <n v="8.02749365165017"/>
  </r>
  <r>
    <x v="18"/>
    <s v="Other types &amp; mixed"/>
    <s v="Poultry"/>
    <m/>
    <m/>
    <x v="71"/>
    <s v="—    "/>
    <n v="7.9864418291509098"/>
    <s v="V"/>
    <n v="8.3965437668135294"/>
    <n v="7.5501412274375097"/>
  </r>
  <r>
    <x v="18"/>
    <s v="Other types &amp; mixed"/>
    <s v="Poultry"/>
    <m/>
    <m/>
    <x v="72"/>
    <s v="—    "/>
    <n v="6.7213214765328297"/>
    <s v="V"/>
    <n v="6.0163912211801698"/>
    <n v="7.0552149253380696"/>
  </r>
  <r>
    <x v="18"/>
    <s v="Other types &amp; mixed"/>
    <s v="Poultry"/>
    <m/>
    <m/>
    <x v="73"/>
    <s v="—    "/>
    <n v="3.5326727792377102"/>
    <s v=".D"/>
    <s v=".D"/>
    <n v="3.3773171366011199"/>
  </r>
  <r>
    <x v="18"/>
    <s v="Other types &amp; mixed"/>
    <s v="Poultry"/>
    <m/>
    <m/>
    <x v="74"/>
    <s v="—    "/>
    <n v="0"/>
    <n v="0"/>
    <n v="0"/>
    <n v="0"/>
  </r>
  <r>
    <x v="18"/>
    <s v="Other types &amp; mixed"/>
    <s v="Poultry"/>
    <m/>
    <m/>
    <x v="75"/>
    <s v="—    "/>
    <s v="V"/>
    <n v="0"/>
    <s v=".D"/>
    <s v="V"/>
  </r>
  <r>
    <x v="18"/>
    <s v="Other types &amp; mixed"/>
    <s v="Poultry"/>
    <m/>
    <m/>
    <x v="76"/>
    <s v="—    "/>
    <n v="162.11011558646601"/>
    <s v=".D"/>
    <n v="162.36153270736199"/>
    <n v="161.85968807941899"/>
  </r>
  <r>
    <x v="18"/>
    <s v="Other types &amp; mixed"/>
    <s v="Poultry"/>
    <m/>
    <m/>
    <x v="77"/>
    <s v="—    "/>
    <n v="164.26611265752001"/>
    <n v="0"/>
    <n v="179.36900174550399"/>
    <s v="V"/>
  </r>
  <r>
    <x v="18"/>
    <s v="Other types &amp; mixed"/>
    <s v="Poultry"/>
    <m/>
    <m/>
    <x v="78"/>
    <s v="—    "/>
    <n v="327.120074132399"/>
    <s v=".D"/>
    <s v="V"/>
    <n v="327.48851479599102"/>
  </r>
  <r>
    <x v="18"/>
    <s v="Other types &amp; mixed"/>
    <s v="Poultry"/>
    <m/>
    <m/>
    <x v="79"/>
    <s v="—    "/>
    <n v="0"/>
    <n v="0"/>
    <n v="0"/>
    <n v="0"/>
  </r>
  <r>
    <x v="18"/>
    <s v="Other types &amp; mixed"/>
    <s v="Poultry"/>
    <m/>
    <m/>
    <x v="80"/>
    <s v="—    "/>
    <s v="V"/>
    <n v="0"/>
    <s v=".D"/>
    <s v="V"/>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2"/>
    <s v="—    "/>
    <n v="166.82127127246699"/>
    <n v="84.832178341304697"/>
    <n v="165.800542819718"/>
    <n v="249.17696888760099"/>
  </r>
  <r>
    <x v="19"/>
    <s v="Other types &amp; mixed"/>
    <s v="Mixed"/>
    <m/>
    <m/>
    <x v="43"/>
    <s v="—    "/>
    <n v="0"/>
    <n v="0"/>
    <n v="0"/>
    <n v="0"/>
  </r>
  <r>
    <x v="19"/>
    <s v="Other types &amp; mixed"/>
    <s v="Mixed"/>
    <m/>
    <m/>
    <x v="44"/>
    <s v="—    "/>
    <n v="0"/>
    <n v="0"/>
    <n v="0"/>
    <n v="0"/>
  </r>
  <r>
    <x v="19"/>
    <s v="Other types &amp; mixed"/>
    <s v="Mixed"/>
    <m/>
    <m/>
    <x v="45"/>
    <s v="—    "/>
    <n v="0"/>
    <n v="0"/>
    <n v="0"/>
    <n v="0"/>
  </r>
  <r>
    <x v="19"/>
    <s v="Other types &amp; mixed"/>
    <s v="Mixed"/>
    <m/>
    <m/>
    <x v="46"/>
    <s v="—    "/>
    <n v="0"/>
    <n v="0"/>
    <n v="0"/>
    <n v="0"/>
  </r>
  <r>
    <x v="19"/>
    <s v="Other types &amp; mixed"/>
    <s v="Mixed"/>
    <m/>
    <m/>
    <x v="47"/>
    <s v="—    "/>
    <n v="0"/>
    <n v="0"/>
    <n v="0"/>
    <n v="0"/>
  </r>
  <r>
    <x v="19"/>
    <s v="Other types &amp; mixed"/>
    <s v="Mixed"/>
    <m/>
    <m/>
    <x v="48"/>
    <s v="—    "/>
    <n v="0"/>
    <n v="0"/>
    <n v="0"/>
    <n v="0"/>
  </r>
  <r>
    <x v="19"/>
    <s v="Other types &amp; mixed"/>
    <s v="Mixed"/>
    <m/>
    <m/>
    <x v="49"/>
    <s v="—    "/>
    <n v="0"/>
    <n v="0"/>
    <n v="0"/>
    <n v="0"/>
  </r>
  <r>
    <x v="19"/>
    <s v="Other types &amp; mixed"/>
    <s v="Mixed"/>
    <m/>
    <m/>
    <x v="50"/>
    <s v="—    "/>
    <n v="0"/>
    <n v="0"/>
    <n v="0"/>
    <n v="0"/>
  </r>
  <r>
    <x v="19"/>
    <s v="Other types &amp; mixed"/>
    <s v="Mixed"/>
    <m/>
    <m/>
    <x v="51"/>
    <s v="—    "/>
    <n v="0"/>
    <n v="0"/>
    <n v="0"/>
    <n v="0"/>
  </r>
  <r>
    <x v="19"/>
    <s v="Other types &amp; mixed"/>
    <s v="Mixed"/>
    <m/>
    <m/>
    <x v="52"/>
    <s v="—    "/>
    <n v="0"/>
    <n v="0"/>
    <n v="0"/>
    <n v="0"/>
  </r>
  <r>
    <x v="19"/>
    <s v="Other types &amp; mixed"/>
    <s v="Mixed"/>
    <m/>
    <m/>
    <x v="53"/>
    <s v="—    "/>
    <n v="0"/>
    <n v="0"/>
    <n v="0"/>
    <n v="0"/>
  </r>
  <r>
    <x v="19"/>
    <s v="Other types &amp; mixed"/>
    <s v="Mixed"/>
    <m/>
    <m/>
    <x v="54"/>
    <s v="—    "/>
    <n v="0"/>
    <n v="0"/>
    <n v="0"/>
    <n v="0"/>
  </r>
  <r>
    <x v="19"/>
    <s v="Other types &amp; mixed"/>
    <s v="Mixed"/>
    <m/>
    <m/>
    <x v="55"/>
    <s v="—    "/>
    <n v="0"/>
    <n v="0"/>
    <n v="0"/>
    <n v="0"/>
  </r>
  <r>
    <x v="19"/>
    <s v="Other types &amp; mixed"/>
    <s v="Mixed"/>
    <m/>
    <m/>
    <x v="56"/>
    <s v="—    "/>
    <n v="0"/>
    <n v="0"/>
    <n v="0"/>
    <n v="0"/>
  </r>
  <r>
    <x v="19"/>
    <s v="Other types &amp; mixed"/>
    <s v="Mixed"/>
    <m/>
    <m/>
    <x v="57"/>
    <s v="—    "/>
    <n v="0"/>
    <n v="0"/>
    <n v="0"/>
    <n v="0"/>
  </r>
  <r>
    <x v="19"/>
    <s v="Other types &amp; mixed"/>
    <s v="Mixed"/>
    <m/>
    <m/>
    <x v="58"/>
    <s v="—    "/>
    <n v="0"/>
    <n v="0"/>
    <n v="0"/>
    <n v="0"/>
  </r>
  <r>
    <x v="19"/>
    <s v="Other types &amp; mixed"/>
    <s v="Mixed"/>
    <m/>
    <m/>
    <x v="59"/>
    <s v="—    "/>
    <n v="0"/>
    <n v="0"/>
    <n v="0"/>
    <n v="0"/>
  </r>
  <r>
    <x v="19"/>
    <s v="Other types &amp; mixed"/>
    <s v="Mixed"/>
    <m/>
    <m/>
    <x v="60"/>
    <s v="—    "/>
    <n v="0"/>
    <n v="0"/>
    <n v="0"/>
    <n v="0"/>
  </r>
  <r>
    <x v="19"/>
    <s v="Other types &amp; mixed"/>
    <s v="Mixed"/>
    <m/>
    <m/>
    <x v="61"/>
    <s v="—    "/>
    <n v="459.87608969634698"/>
    <n v="162.84275555332999"/>
    <n v="470.63529877701001"/>
    <n v="729.17317734486198"/>
  </r>
  <r>
    <x v="19"/>
    <s v="Other types &amp; mixed"/>
    <s v="Mixed"/>
    <m/>
    <m/>
    <x v="62"/>
    <s v="—    "/>
    <n v="284.95120490332101"/>
    <n v="97.7936298737405"/>
    <n v="284.03730157662301"/>
    <n v="470.098675980027"/>
  </r>
  <r>
    <x v="19"/>
    <s v="Other types &amp; mixed"/>
    <s v="Mixed"/>
    <m/>
    <m/>
    <x v="63"/>
    <s v="—    "/>
    <n v="135.38426524149901"/>
    <n v="54.835981327690803"/>
    <n v="144.46863707489899"/>
    <n v="196.01365155788"/>
  </r>
  <r>
    <x v="19"/>
    <s v="Other types &amp; mixed"/>
    <s v="Mixed"/>
    <m/>
    <m/>
    <x v="64"/>
    <s v="—    "/>
    <n v="39.363718927350398"/>
    <n v="10.092575198110501"/>
    <n v="36.979369721241198"/>
    <n v="72.826590463632002"/>
  </r>
  <r>
    <x v="19"/>
    <s v="Other types &amp; mixed"/>
    <s v="Mixed"/>
    <m/>
    <m/>
    <x v="65"/>
    <s v="—    "/>
    <n v="5.7755098779521896"/>
    <s v=".D"/>
    <s v="..D"/>
    <n v="17.066520463891202"/>
  </r>
  <r>
    <x v="19"/>
    <s v="Other types &amp; mixed"/>
    <s v="Mixed"/>
    <m/>
    <m/>
    <x v="66"/>
    <s v="—    "/>
    <s v="V"/>
    <s v=".D"/>
    <s v="V"/>
    <s v="V"/>
  </r>
  <r>
    <x v="19"/>
    <s v="Other types &amp; mixed"/>
    <s v="Mixed"/>
    <m/>
    <m/>
    <x v="67"/>
    <s v="—    "/>
    <s v="V"/>
    <s v=".D"/>
    <s v="V"/>
    <s v="V"/>
  </r>
  <r>
    <x v="19"/>
    <s v="Other types &amp; mixed"/>
    <s v="Mixed"/>
    <m/>
    <m/>
    <x v="68"/>
    <s v="—    "/>
    <s v="V"/>
    <s v=".D"/>
    <s v=".D"/>
    <s v=".D"/>
  </r>
  <r>
    <x v="19"/>
    <s v="Other types &amp; mixed"/>
    <s v="Mixed"/>
    <m/>
    <m/>
    <x v="69"/>
    <s v="—    "/>
    <n v="195.763807884534"/>
    <s v="V"/>
    <s v="V"/>
    <s v="V"/>
  </r>
  <r>
    <x v="19"/>
    <s v="Other types &amp; mixed"/>
    <s v="Mixed"/>
    <m/>
    <m/>
    <x v="70"/>
    <s v="—    "/>
    <n v="7.1167609067628002"/>
    <n v="5.60193329096328"/>
    <n v="7.06180562236122"/>
    <n v="7.6462325398860003"/>
  </r>
  <r>
    <x v="19"/>
    <s v="Other types &amp; mixed"/>
    <s v="Mixed"/>
    <m/>
    <m/>
    <x v="71"/>
    <s v="—    "/>
    <n v="8.0940991530563799"/>
    <n v="6.6416184422969602"/>
    <n v="7.9921715042909698"/>
    <n v="8.6112076504226795"/>
  </r>
  <r>
    <x v="19"/>
    <s v="Other types &amp; mixed"/>
    <s v="Mixed"/>
    <m/>
    <m/>
    <x v="72"/>
    <s v="—    "/>
    <n v="5.7557591576365299"/>
    <n v="4.66515538570646"/>
    <n v="5.53072966589309"/>
    <n v="6.5730738562544504"/>
  </r>
  <r>
    <x v="19"/>
    <s v="Other types &amp; mixed"/>
    <s v="Mixed"/>
    <m/>
    <m/>
    <x v="73"/>
    <s v="—    "/>
    <n v="3.2414138081932502"/>
    <n v="3.3450388867405501"/>
    <n v="3.06201421729445"/>
    <n v="3.4322596610630498"/>
  </r>
  <r>
    <x v="19"/>
    <s v="Other types &amp; mixed"/>
    <s v="Mixed"/>
    <m/>
    <m/>
    <x v="74"/>
    <s v="—    "/>
    <s v="V"/>
    <s v=".D"/>
    <s v="V"/>
    <s v="V"/>
  </r>
  <r>
    <x v="19"/>
    <s v="Other types &amp; mixed"/>
    <s v="Mixed"/>
    <m/>
    <m/>
    <x v="75"/>
    <s v="—    "/>
    <s v="V"/>
    <s v=".D"/>
    <s v="V"/>
    <s v="V"/>
  </r>
  <r>
    <x v="19"/>
    <s v="Other types &amp; mixed"/>
    <s v="Mixed"/>
    <m/>
    <m/>
    <x v="76"/>
    <s v="—    "/>
    <n v="157.84652765121101"/>
    <n v="167.11002961055701"/>
    <n v="157.69180486651001"/>
    <n v="156.11692828760999"/>
  </r>
  <r>
    <x v="19"/>
    <s v="Other types &amp; mixed"/>
    <s v="Mixed"/>
    <m/>
    <m/>
    <x v="77"/>
    <s v="—    "/>
    <n v="162.435712980098"/>
    <n v="160.981480771679"/>
    <n v="162.31002711569101"/>
    <n v="162.73775890674699"/>
  </r>
  <r>
    <x v="19"/>
    <s v="Other types &amp; mixed"/>
    <s v="Mixed"/>
    <m/>
    <m/>
    <x v="78"/>
    <s v="—    "/>
    <n v="331.97007603509297"/>
    <s v="V"/>
    <n v="336.29727300119902"/>
    <n v="327.90805476797402"/>
  </r>
  <r>
    <x v="19"/>
    <s v="Other types &amp; mixed"/>
    <s v="Mixed"/>
    <m/>
    <m/>
    <x v="79"/>
    <s v="—    "/>
    <s v="V"/>
    <s v=".D"/>
    <s v="V"/>
    <s v="V"/>
  </r>
  <r>
    <x v="19"/>
    <s v="Other types &amp; mixed"/>
    <s v="Mixed"/>
    <m/>
    <m/>
    <x v="80"/>
    <s v="—    "/>
    <s v="V"/>
    <s v=".D"/>
    <s v="V"/>
    <s v="V"/>
  </r>
  <r>
    <x v="0"/>
    <m/>
    <m/>
    <m/>
    <m/>
    <x v="0"/>
    <s v="Sum"/>
    <n v="57124.002777000002"/>
    <n v="14139.652577000001"/>
    <n v="28483.656299999999"/>
    <n v="14500.6939"/>
  </r>
  <r>
    <x v="0"/>
    <m/>
    <m/>
    <m/>
    <m/>
    <x v="1"/>
    <s v="Average per farm"/>
    <n v="153.667238676203"/>
    <n v="86.2961590678091"/>
    <n v="155.25721770357799"/>
    <n v="216.237709407962"/>
  </r>
  <r>
    <x v="0"/>
    <m/>
    <m/>
    <m/>
    <m/>
    <x v="2"/>
    <s v="—    "/>
    <n v="147.70655441211301"/>
    <n v="82.328535009778506"/>
    <n v="149.89980982536301"/>
    <n v="207.14857512480901"/>
  </r>
  <r>
    <x v="0"/>
    <m/>
    <m/>
    <m/>
    <m/>
    <x v="81"/>
    <s v="—    "/>
    <n v="87.621751246566902"/>
    <n v="60.395211775117403"/>
    <n v="94.907572732858796"/>
    <n v="99.858887975699005"/>
  </r>
  <r>
    <x v="0"/>
    <m/>
    <m/>
    <m/>
    <m/>
    <x v="82"/>
    <s v="—    "/>
    <n v="0.60422572884540904"/>
    <n v="0.52567346347607502"/>
    <n v="0.64437606172070006"/>
    <n v="0.60195504161356095"/>
  </r>
  <r>
    <x v="0"/>
    <m/>
    <m/>
    <m/>
    <m/>
    <x v="83"/>
    <s v="—    "/>
    <n v="0.132328828076165"/>
    <n v="0.102413314232028"/>
    <n v="0.14478185056600301"/>
    <n v="0.137038075812358"/>
  </r>
  <r>
    <x v="0"/>
    <m/>
    <m/>
    <m/>
    <m/>
    <x v="84"/>
    <s v="—    "/>
    <n v="0.47189690076924401"/>
    <n v="0.42326014924404698"/>
    <n v="0.49959421115469599"/>
    <n v="0.46491696580120301"/>
  </r>
  <r>
    <x v="0"/>
    <m/>
    <m/>
    <m/>
    <m/>
    <x v="85"/>
    <s v="—    "/>
    <n v="31.486930161592198"/>
    <n v="22.082437620701899"/>
    <n v="34.4932541795907"/>
    <n v="34.751957163925802"/>
  </r>
  <r>
    <x v="0"/>
    <m/>
    <m/>
    <m/>
    <m/>
    <x v="86"/>
    <s v="—    "/>
    <n v="20.0764375804869"/>
    <n v="13.1015912718631"/>
    <n v="22.481828484217498"/>
    <n v="22.1527227583226"/>
  </r>
  <r>
    <x v="0"/>
    <m/>
    <m/>
    <m/>
    <m/>
    <x v="87"/>
    <s v="—    "/>
    <n v="11.4104925811053"/>
    <n v="8.9808463488388206"/>
    <n v="12.0114256953732"/>
    <n v="12.5992344056032"/>
  </r>
  <r>
    <x v="0"/>
    <m/>
    <m/>
    <m/>
    <m/>
    <x v="88"/>
    <s v="—    "/>
    <n v="5.6548770749318402"/>
    <n v="3.64442802405356"/>
    <n v="5.65667261334002"/>
    <n v="7.6117425739191802"/>
  </r>
  <r>
    <x v="0"/>
    <m/>
    <m/>
    <m/>
    <m/>
    <x v="89"/>
    <s v="—    "/>
    <n v="4.2029760062379298"/>
    <n v="2.2480831646249899"/>
    <n v="4.2440301865319201"/>
    <n v="6.0285529494557499"/>
  </r>
  <r>
    <x v="0"/>
    <m/>
    <m/>
    <m/>
    <m/>
    <x v="90"/>
    <s v="—    "/>
    <n v="1.45190106869391"/>
    <n v="1.3963448594285801"/>
    <n v="1.4126424268081099"/>
    <n v="1.58318962446342"/>
  </r>
  <r>
    <x v="0"/>
    <m/>
    <m/>
    <m/>
    <m/>
    <x v="91"/>
    <s v="—    "/>
    <n v="2.9253033315494799"/>
    <n v="2.2144640297550602"/>
    <n v="3.0487933043202702"/>
    <n v="3.3758731366641701"/>
  </r>
  <r>
    <x v="0"/>
    <m/>
    <m/>
    <m/>
    <m/>
    <x v="92"/>
    <s v="—    "/>
    <n v="1.66278201653341"/>
    <n v="1.1923262603653699"/>
    <n v="1.5631260997907801"/>
    <n v="2.3172779938482799"/>
  </r>
  <r>
    <x v="0"/>
    <m/>
    <m/>
    <m/>
    <m/>
    <x v="93"/>
    <s v="—    "/>
    <n v="1.2625213150160699"/>
    <n v="1.02213776938969"/>
    <n v="1.4856672045295001"/>
    <n v="1.05859514281589"/>
  </r>
  <r>
    <x v="0"/>
    <m/>
    <m/>
    <m/>
    <m/>
    <x v="94"/>
    <s v="—    "/>
    <n v="21.103100661747899"/>
    <n v="14.1487764275356"/>
    <n v="22.420246395825298"/>
    <n v="25.297010457547898"/>
  </r>
  <r>
    <x v="0"/>
    <m/>
    <m/>
    <m/>
    <m/>
    <x v="95"/>
    <s v="—    "/>
    <n v="10.952911774013799"/>
    <n v="6.4918734915957597"/>
    <n v="11.786536998762999"/>
    <n v="13.6653914203375"/>
  </r>
  <r>
    <x v="0"/>
    <m/>
    <m/>
    <m/>
    <m/>
    <x v="96"/>
    <s v="—    "/>
    <n v="10.1501888877341"/>
    <n v="7.6569029359397902"/>
    <n v="10.6337093970622"/>
    <n v="11.631619037210401"/>
  </r>
  <r>
    <x v="0"/>
    <m/>
    <m/>
    <m/>
    <m/>
    <x v="97"/>
    <s v="—    "/>
    <n v="25.847314287900101"/>
    <n v="17.7794322095952"/>
    <n v="28.6442301780618"/>
    <n v="28.220349602028399"/>
  </r>
  <r>
    <x v="0"/>
    <m/>
    <m/>
    <m/>
    <m/>
    <x v="98"/>
    <s v="—    "/>
    <n v="214.86133328478499"/>
    <n v="93.478215725045303"/>
    <n v="230.74491584003599"/>
    <n v="302.02216940804499"/>
  </r>
  <r>
    <x v="0"/>
    <m/>
    <m/>
    <m/>
    <m/>
    <x v="99"/>
    <s v="—    "/>
    <n v="3.3311785904228799"/>
    <n v="1.58221943348106"/>
    <n v="3.7229624291597698"/>
    <n v="4.2670123331132501"/>
  </r>
  <r>
    <x v="0"/>
    <m/>
    <m/>
    <m/>
    <m/>
    <x v="100"/>
    <s v="—    "/>
    <n v="104.88033687429601"/>
    <n v="46.636253570517901"/>
    <n v="111.14357082801899"/>
    <n v="149.37140080310201"/>
  </r>
  <r>
    <x v="0"/>
    <m/>
    <m/>
    <m/>
    <m/>
    <x v="101"/>
    <s v="—    "/>
    <n v="54.459833474984897"/>
    <n v="25.8826591464702"/>
    <n v="64.572011804186801"/>
    <n v="62.462174981157297"/>
  </r>
  <r>
    <x v="0"/>
    <m/>
    <m/>
    <m/>
    <m/>
    <x v="102"/>
    <s v="—    "/>
    <n v="50.420503399311301"/>
    <n v="20.753594424047801"/>
    <n v="46.571559023832201"/>
    <n v="86.909225821945"/>
  </r>
  <r>
    <x v="0"/>
    <m/>
    <m/>
    <m/>
    <m/>
    <x v="103"/>
    <s v="—    "/>
    <n v="17.653862233828601"/>
    <n v="7.81974796112417"/>
    <n v="18.282141516010402"/>
    <n v="26.008998127324102"/>
  </r>
  <r>
    <x v="0"/>
    <m/>
    <m/>
    <m/>
    <m/>
    <x v="104"/>
    <s v="—    "/>
    <n v="86.092410966167705"/>
    <n v="36.203978635422203"/>
    <n v="94.087245469255294"/>
    <n v="119.034488490237"/>
  </r>
  <r>
    <x v="0"/>
    <m/>
    <m/>
    <m/>
    <m/>
    <x v="105"/>
    <s v="—    "/>
    <n v="2.90354462006961"/>
    <n v="1.2360161245000001"/>
    <n v="3.50899559759117"/>
    <n v="3.3402696542680701"/>
  </r>
  <r>
    <x v="0"/>
    <m/>
    <m/>
    <m/>
    <m/>
    <x v="106"/>
    <s v="—    "/>
    <n v="92.191076283442698"/>
    <n v="28.9346420318344"/>
    <n v="110.419266226015"/>
    <n v="118.06697635207701"/>
  </r>
  <r>
    <x v="0"/>
    <m/>
    <m/>
    <m/>
    <m/>
    <x v="107"/>
    <s v="—    "/>
    <s v="V"/>
    <n v="7.2575413321628104E-2"/>
    <s v="V"/>
    <s v="V"/>
  </r>
  <r>
    <x v="0"/>
    <m/>
    <m/>
    <m/>
    <m/>
    <x v="108"/>
    <s v="—    "/>
    <s v="V"/>
    <n v="0.55773599153545905"/>
    <s v="V"/>
    <s v="V"/>
  </r>
  <r>
    <x v="0"/>
    <m/>
    <m/>
    <m/>
    <m/>
    <x v="109"/>
    <s v="—    "/>
    <s v="V"/>
    <s v="V"/>
    <s v=".D"/>
    <s v="V"/>
  </r>
  <r>
    <x v="0"/>
    <m/>
    <m/>
    <m/>
    <m/>
    <x v="110"/>
    <s v="—    "/>
    <s v="V"/>
    <n v="0.109705288835966"/>
    <s v="V"/>
    <s v="V"/>
  </r>
  <r>
    <x v="0"/>
    <m/>
    <m/>
    <m/>
    <m/>
    <x v="111"/>
    <s v="—    "/>
    <n v="55.704490850056501"/>
    <n v="15.518539890218101"/>
    <n v="69.321573974335607"/>
    <n v="68.141900450708803"/>
  </r>
  <r>
    <x v="0"/>
    <m/>
    <m/>
    <m/>
    <m/>
    <x v="112"/>
    <s v="—    "/>
    <n v="28.733466792891999"/>
    <s v="V"/>
    <n v="28.0470142876285"/>
    <s v="V"/>
  </r>
  <r>
    <x v="0"/>
    <m/>
    <m/>
    <m/>
    <m/>
    <x v="113"/>
    <s v="—    "/>
    <n v="2434.84560642521"/>
    <n v="206.37906633199199"/>
    <n v="3639.3085610922799"/>
    <n v="2241.9054485454699"/>
  </r>
  <r>
    <x v="0"/>
    <m/>
    <m/>
    <m/>
    <m/>
    <x v="114"/>
    <s v="—    "/>
    <n v="254.02529428211901"/>
    <s v="V"/>
    <n v="294.610315270515"/>
    <s v="V"/>
  </r>
  <r>
    <x v="0"/>
    <m/>
    <m/>
    <m/>
    <m/>
    <x v="115"/>
    <s v="—    "/>
    <s v="V"/>
    <s v=".D"/>
    <s v="V"/>
    <s v=".D"/>
  </r>
  <r>
    <x v="0"/>
    <m/>
    <m/>
    <m/>
    <m/>
    <x v="116"/>
    <s v="—    "/>
    <n v="1764.82742758165"/>
    <s v="V"/>
    <n v="2662.6254880241599"/>
    <s v="V"/>
  </r>
  <r>
    <x v="1"/>
    <s v="Cropping"/>
    <m/>
    <m/>
    <m/>
    <x v="0"/>
    <s v="Sum"/>
    <n v="22652.0013"/>
    <n v="5641.6754000000001"/>
    <n v="11268.2862"/>
    <n v="5742.0397000000003"/>
  </r>
  <r>
    <x v="1"/>
    <s v="Cropping"/>
    <m/>
    <m/>
    <m/>
    <x v="1"/>
    <s v="Average per farm"/>
    <n v="182.74854611036099"/>
    <n v="99.595331546724594"/>
    <n v="193.326355148044"/>
    <n v="243.69024691905199"/>
  </r>
  <r>
    <x v="1"/>
    <s v="Cropping"/>
    <m/>
    <m/>
    <m/>
    <x v="2"/>
    <s v="—    "/>
    <n v="175.885632245262"/>
    <n v="96.250965598977999"/>
    <n v="186.63256592462099"/>
    <n v="233.03839197524201"/>
  </r>
  <r>
    <x v="1"/>
    <s v="Cropping"/>
    <m/>
    <m/>
    <m/>
    <x v="81"/>
    <s v="—    "/>
    <n v="11.440501301754701"/>
    <n v="9.4500581121700193"/>
    <n v="13.2137601794317"/>
    <n v="9.9162773987786998"/>
  </r>
  <r>
    <x v="1"/>
    <s v="Cropping"/>
    <m/>
    <m/>
    <m/>
    <x v="82"/>
    <s v="—    "/>
    <n v="0.11630316390631699"/>
    <n v="0.107275516063898"/>
    <n v="0.134494024477298"/>
    <n v="8.9474933445688298E-2"/>
  </r>
  <r>
    <x v="1"/>
    <s v="Cropping"/>
    <m/>
    <m/>
    <m/>
    <x v="83"/>
    <s v="—    "/>
    <n v="0"/>
    <n v="0"/>
    <n v="0"/>
    <s v="..D"/>
  </r>
  <r>
    <x v="1"/>
    <s v="Cropping"/>
    <m/>
    <m/>
    <m/>
    <x v="84"/>
    <s v="—    "/>
    <n v="0.11630316390631699"/>
    <n v="0.107275516063898"/>
    <n v="0.134494024477298"/>
    <n v="8.9474933445688298E-2"/>
  </r>
  <r>
    <x v="1"/>
    <s v="Cropping"/>
    <m/>
    <m/>
    <m/>
    <x v="85"/>
    <s v="—    "/>
    <n v="2.8640655552143199"/>
    <n v="2.1744131060783798"/>
    <n v="3.2539377052741201"/>
    <n v="2.77657126090577"/>
  </r>
  <r>
    <x v="1"/>
    <s v="Cropping"/>
    <m/>
    <m/>
    <m/>
    <x v="86"/>
    <s v="—    "/>
    <s v="V"/>
    <s v=".D"/>
    <s v=".D"/>
    <s v="..D"/>
  </r>
  <r>
    <x v="1"/>
    <s v="Cropping"/>
    <m/>
    <m/>
    <m/>
    <x v="87"/>
    <s v="—    "/>
    <n v="2.8620208069650799"/>
    <n v="2.17233935330629"/>
    <n v="3.25086552558454"/>
    <n v="2.77657126090577"/>
  </r>
  <r>
    <x v="1"/>
    <s v="Cropping"/>
    <m/>
    <m/>
    <m/>
    <x v="88"/>
    <s v="—    "/>
    <n v="0.34662763638460498"/>
    <n v="0.31005825858042102"/>
    <n v="0.38889132049201902"/>
    <n v="0.29961877832366801"/>
  </r>
  <r>
    <x v="1"/>
    <s v="Cropping"/>
    <m/>
    <m/>
    <m/>
    <x v="89"/>
    <s v="—    "/>
    <s v="V"/>
    <s v=".D"/>
    <s v=".D"/>
    <s v=".D"/>
  </r>
  <r>
    <x v="1"/>
    <s v="Cropping"/>
    <m/>
    <m/>
    <m/>
    <x v="90"/>
    <s v="—    "/>
    <n v="0.32598757488151803"/>
    <n v="0.24818137711361399"/>
    <n v="0.38858410252306202"/>
    <s v="V"/>
  </r>
  <r>
    <x v="1"/>
    <s v="Cropping"/>
    <m/>
    <m/>
    <m/>
    <x v="91"/>
    <s v="—    "/>
    <n v="0.48814884713961199"/>
    <n v="0.47057740861872399"/>
    <n v="0.71183174953437001"/>
    <s v="V"/>
  </r>
  <r>
    <x v="1"/>
    <s v="Cropping"/>
    <m/>
    <m/>
    <m/>
    <x v="92"/>
    <s v="—    "/>
    <n v="0.25898076829087902"/>
    <n v="0.21621800857241799"/>
    <n v="0.39482222061416899"/>
    <s v="V"/>
  </r>
  <r>
    <x v="1"/>
    <s v="Cropping"/>
    <m/>
    <m/>
    <m/>
    <x v="93"/>
    <s v="—    "/>
    <n v="0.229168078848733"/>
    <n v="0.25435940004630497"/>
    <n v="0.31700952892020101"/>
    <s v="V"/>
  </r>
  <r>
    <x v="1"/>
    <s v="Cropping"/>
    <m/>
    <m/>
    <m/>
    <x v="94"/>
    <s v="—    "/>
    <n v="4.0731509422966496"/>
    <n v="2.9831198636490099"/>
    <n v="4.7062728394314304"/>
    <n v="3.9016792586787599"/>
  </r>
  <r>
    <x v="1"/>
    <s v="Cropping"/>
    <m/>
    <m/>
    <m/>
    <x v="95"/>
    <s v="—    "/>
    <n v="2.2730411753949502"/>
    <n v="1.3824729334835499"/>
    <n v="2.9589941432265001"/>
    <n v="1.8019163556114"/>
  </r>
  <r>
    <x v="1"/>
    <s v="Cropping"/>
    <m/>
    <m/>
    <m/>
    <x v="96"/>
    <s v="—    "/>
    <n v="1.8001097669017001"/>
    <n v="1.60064693016546"/>
    <n v="1.74727869620493"/>
    <n v="2.0997629030673499"/>
  </r>
  <r>
    <x v="1"/>
    <s v="Cropping"/>
    <m/>
    <m/>
    <m/>
    <x v="97"/>
    <s v="—    "/>
    <n v="3.5522051568132298"/>
    <n v="3.4046139591795699"/>
    <n v="4.0183325402224899"/>
    <n v="2.7824795255247001"/>
  </r>
  <r>
    <x v="1"/>
    <s v="Cropping"/>
    <m/>
    <m/>
    <m/>
    <x v="98"/>
    <s v="—    "/>
    <n v="35.385906382143801"/>
    <n v="32.463853744580902"/>
    <n v="41.941376039951798"/>
    <n v="25.392308497971602"/>
  </r>
  <r>
    <x v="1"/>
    <s v="Cropping"/>
    <m/>
    <m/>
    <m/>
    <x v="99"/>
    <s v="—    "/>
    <n v="0.48361838298146298"/>
    <s v="V"/>
    <n v="0.56786533519178795"/>
    <n v="0.33296544431763497"/>
  </r>
  <r>
    <x v="1"/>
    <s v="Cropping"/>
    <m/>
    <m/>
    <m/>
    <x v="100"/>
    <s v="—    "/>
    <n v="17.233658667501501"/>
    <n v="15.4527489777239"/>
    <n v="20.1557511469668"/>
    <n v="13.249071104471801"/>
  </r>
  <r>
    <x v="1"/>
    <s v="Cropping"/>
    <m/>
    <m/>
    <m/>
    <x v="101"/>
    <s v="—    "/>
    <n v="16.6471893695327"/>
    <n v="15.4527489777239"/>
    <n v="20.1557511469668"/>
    <n v="10.9354849932507"/>
  </r>
  <r>
    <x v="1"/>
    <s v="Cropping"/>
    <m/>
    <m/>
    <m/>
    <x v="102"/>
    <s v="—    "/>
    <n v="0.58646929796882896"/>
    <n v="0"/>
    <n v="0"/>
    <s v="..D"/>
  </r>
  <r>
    <x v="1"/>
    <s v="Cropping"/>
    <m/>
    <m/>
    <m/>
    <x v="103"/>
    <s v="—    "/>
    <n v="2.6517929164166198"/>
    <s v="V"/>
    <n v="3.24080422451464"/>
    <n v="2.0989009044991498"/>
  </r>
  <r>
    <x v="1"/>
    <s v="Cropping"/>
    <m/>
    <m/>
    <m/>
    <x v="104"/>
    <s v="—    "/>
    <n v="14.5195396359968"/>
    <s v="V"/>
    <n v="17.2901618446645"/>
    <n v="9.5180118556129099"/>
  </r>
  <r>
    <x v="1"/>
    <s v="Cropping"/>
    <m/>
    <m/>
    <m/>
    <x v="105"/>
    <s v="—    "/>
    <n v="0.49729677924749199"/>
    <n v="0.42815394164648302"/>
    <n v="0.68679348861408895"/>
    <n v="0.19335918907004401"/>
  </r>
  <r>
    <x v="1"/>
    <s v="Cropping"/>
    <m/>
    <m/>
    <m/>
    <x v="106"/>
    <s v="—    "/>
    <s v="V"/>
    <s v="V"/>
    <s v=".D"/>
    <s v="V"/>
  </r>
  <r>
    <x v="1"/>
    <s v="Cropping"/>
    <m/>
    <m/>
    <m/>
    <x v="107"/>
    <s v="—    "/>
    <s v="V"/>
    <s v=".D"/>
    <s v=".D"/>
    <s v=".D"/>
  </r>
  <r>
    <x v="1"/>
    <s v="Cropping"/>
    <m/>
    <m/>
    <m/>
    <x v="108"/>
    <s v="—    "/>
    <s v=".D"/>
    <s v=".D"/>
    <s v=".D"/>
    <s v=".D"/>
  </r>
  <r>
    <x v="1"/>
    <s v="Cropping"/>
    <m/>
    <m/>
    <m/>
    <x v="109"/>
    <s v="—    "/>
    <s v=".D"/>
    <s v="..D"/>
    <n v="0"/>
    <s v=".D"/>
  </r>
  <r>
    <x v="1"/>
    <s v="Cropping"/>
    <m/>
    <m/>
    <m/>
    <x v="110"/>
    <s v="—    "/>
    <s v=".D"/>
    <n v="0"/>
    <s v=".D"/>
    <s v=".D"/>
  </r>
  <r>
    <x v="1"/>
    <s v="Cropping"/>
    <m/>
    <m/>
    <m/>
    <x v="111"/>
    <s v="—    "/>
    <s v="V"/>
    <s v="V"/>
    <s v=".D"/>
    <s v=".D"/>
  </r>
  <r>
    <x v="1"/>
    <s v="Cropping"/>
    <m/>
    <m/>
    <m/>
    <x v="112"/>
    <s v="—    "/>
    <s v=".D"/>
    <s v=".D"/>
    <s v=".D"/>
    <s v=".D"/>
  </r>
  <r>
    <x v="1"/>
    <s v="Cropping"/>
    <m/>
    <m/>
    <m/>
    <x v="113"/>
    <s v="—    "/>
    <s v="V"/>
    <s v=".D"/>
    <s v="V"/>
    <s v=".D"/>
  </r>
  <r>
    <x v="1"/>
    <s v="Cropping"/>
    <m/>
    <m/>
    <m/>
    <x v="114"/>
    <s v="—    "/>
    <s v="V"/>
    <s v=".D"/>
    <s v="V"/>
    <s v=".D"/>
  </r>
  <r>
    <x v="1"/>
    <s v="Cropping"/>
    <m/>
    <m/>
    <m/>
    <x v="115"/>
    <s v="—    "/>
    <s v=".D"/>
    <s v="..D"/>
    <s v=".D"/>
    <n v="0"/>
  </r>
  <r>
    <x v="1"/>
    <s v="Cropping"/>
    <m/>
    <m/>
    <m/>
    <x v="116"/>
    <s v="—    "/>
    <n v="0"/>
    <n v="0"/>
    <n v="0"/>
    <n v="0"/>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2"/>
    <s v="—    "/>
    <n v="180.212166891838"/>
    <n v="101.699900997654"/>
    <n v="197.12686573703601"/>
    <n v="224.347134638993"/>
  </r>
  <r>
    <x v="2"/>
    <s v="Cropping"/>
    <s v="Cereals"/>
    <m/>
    <m/>
    <x v="81"/>
    <s v="—    "/>
    <n v="10.5222496932501"/>
    <n v="10.1899729259242"/>
    <n v="10.312186180332001"/>
    <n v="11.263540190419"/>
  </r>
  <r>
    <x v="2"/>
    <s v="Cropping"/>
    <s v="Cereals"/>
    <m/>
    <m/>
    <x v="82"/>
    <s v="—    "/>
    <n v="0.108391419386968"/>
    <s v="V"/>
    <n v="0.102688787670886"/>
    <s v="V"/>
  </r>
  <r>
    <x v="2"/>
    <s v="Cropping"/>
    <s v="Cereals"/>
    <m/>
    <m/>
    <x v="83"/>
    <s v="—    "/>
    <n v="0"/>
    <n v="0"/>
    <n v="0"/>
    <n v="0"/>
  </r>
  <r>
    <x v="2"/>
    <s v="Cropping"/>
    <s v="Cereals"/>
    <m/>
    <m/>
    <x v="84"/>
    <s v="—    "/>
    <n v="0.108391419386968"/>
    <s v="V"/>
    <n v="0.102688787670886"/>
    <s v="V"/>
  </r>
  <r>
    <x v="2"/>
    <s v="Cropping"/>
    <s v="Cereals"/>
    <m/>
    <m/>
    <x v="85"/>
    <s v="—    "/>
    <n v="2.7198755450755798"/>
    <n v="3.0074781671405701"/>
    <n v="2.4438811419659698"/>
    <s v="V"/>
  </r>
  <r>
    <x v="2"/>
    <s v="Cropping"/>
    <s v="Cereals"/>
    <m/>
    <m/>
    <x v="86"/>
    <s v="—    "/>
    <s v="V"/>
    <s v=".D"/>
    <s v=".D"/>
    <n v="0"/>
  </r>
  <r>
    <x v="2"/>
    <s v="Cropping"/>
    <s v="Cereals"/>
    <m/>
    <m/>
    <x v="87"/>
    <s v="—    "/>
    <n v="2.7165645408333501"/>
    <n v="3.0041244537198599"/>
    <n v="2.43890977512442"/>
    <s v="V"/>
  </r>
  <r>
    <x v="2"/>
    <s v="Cropping"/>
    <s v="Cereals"/>
    <m/>
    <m/>
    <x v="88"/>
    <s v="—    "/>
    <n v="0.35169801159132202"/>
    <n v="0.407519210531325"/>
    <n v="0.30220409441061902"/>
    <s v="V"/>
  </r>
  <r>
    <x v="2"/>
    <s v="Cropping"/>
    <s v="Cereals"/>
    <m/>
    <m/>
    <x v="89"/>
    <s v="—    "/>
    <s v="V"/>
    <s v=".D"/>
    <s v=".D"/>
    <s v=".D"/>
  </r>
  <r>
    <x v="2"/>
    <s v="Cropping"/>
    <s v="Cereals"/>
    <m/>
    <m/>
    <x v="90"/>
    <s v="—    "/>
    <n v="0.31827613130759402"/>
    <s v="V"/>
    <n v="0.301706957726465"/>
    <s v="V"/>
  </r>
  <r>
    <x v="2"/>
    <s v="Cropping"/>
    <s v="Cereals"/>
    <m/>
    <m/>
    <x v="91"/>
    <s v="—    "/>
    <n v="0.37698604557201898"/>
    <n v="0.49727826249378199"/>
    <n v="0.48370260001500698"/>
    <s v="V"/>
  </r>
  <r>
    <x v="2"/>
    <s v="Cropping"/>
    <s v="Cereals"/>
    <m/>
    <m/>
    <x v="92"/>
    <s v="—    "/>
    <n v="0.20084931300131101"/>
    <s v="V"/>
    <n v="0.27209834254024601"/>
    <s v=".D"/>
  </r>
  <r>
    <x v="2"/>
    <s v="Cropping"/>
    <s v="Cereals"/>
    <m/>
    <m/>
    <x v="93"/>
    <s v="—    "/>
    <n v="0.176136732570708"/>
    <n v="0.25134996006310101"/>
    <n v="0.21160425747476"/>
    <s v="V"/>
  </r>
  <r>
    <x v="2"/>
    <s v="Cropping"/>
    <s v="Cereals"/>
    <m/>
    <m/>
    <x v="94"/>
    <s v="—    "/>
    <n v="3.56657645126255"/>
    <n v="2.75376371161133"/>
    <n v="3.56476145568673"/>
    <n v="4.3718223836053598"/>
  </r>
  <r>
    <x v="2"/>
    <s v="Cropping"/>
    <s v="Cereals"/>
    <m/>
    <m/>
    <x v="95"/>
    <s v="—    "/>
    <n v="1.9565703646947501"/>
    <n v="1.28196591305979"/>
    <n v="2.3868411445795901"/>
    <n v="1.77482255906579"/>
  </r>
  <r>
    <x v="2"/>
    <s v="Cropping"/>
    <s v="Cereals"/>
    <m/>
    <m/>
    <x v="96"/>
    <s v="—    "/>
    <n v="1.6100060865678001"/>
    <n v="1.47179779855154"/>
    <n v="1.1779203111071399"/>
    <s v="V"/>
  </r>
  <r>
    <x v="2"/>
    <s v="Cropping"/>
    <s v="Cereals"/>
    <m/>
    <m/>
    <x v="97"/>
    <s v="—    "/>
    <n v="3.3987222203616398"/>
    <n v="3.40970953101032"/>
    <n v="3.41494810058279"/>
    <s v="V"/>
  </r>
  <r>
    <x v="2"/>
    <s v="Cropping"/>
    <s v="Cereals"/>
    <m/>
    <m/>
    <x v="98"/>
    <s v="—    "/>
    <n v="42.520681409654699"/>
    <s v="V"/>
    <n v="43.629488181798898"/>
    <n v="33.388848649913101"/>
  </r>
  <r>
    <x v="2"/>
    <s v="Cropping"/>
    <s v="Cereals"/>
    <m/>
    <m/>
    <x v="99"/>
    <s v="—    "/>
    <n v="0.561200403845865"/>
    <s v="V"/>
    <n v="0.56497208630551998"/>
    <s v="V"/>
  </r>
  <r>
    <x v="2"/>
    <s v="Cropping"/>
    <s v="Cereals"/>
    <m/>
    <m/>
    <x v="100"/>
    <s v="—    "/>
    <n v="20.313448783563899"/>
    <s v="V"/>
    <n v="20.767147034526701"/>
    <n v="16.9831074720868"/>
  </r>
  <r>
    <x v="2"/>
    <s v="Cropping"/>
    <s v="Cereals"/>
    <m/>
    <m/>
    <x v="101"/>
    <s v="—    "/>
    <n v="19.767787762249402"/>
    <s v="V"/>
    <n v="20.767147034526701"/>
    <s v="V"/>
  </r>
  <r>
    <x v="2"/>
    <s v="Cropping"/>
    <s v="Cereals"/>
    <m/>
    <m/>
    <x v="102"/>
    <s v="—    "/>
    <s v=".D"/>
    <s v="..D"/>
    <n v="0"/>
    <s v=".D"/>
  </r>
  <r>
    <x v="2"/>
    <s v="Cropping"/>
    <s v="Cereals"/>
    <m/>
    <m/>
    <x v="103"/>
    <s v="—    "/>
    <n v="2.9395458253075399"/>
    <s v="V"/>
    <n v="2.9983845879614699"/>
    <s v="V"/>
  </r>
  <r>
    <x v="2"/>
    <s v="Cropping"/>
    <s v="Cereals"/>
    <m/>
    <m/>
    <x v="104"/>
    <s v="—    "/>
    <n v="18.134892816681202"/>
    <s v="V"/>
    <n v="18.558210082763502"/>
    <s v="V"/>
  </r>
  <r>
    <x v="2"/>
    <s v="Cropping"/>
    <s v="Cereals"/>
    <m/>
    <m/>
    <x v="105"/>
    <s v="—    "/>
    <n v="0.57159358025614504"/>
    <n v="0.61318664119327704"/>
    <n v="0.74077439024171299"/>
    <s v="V"/>
  </r>
  <r>
    <x v="2"/>
    <s v="Cropping"/>
    <s v="Cereals"/>
    <m/>
    <m/>
    <x v="106"/>
    <s v="—    "/>
    <s v=".D"/>
    <n v="0"/>
    <s v=".D"/>
    <s v=".D"/>
  </r>
  <r>
    <x v="2"/>
    <s v="Cropping"/>
    <s v="Cereals"/>
    <m/>
    <m/>
    <x v="107"/>
    <s v="—    "/>
    <s v=".D"/>
    <s v="..D"/>
    <s v=".D"/>
    <s v="..D"/>
  </r>
  <r>
    <x v="2"/>
    <s v="Cropping"/>
    <s v="Cereals"/>
    <m/>
    <m/>
    <x v="108"/>
    <s v="—    "/>
    <s v=".D"/>
    <s v="..D"/>
    <s v=".D"/>
    <s v="..D"/>
  </r>
  <r>
    <x v="2"/>
    <s v="Cropping"/>
    <s v="Cereals"/>
    <m/>
    <m/>
    <x v="109"/>
    <s v="—    "/>
    <s v="..D"/>
    <n v="0"/>
    <n v="0"/>
    <s v="..D"/>
  </r>
  <r>
    <x v="2"/>
    <s v="Cropping"/>
    <s v="Cereals"/>
    <m/>
    <m/>
    <x v="110"/>
    <s v="—    "/>
    <s v=".D"/>
    <s v="..D"/>
    <s v=".D"/>
    <s v="..D"/>
  </r>
  <r>
    <x v="2"/>
    <s v="Cropping"/>
    <s v="Cereals"/>
    <m/>
    <m/>
    <x v="111"/>
    <s v="—    "/>
    <s v=".D"/>
    <n v="0"/>
    <s v=".D"/>
    <s v=".D"/>
  </r>
  <r>
    <x v="2"/>
    <s v="Cropping"/>
    <s v="Cereals"/>
    <m/>
    <m/>
    <x v="112"/>
    <s v="—    "/>
    <s v=".D"/>
    <s v="..D"/>
    <s v=".D"/>
    <s v="..D"/>
  </r>
  <r>
    <x v="2"/>
    <s v="Cropping"/>
    <s v="Cereals"/>
    <m/>
    <m/>
    <x v="113"/>
    <s v="—    "/>
    <s v="V"/>
    <s v=".D"/>
    <s v="V"/>
    <s v=".D"/>
  </r>
  <r>
    <x v="2"/>
    <s v="Cropping"/>
    <s v="Cereals"/>
    <m/>
    <m/>
    <x v="114"/>
    <s v="—    "/>
    <s v="V"/>
    <s v=".D"/>
    <s v="V"/>
    <s v=".D"/>
  </r>
  <r>
    <x v="2"/>
    <s v="Cropping"/>
    <s v="Cereals"/>
    <m/>
    <m/>
    <x v="115"/>
    <s v="—    "/>
    <s v=".D"/>
    <s v="..D"/>
    <s v=".D"/>
    <n v="0"/>
  </r>
  <r>
    <x v="2"/>
    <s v="Cropping"/>
    <s v="Cereals"/>
    <m/>
    <m/>
    <x v="116"/>
    <s v="—    "/>
    <n v="0"/>
    <n v="0"/>
    <n v="0"/>
    <n v="0"/>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2"/>
    <s v="—    "/>
    <n v="236.42782571508499"/>
    <n v="122.95591997810401"/>
    <n v="236.96993455935799"/>
    <n v="345.84814489242899"/>
  </r>
  <r>
    <x v="3"/>
    <s v="Cropping"/>
    <s v="General cropping"/>
    <m/>
    <m/>
    <x v="81"/>
    <s v="—    "/>
    <n v="18.641553654775599"/>
    <s v="V"/>
    <n v="26.050286138168499"/>
    <s v="..D"/>
  </r>
  <r>
    <x v="3"/>
    <s v="Cropping"/>
    <s v="General cropping"/>
    <m/>
    <m/>
    <x v="82"/>
    <s v="—    "/>
    <s v="V"/>
    <s v="V"/>
    <s v="V"/>
    <s v="V"/>
  </r>
  <r>
    <x v="3"/>
    <s v="Cropping"/>
    <s v="General cropping"/>
    <m/>
    <m/>
    <x v="83"/>
    <s v="—    "/>
    <n v="0"/>
    <n v="0"/>
    <n v="0"/>
    <n v="0"/>
  </r>
  <r>
    <x v="3"/>
    <s v="Cropping"/>
    <s v="General cropping"/>
    <m/>
    <m/>
    <x v="84"/>
    <s v="—    "/>
    <s v="V"/>
    <s v="V"/>
    <s v="V"/>
    <s v="V"/>
  </r>
  <r>
    <x v="3"/>
    <s v="Cropping"/>
    <s v="General cropping"/>
    <m/>
    <m/>
    <x v="85"/>
    <s v="—    "/>
    <n v="4.4906451926479303"/>
    <s v="V"/>
    <s v="V"/>
    <s v="V"/>
  </r>
  <r>
    <x v="3"/>
    <s v="Cropping"/>
    <s v="General cropping"/>
    <m/>
    <m/>
    <x v="86"/>
    <s v="—    "/>
    <n v="0"/>
    <s v="..D"/>
    <s v="..D"/>
    <n v="0"/>
  </r>
  <r>
    <x v="3"/>
    <s v="Cropping"/>
    <s v="General cropping"/>
    <m/>
    <m/>
    <x v="87"/>
    <s v="—    "/>
    <n v="4.4906451926479303"/>
    <s v="V"/>
    <s v="V"/>
    <s v="V"/>
  </r>
  <r>
    <x v="3"/>
    <s v="Cropping"/>
    <s v="General cropping"/>
    <m/>
    <m/>
    <x v="88"/>
    <s v="—    "/>
    <s v="V"/>
    <s v=".D"/>
    <s v="V"/>
    <s v="V"/>
  </r>
  <r>
    <x v="3"/>
    <s v="Cropping"/>
    <s v="General cropping"/>
    <m/>
    <m/>
    <x v="89"/>
    <s v="—    "/>
    <n v="0"/>
    <s v="..D"/>
    <s v="..D"/>
    <s v="..D"/>
  </r>
  <r>
    <x v="3"/>
    <s v="Cropping"/>
    <s v="General cropping"/>
    <m/>
    <m/>
    <x v="90"/>
    <s v="—    "/>
    <s v="V"/>
    <s v=".D"/>
    <s v="V"/>
    <s v="V"/>
  </r>
  <r>
    <x v="3"/>
    <s v="Cropping"/>
    <s v="General cropping"/>
    <m/>
    <m/>
    <x v="91"/>
    <s v="—    "/>
    <n v="0.92924744684503902"/>
    <s v="V"/>
    <s v="..D"/>
    <s v=".D"/>
  </r>
  <r>
    <x v="3"/>
    <s v="Cropping"/>
    <s v="General cropping"/>
    <m/>
    <m/>
    <x v="92"/>
    <s v="—    "/>
    <s v="V"/>
    <s v="V"/>
    <s v="V"/>
    <s v=".D"/>
  </r>
  <r>
    <x v="3"/>
    <s v="Cropping"/>
    <s v="General cropping"/>
    <m/>
    <m/>
    <x v="93"/>
    <s v="—    "/>
    <s v="V"/>
    <s v="V"/>
    <s v="V"/>
    <s v=".D"/>
  </r>
  <r>
    <x v="3"/>
    <s v="Cropping"/>
    <s v="General cropping"/>
    <m/>
    <m/>
    <x v="94"/>
    <s v="—    "/>
    <n v="7.0409866982922296"/>
    <s v="V"/>
    <n v="9.5850570227264793"/>
    <s v="V"/>
  </r>
  <r>
    <x v="3"/>
    <s v="Cropping"/>
    <s v="General cropping"/>
    <m/>
    <m/>
    <x v="95"/>
    <s v="—    "/>
    <n v="4.0102954044801002"/>
    <s v="V"/>
    <n v="5.6918719159629996"/>
    <s v="V"/>
  </r>
  <r>
    <x v="3"/>
    <s v="Cropping"/>
    <s v="General cropping"/>
    <m/>
    <m/>
    <x v="96"/>
    <s v="—    "/>
    <n v="3.0306912938121302"/>
    <s v="V"/>
    <n v="3.8931851067634802"/>
    <s v="V"/>
  </r>
  <r>
    <x v="3"/>
    <s v="Cropping"/>
    <s v="General cropping"/>
    <m/>
    <m/>
    <x v="97"/>
    <s v="—    "/>
    <n v="5.5085713765135296"/>
    <s v="V"/>
    <n v="7.2522846608574003"/>
    <s v="V"/>
  </r>
  <r>
    <x v="3"/>
    <s v="Cropping"/>
    <s v="General cropping"/>
    <m/>
    <m/>
    <x v="98"/>
    <s v="—    "/>
    <s v="..D"/>
    <s v="V"/>
    <s v="..D"/>
    <s v=".D"/>
  </r>
  <r>
    <x v="3"/>
    <s v="Cropping"/>
    <s v="General cropping"/>
    <m/>
    <m/>
    <x v="99"/>
    <s v="—    "/>
    <s v="..D"/>
    <s v=".D"/>
    <s v="V"/>
    <s v=".D"/>
  </r>
  <r>
    <x v="3"/>
    <s v="Cropping"/>
    <s v="General cropping"/>
    <m/>
    <m/>
    <x v="100"/>
    <s v="—    "/>
    <s v="..D"/>
    <s v="V"/>
    <s v="..D"/>
    <s v=".D"/>
  </r>
  <r>
    <x v="3"/>
    <s v="Cropping"/>
    <s v="General cropping"/>
    <m/>
    <m/>
    <x v="101"/>
    <s v="—    "/>
    <s v="..D"/>
    <s v="V"/>
    <s v="..D"/>
    <s v=".D"/>
  </r>
  <r>
    <x v="3"/>
    <s v="Cropping"/>
    <s v="General cropping"/>
    <m/>
    <m/>
    <x v="102"/>
    <s v="—    "/>
    <n v="0"/>
    <n v="0"/>
    <n v="0"/>
    <n v="0"/>
  </r>
  <r>
    <x v="3"/>
    <s v="Cropping"/>
    <s v="General cropping"/>
    <m/>
    <m/>
    <x v="103"/>
    <s v="—    "/>
    <s v="V"/>
    <n v="0"/>
    <s v="V"/>
    <s v="V"/>
  </r>
  <r>
    <x v="3"/>
    <s v="Cropping"/>
    <s v="General cropping"/>
    <m/>
    <m/>
    <x v="104"/>
    <s v="—    "/>
    <s v="..D"/>
    <s v=".D"/>
    <s v="V"/>
    <s v=".D"/>
  </r>
  <r>
    <x v="3"/>
    <s v="Cropping"/>
    <s v="General cropping"/>
    <m/>
    <m/>
    <x v="105"/>
    <s v="—    "/>
    <s v="V"/>
    <s v=".D"/>
    <s v="V"/>
    <s v=".D"/>
  </r>
  <r>
    <x v="3"/>
    <s v="Cropping"/>
    <s v="General cropping"/>
    <m/>
    <m/>
    <x v="106"/>
    <s v="—    "/>
    <s v="V"/>
    <s v="V"/>
    <s v=".D"/>
    <s v=".D"/>
  </r>
  <r>
    <x v="3"/>
    <s v="Cropping"/>
    <s v="General cropping"/>
    <m/>
    <m/>
    <x v="107"/>
    <s v="—    "/>
    <s v=".D"/>
    <s v="..D"/>
    <s v="..D"/>
    <s v=".D"/>
  </r>
  <r>
    <x v="3"/>
    <s v="Cropping"/>
    <s v="General cropping"/>
    <m/>
    <m/>
    <x v="108"/>
    <s v="—    "/>
    <s v=".D"/>
    <s v="..D"/>
    <s v="..D"/>
    <s v=".D"/>
  </r>
  <r>
    <x v="3"/>
    <s v="Cropping"/>
    <s v="General cropping"/>
    <m/>
    <m/>
    <x v="109"/>
    <s v="—    "/>
    <s v=".D"/>
    <s v="..D"/>
    <n v="0"/>
    <s v=".D"/>
  </r>
  <r>
    <x v="3"/>
    <s v="Cropping"/>
    <s v="General cropping"/>
    <m/>
    <m/>
    <x v="110"/>
    <s v="—    "/>
    <s v=".D"/>
    <s v="..D"/>
    <s v="..D"/>
    <s v=".D"/>
  </r>
  <r>
    <x v="3"/>
    <s v="Cropping"/>
    <s v="General cropping"/>
    <m/>
    <m/>
    <x v="111"/>
    <s v="—    "/>
    <s v="V"/>
    <s v="V"/>
    <s v=".D"/>
    <s v=".D"/>
  </r>
  <r>
    <x v="3"/>
    <s v="Cropping"/>
    <s v="General cropping"/>
    <m/>
    <m/>
    <x v="112"/>
    <s v="—    "/>
    <s v=".D"/>
    <s v="..D"/>
    <s v="..D"/>
    <s v=".D"/>
  </r>
  <r>
    <x v="3"/>
    <s v="Cropping"/>
    <s v="General cropping"/>
    <m/>
    <m/>
    <x v="113"/>
    <s v="—    "/>
    <n v="0"/>
    <s v="..D"/>
    <n v="0"/>
    <s v="..D"/>
  </r>
  <r>
    <x v="3"/>
    <s v="Cropping"/>
    <s v="General cropping"/>
    <m/>
    <m/>
    <x v="114"/>
    <s v="—    "/>
    <n v="0"/>
    <s v="..D"/>
    <n v="0"/>
    <s v="..D"/>
  </r>
  <r>
    <x v="3"/>
    <s v="Cropping"/>
    <s v="General cropping"/>
    <m/>
    <m/>
    <x v="115"/>
    <s v="—    "/>
    <s v="..D"/>
    <n v="0"/>
    <s v="..D"/>
    <n v="0"/>
  </r>
  <r>
    <x v="3"/>
    <s v="Cropping"/>
    <s v="General cropping"/>
    <m/>
    <m/>
    <x v="116"/>
    <s v="—    "/>
    <n v="0"/>
    <n v="0"/>
    <n v="0"/>
    <n v="0"/>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2"/>
    <s v="—    "/>
    <n v="23.8548312500245"/>
    <n v="10.9253476522324"/>
    <n v="26.102919659373601"/>
    <n v="32.116003872805301"/>
  </r>
  <r>
    <x v="4"/>
    <s v="Cropping"/>
    <s v="Horticulture"/>
    <m/>
    <m/>
    <x v="81"/>
    <s v="—    "/>
    <s v="V"/>
    <s v=".D"/>
    <s v="V"/>
    <s v=".D"/>
  </r>
  <r>
    <x v="4"/>
    <s v="Cropping"/>
    <s v="Horticulture"/>
    <m/>
    <m/>
    <x v="82"/>
    <s v="—    "/>
    <s v="V"/>
    <n v="0"/>
    <s v="V"/>
    <n v="0"/>
  </r>
  <r>
    <x v="4"/>
    <s v="Cropping"/>
    <s v="Horticulture"/>
    <m/>
    <m/>
    <x v="83"/>
    <s v="—    "/>
    <n v="0"/>
    <n v="0"/>
    <n v="0"/>
    <n v="0"/>
  </r>
  <r>
    <x v="4"/>
    <s v="Cropping"/>
    <s v="Horticulture"/>
    <m/>
    <m/>
    <x v="84"/>
    <s v="—    "/>
    <s v="V"/>
    <n v="0"/>
    <s v="V"/>
    <n v="0"/>
  </r>
  <r>
    <x v="4"/>
    <s v="Cropping"/>
    <s v="Horticulture"/>
    <m/>
    <m/>
    <x v="85"/>
    <s v="—    "/>
    <s v="V"/>
    <n v="0"/>
    <s v="V"/>
    <n v="0"/>
  </r>
  <r>
    <x v="4"/>
    <s v="Cropping"/>
    <s v="Horticulture"/>
    <m/>
    <m/>
    <x v="86"/>
    <s v="—    "/>
    <n v="0"/>
    <n v="0"/>
    <n v="0"/>
    <n v="0"/>
  </r>
  <r>
    <x v="4"/>
    <s v="Cropping"/>
    <s v="Horticulture"/>
    <m/>
    <m/>
    <x v="87"/>
    <s v="—    "/>
    <s v="V"/>
    <n v="0"/>
    <s v="V"/>
    <n v="0"/>
  </r>
  <r>
    <x v="4"/>
    <s v="Cropping"/>
    <s v="Horticulture"/>
    <m/>
    <m/>
    <x v="88"/>
    <s v="—    "/>
    <s v="V"/>
    <s v="..D"/>
    <s v="V"/>
    <n v="0"/>
  </r>
  <r>
    <x v="4"/>
    <s v="Cropping"/>
    <s v="Horticulture"/>
    <m/>
    <m/>
    <x v="89"/>
    <s v="—    "/>
    <n v="0"/>
    <n v="0"/>
    <n v="0"/>
    <n v="0"/>
  </r>
  <r>
    <x v="4"/>
    <s v="Cropping"/>
    <s v="Horticulture"/>
    <m/>
    <m/>
    <x v="90"/>
    <s v="—    "/>
    <s v="V"/>
    <n v="0"/>
    <s v="V"/>
    <n v="0"/>
  </r>
  <r>
    <x v="4"/>
    <s v="Cropping"/>
    <s v="Horticulture"/>
    <m/>
    <m/>
    <x v="91"/>
    <s v="—    "/>
    <s v="V"/>
    <s v=".D"/>
    <s v=".D"/>
    <n v="0"/>
  </r>
  <r>
    <x v="4"/>
    <s v="Cropping"/>
    <s v="Horticulture"/>
    <m/>
    <m/>
    <x v="92"/>
    <s v="—    "/>
    <s v=".D"/>
    <s v=".D"/>
    <s v="..D"/>
    <n v="0"/>
  </r>
  <r>
    <x v="4"/>
    <s v="Cropping"/>
    <s v="Horticulture"/>
    <m/>
    <m/>
    <x v="93"/>
    <s v="—    "/>
    <s v="V"/>
    <s v=".D"/>
    <s v=".D"/>
    <n v="0"/>
  </r>
  <r>
    <x v="4"/>
    <s v="Cropping"/>
    <s v="Horticulture"/>
    <m/>
    <m/>
    <x v="94"/>
    <s v="—    "/>
    <s v="V"/>
    <s v=".D"/>
    <s v="V"/>
    <s v=".D"/>
  </r>
  <r>
    <x v="4"/>
    <s v="Cropping"/>
    <s v="Horticulture"/>
    <m/>
    <m/>
    <x v="95"/>
    <s v="—    "/>
    <n v="0.15029434952116999"/>
    <s v=".D"/>
    <s v="V"/>
    <s v=".D"/>
  </r>
  <r>
    <x v="4"/>
    <s v="Cropping"/>
    <s v="Horticulture"/>
    <m/>
    <m/>
    <x v="96"/>
    <s v="—    "/>
    <s v="V"/>
    <s v=".D"/>
    <s v="V"/>
    <s v=".D"/>
  </r>
  <r>
    <x v="4"/>
    <s v="Cropping"/>
    <s v="Horticulture"/>
    <m/>
    <m/>
    <x v="97"/>
    <s v="—    "/>
    <s v="V"/>
    <s v=".D"/>
    <s v="V"/>
    <s v=".D"/>
  </r>
  <r>
    <x v="4"/>
    <s v="Cropping"/>
    <s v="Horticulture"/>
    <m/>
    <m/>
    <x v="98"/>
    <s v="—    "/>
    <s v=".D"/>
    <s v=".D"/>
    <s v=".D"/>
    <s v=".D"/>
  </r>
  <r>
    <x v="4"/>
    <s v="Cropping"/>
    <s v="Horticulture"/>
    <m/>
    <m/>
    <x v="99"/>
    <s v="—    "/>
    <s v=".D"/>
    <s v=".D"/>
    <s v=".D"/>
    <n v="0"/>
  </r>
  <r>
    <x v="4"/>
    <s v="Cropping"/>
    <s v="Horticulture"/>
    <m/>
    <m/>
    <x v="100"/>
    <s v="—    "/>
    <s v=".D"/>
    <s v=".D"/>
    <s v=".D"/>
    <s v=".D"/>
  </r>
  <r>
    <x v="4"/>
    <s v="Cropping"/>
    <s v="Horticulture"/>
    <m/>
    <m/>
    <x v="101"/>
    <s v="—    "/>
    <s v=".D"/>
    <s v=".D"/>
    <s v=".D"/>
    <n v="0"/>
  </r>
  <r>
    <x v="4"/>
    <s v="Cropping"/>
    <s v="Horticulture"/>
    <m/>
    <m/>
    <x v="102"/>
    <s v="—    "/>
    <s v=".D"/>
    <s v="..D"/>
    <n v="0"/>
    <s v=".D"/>
  </r>
  <r>
    <x v="4"/>
    <s v="Cropping"/>
    <s v="Horticulture"/>
    <m/>
    <m/>
    <x v="103"/>
    <s v="—    "/>
    <s v=".D"/>
    <s v="..D"/>
    <s v=".D"/>
    <n v="0"/>
  </r>
  <r>
    <x v="4"/>
    <s v="Cropping"/>
    <s v="Horticulture"/>
    <m/>
    <m/>
    <x v="104"/>
    <s v="—    "/>
    <s v=".D"/>
    <s v=".D"/>
    <s v=".D"/>
    <n v="0"/>
  </r>
  <r>
    <x v="4"/>
    <s v="Cropping"/>
    <s v="Horticulture"/>
    <m/>
    <m/>
    <x v="105"/>
    <s v="—    "/>
    <s v=".D"/>
    <s v="..D"/>
    <s v=".D"/>
    <n v="0"/>
  </r>
  <r>
    <x v="4"/>
    <s v="Cropping"/>
    <s v="Horticulture"/>
    <m/>
    <m/>
    <x v="106"/>
    <s v="—    "/>
    <s v=".D"/>
    <s v=".D"/>
    <s v="..D"/>
    <n v="0"/>
  </r>
  <r>
    <x v="4"/>
    <s v="Cropping"/>
    <s v="Horticulture"/>
    <m/>
    <m/>
    <x v="107"/>
    <s v="—    "/>
    <s v=".D"/>
    <s v=".D"/>
    <s v="..D"/>
    <n v="0"/>
  </r>
  <r>
    <x v="4"/>
    <s v="Cropping"/>
    <s v="Horticulture"/>
    <m/>
    <m/>
    <x v="108"/>
    <s v="—    "/>
    <s v=".D"/>
    <s v=".D"/>
    <s v="..D"/>
    <n v="0"/>
  </r>
  <r>
    <x v="4"/>
    <s v="Cropping"/>
    <s v="Horticulture"/>
    <m/>
    <m/>
    <x v="109"/>
    <s v="—    "/>
    <n v="0"/>
    <n v="0"/>
    <n v="0"/>
    <n v="0"/>
  </r>
  <r>
    <x v="4"/>
    <s v="Cropping"/>
    <s v="Horticulture"/>
    <m/>
    <m/>
    <x v="110"/>
    <s v="—    "/>
    <n v="0"/>
    <n v="0"/>
    <n v="0"/>
    <n v="0"/>
  </r>
  <r>
    <x v="4"/>
    <s v="Cropping"/>
    <s v="Horticulture"/>
    <m/>
    <m/>
    <x v="111"/>
    <s v="—    "/>
    <s v=".D"/>
    <s v=".D"/>
    <s v="..D"/>
    <n v="0"/>
  </r>
  <r>
    <x v="4"/>
    <s v="Cropping"/>
    <s v="Horticulture"/>
    <m/>
    <m/>
    <x v="112"/>
    <s v="—    "/>
    <s v=".D"/>
    <s v=".D"/>
    <s v="..D"/>
    <n v="0"/>
  </r>
  <r>
    <x v="4"/>
    <s v="Cropping"/>
    <s v="Horticulture"/>
    <m/>
    <m/>
    <x v="113"/>
    <s v="—    "/>
    <s v=".D"/>
    <n v="1.2141762489135"/>
    <s v=".D"/>
    <s v="..D"/>
  </r>
  <r>
    <x v="4"/>
    <s v="Cropping"/>
    <s v="Horticulture"/>
    <m/>
    <m/>
    <x v="114"/>
    <s v="—    "/>
    <n v="0.30130696928677803"/>
    <n v="1.2141762489135"/>
    <n v="0"/>
    <n v="0"/>
  </r>
  <r>
    <x v="4"/>
    <s v="Cropping"/>
    <s v="Horticulture"/>
    <m/>
    <m/>
    <x v="115"/>
    <s v="—    "/>
    <n v="0"/>
    <n v="0"/>
    <n v="0"/>
    <n v="0"/>
  </r>
  <r>
    <x v="4"/>
    <s v="Cropping"/>
    <s v="Horticulture"/>
    <m/>
    <m/>
    <x v="116"/>
    <s v="—    "/>
    <n v="0"/>
    <n v="0"/>
    <n v="0"/>
    <n v="0"/>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2"/>
    <s v="—    "/>
    <n v="24.389962673228698"/>
    <s v="F"/>
    <n v="36.584286034746199"/>
    <n v="21.928188209558801"/>
  </r>
  <r>
    <x v="5"/>
    <s v="Cropping"/>
    <s v="Horticulture"/>
    <s v="Specialist fruit"/>
    <m/>
    <x v="81"/>
    <s v="—    "/>
    <s v="V"/>
    <s v="..D"/>
    <s v="V"/>
    <s v=".D"/>
  </r>
  <r>
    <x v="5"/>
    <s v="Cropping"/>
    <s v="Horticulture"/>
    <s v="Specialist fruit"/>
    <m/>
    <x v="82"/>
    <s v="—    "/>
    <s v="V"/>
    <n v="0"/>
    <s v="V"/>
    <n v="0"/>
  </r>
  <r>
    <x v="5"/>
    <s v="Cropping"/>
    <s v="Horticulture"/>
    <s v="Specialist fruit"/>
    <m/>
    <x v="83"/>
    <s v="—    "/>
    <n v="0"/>
    <n v="0"/>
    <n v="0"/>
    <n v="0"/>
  </r>
  <r>
    <x v="5"/>
    <s v="Cropping"/>
    <s v="Horticulture"/>
    <s v="Specialist fruit"/>
    <m/>
    <x v="84"/>
    <s v="—    "/>
    <s v="V"/>
    <n v="0"/>
    <s v="V"/>
    <n v="0"/>
  </r>
  <r>
    <x v="5"/>
    <s v="Cropping"/>
    <s v="Horticulture"/>
    <s v="Specialist fruit"/>
    <m/>
    <x v="85"/>
    <s v="—    "/>
    <s v="V"/>
    <n v="0"/>
    <s v="V"/>
    <n v="0"/>
  </r>
  <r>
    <x v="5"/>
    <s v="Cropping"/>
    <s v="Horticulture"/>
    <s v="Specialist fruit"/>
    <m/>
    <x v="86"/>
    <s v="—    "/>
    <n v="0"/>
    <n v="0"/>
    <n v="0"/>
    <n v="0"/>
  </r>
  <r>
    <x v="5"/>
    <s v="Cropping"/>
    <s v="Horticulture"/>
    <s v="Specialist fruit"/>
    <m/>
    <x v="87"/>
    <s v="—    "/>
    <s v="V"/>
    <n v="0"/>
    <s v="V"/>
    <n v="0"/>
  </r>
  <r>
    <x v="5"/>
    <s v="Cropping"/>
    <s v="Horticulture"/>
    <s v="Specialist fruit"/>
    <m/>
    <x v="88"/>
    <s v="—    "/>
    <s v="V"/>
    <n v="0"/>
    <s v="V"/>
    <n v="0"/>
  </r>
  <r>
    <x v="5"/>
    <s v="Cropping"/>
    <s v="Horticulture"/>
    <s v="Specialist fruit"/>
    <m/>
    <x v="89"/>
    <s v="—    "/>
    <n v="0"/>
    <n v="0"/>
    <n v="0"/>
    <n v="0"/>
  </r>
  <r>
    <x v="5"/>
    <s v="Cropping"/>
    <s v="Horticulture"/>
    <s v="Specialist fruit"/>
    <m/>
    <x v="90"/>
    <s v="—    "/>
    <s v="V"/>
    <n v="0"/>
    <s v="V"/>
    <n v="0"/>
  </r>
  <r>
    <x v="5"/>
    <s v="Cropping"/>
    <s v="Horticulture"/>
    <s v="Specialist fruit"/>
    <m/>
    <x v="91"/>
    <s v="—    "/>
    <s v=".D"/>
    <s v="..D"/>
    <s v=".D"/>
    <n v="0"/>
  </r>
  <r>
    <x v="5"/>
    <s v="Cropping"/>
    <s v="Horticulture"/>
    <s v="Specialist fruit"/>
    <m/>
    <x v="92"/>
    <s v="—    "/>
    <s v="..D"/>
    <s v="..D"/>
    <n v="0"/>
    <n v="0"/>
  </r>
  <r>
    <x v="5"/>
    <s v="Cropping"/>
    <s v="Horticulture"/>
    <s v="Specialist fruit"/>
    <m/>
    <x v="93"/>
    <s v="—    "/>
    <s v=".D"/>
    <s v="..D"/>
    <s v=".D"/>
    <n v="0"/>
  </r>
  <r>
    <x v="5"/>
    <s v="Cropping"/>
    <s v="Horticulture"/>
    <s v="Specialist fruit"/>
    <m/>
    <x v="94"/>
    <s v="—    "/>
    <s v="V"/>
    <s v="..D"/>
    <s v="V"/>
    <s v=".D"/>
  </r>
  <r>
    <x v="5"/>
    <s v="Cropping"/>
    <s v="Horticulture"/>
    <s v="Specialist fruit"/>
    <m/>
    <x v="95"/>
    <s v="—    "/>
    <s v="V"/>
    <s v="..D"/>
    <s v="V"/>
    <s v=".D"/>
  </r>
  <r>
    <x v="5"/>
    <s v="Cropping"/>
    <s v="Horticulture"/>
    <s v="Specialist fruit"/>
    <m/>
    <x v="96"/>
    <s v="—    "/>
    <s v="V"/>
    <s v="..D"/>
    <s v="V"/>
    <s v=".D"/>
  </r>
  <r>
    <x v="5"/>
    <s v="Cropping"/>
    <s v="Horticulture"/>
    <s v="Specialist fruit"/>
    <m/>
    <x v="97"/>
    <s v="—    "/>
    <s v="V"/>
    <s v="..D"/>
    <s v="V"/>
    <s v=".D"/>
  </r>
  <r>
    <x v="5"/>
    <s v="Cropping"/>
    <s v="Horticulture"/>
    <s v="Specialist fruit"/>
    <m/>
    <x v="98"/>
    <s v="—    "/>
    <s v=".D"/>
    <s v="..D"/>
    <s v=".D"/>
    <s v="..D"/>
  </r>
  <r>
    <x v="5"/>
    <s v="Cropping"/>
    <s v="Horticulture"/>
    <s v="Specialist fruit"/>
    <m/>
    <x v="99"/>
    <s v="—    "/>
    <s v=".D"/>
    <s v="..D"/>
    <s v=".D"/>
    <n v="0"/>
  </r>
  <r>
    <x v="5"/>
    <s v="Cropping"/>
    <s v="Horticulture"/>
    <s v="Specialist fruit"/>
    <m/>
    <x v="100"/>
    <s v="—    "/>
    <s v=".D"/>
    <s v="..D"/>
    <s v=".D"/>
    <s v="..D"/>
  </r>
  <r>
    <x v="5"/>
    <s v="Cropping"/>
    <s v="Horticulture"/>
    <s v="Specialist fruit"/>
    <m/>
    <x v="101"/>
    <s v="—    "/>
    <s v=".D"/>
    <s v="..D"/>
    <s v=".D"/>
    <n v="0"/>
  </r>
  <r>
    <x v="5"/>
    <s v="Cropping"/>
    <s v="Horticulture"/>
    <s v="Specialist fruit"/>
    <m/>
    <x v="102"/>
    <s v="—    "/>
    <s v="..D"/>
    <n v="0"/>
    <n v="0"/>
    <s v="..D"/>
  </r>
  <r>
    <x v="5"/>
    <s v="Cropping"/>
    <s v="Horticulture"/>
    <s v="Specialist fruit"/>
    <m/>
    <x v="103"/>
    <s v="—    "/>
    <s v=".D"/>
    <s v="..D"/>
    <s v=".D"/>
    <n v="0"/>
  </r>
  <r>
    <x v="5"/>
    <s v="Cropping"/>
    <s v="Horticulture"/>
    <s v="Specialist fruit"/>
    <m/>
    <x v="104"/>
    <s v="—    "/>
    <s v=".D"/>
    <s v="..D"/>
    <s v=".D"/>
    <n v="0"/>
  </r>
  <r>
    <x v="5"/>
    <s v="Cropping"/>
    <s v="Horticulture"/>
    <s v="Specialist fruit"/>
    <m/>
    <x v="105"/>
    <s v="—    "/>
    <s v=".D"/>
    <s v="..D"/>
    <s v=".D"/>
    <n v="0"/>
  </r>
  <r>
    <x v="5"/>
    <s v="Cropping"/>
    <s v="Horticulture"/>
    <s v="Specialist fruit"/>
    <m/>
    <x v="106"/>
    <s v="—    "/>
    <s v="..D"/>
    <s v="..D"/>
    <n v="0"/>
    <n v="0"/>
  </r>
  <r>
    <x v="5"/>
    <s v="Cropping"/>
    <s v="Horticulture"/>
    <s v="Specialist fruit"/>
    <m/>
    <x v="107"/>
    <s v="—    "/>
    <s v="..D"/>
    <s v="..D"/>
    <n v="0"/>
    <n v="0"/>
  </r>
  <r>
    <x v="5"/>
    <s v="Cropping"/>
    <s v="Horticulture"/>
    <s v="Specialist fruit"/>
    <m/>
    <x v="108"/>
    <s v="—    "/>
    <s v="..D"/>
    <s v="..D"/>
    <n v="0"/>
    <n v="0"/>
  </r>
  <r>
    <x v="5"/>
    <s v="Cropping"/>
    <s v="Horticulture"/>
    <s v="Specialist fruit"/>
    <m/>
    <x v="109"/>
    <s v="—    "/>
    <n v="0"/>
    <n v="0"/>
    <n v="0"/>
    <n v="0"/>
  </r>
  <r>
    <x v="5"/>
    <s v="Cropping"/>
    <s v="Horticulture"/>
    <s v="Specialist fruit"/>
    <m/>
    <x v="110"/>
    <s v="—    "/>
    <n v="0"/>
    <n v="0"/>
    <n v="0"/>
    <n v="0"/>
  </r>
  <r>
    <x v="5"/>
    <s v="Cropping"/>
    <s v="Horticulture"/>
    <s v="Specialist fruit"/>
    <m/>
    <x v="111"/>
    <s v="—    "/>
    <s v="..D"/>
    <s v="..D"/>
    <n v="0"/>
    <n v="0"/>
  </r>
  <r>
    <x v="5"/>
    <s v="Cropping"/>
    <s v="Horticulture"/>
    <s v="Specialist fruit"/>
    <m/>
    <x v="112"/>
    <s v="—    "/>
    <s v="..D"/>
    <s v="..D"/>
    <n v="0"/>
    <n v="0"/>
  </r>
  <r>
    <x v="5"/>
    <s v="Cropping"/>
    <s v="Horticulture"/>
    <s v="Specialist fruit"/>
    <m/>
    <x v="113"/>
    <s v="—    "/>
    <s v=".D"/>
    <s v=".D"/>
    <s v=".D"/>
    <n v="0"/>
  </r>
  <r>
    <x v="5"/>
    <s v="Cropping"/>
    <s v="Horticulture"/>
    <s v="Specialist fruit"/>
    <m/>
    <x v="114"/>
    <s v="—    "/>
    <s v=".D"/>
    <s v=".D"/>
    <s v="..D"/>
    <n v="0"/>
  </r>
  <r>
    <x v="5"/>
    <s v="Cropping"/>
    <s v="Horticulture"/>
    <s v="Specialist fruit"/>
    <m/>
    <x v="115"/>
    <s v="—    "/>
    <n v="0"/>
    <n v="0"/>
    <n v="0"/>
    <n v="0"/>
  </r>
  <r>
    <x v="5"/>
    <s v="Cropping"/>
    <s v="Horticulture"/>
    <s v="Specialist fruit"/>
    <m/>
    <x v="116"/>
    <s v="—    "/>
    <n v="0"/>
    <n v="0"/>
    <n v="0"/>
    <n v="0"/>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2"/>
    <s v="—    "/>
    <n v="5.9336042330827103"/>
    <n v="1.6325067458812099"/>
    <n v="7.1987014190852996"/>
    <s v="V"/>
  </r>
  <r>
    <x v="6"/>
    <s v="Cropping"/>
    <s v="Horticulture"/>
    <s v="Specialist glass"/>
    <m/>
    <x v="81"/>
    <s v="—    "/>
    <n v="0"/>
    <n v="0"/>
    <n v="0"/>
    <s v="..D"/>
  </r>
  <r>
    <x v="6"/>
    <s v="Cropping"/>
    <s v="Horticulture"/>
    <s v="Specialist glass"/>
    <m/>
    <x v="82"/>
    <s v="—    "/>
    <n v="0"/>
    <n v="0"/>
    <n v="0"/>
    <n v="0"/>
  </r>
  <r>
    <x v="6"/>
    <s v="Cropping"/>
    <s v="Horticulture"/>
    <s v="Specialist glass"/>
    <m/>
    <x v="83"/>
    <s v="—    "/>
    <n v="0"/>
    <n v="0"/>
    <n v="0"/>
    <n v="0"/>
  </r>
  <r>
    <x v="6"/>
    <s v="Cropping"/>
    <s v="Horticulture"/>
    <s v="Specialist glass"/>
    <m/>
    <x v="84"/>
    <s v="—    "/>
    <n v="0"/>
    <n v="0"/>
    <n v="0"/>
    <n v="0"/>
  </r>
  <r>
    <x v="6"/>
    <s v="Cropping"/>
    <s v="Horticulture"/>
    <s v="Specialist glass"/>
    <m/>
    <x v="85"/>
    <s v="—    "/>
    <n v="0"/>
    <n v="0"/>
    <n v="0"/>
    <n v="0"/>
  </r>
  <r>
    <x v="6"/>
    <s v="Cropping"/>
    <s v="Horticulture"/>
    <s v="Specialist glass"/>
    <m/>
    <x v="86"/>
    <s v="—    "/>
    <n v="0"/>
    <n v="0"/>
    <n v="0"/>
    <n v="0"/>
  </r>
  <r>
    <x v="6"/>
    <s v="Cropping"/>
    <s v="Horticulture"/>
    <s v="Specialist glass"/>
    <m/>
    <x v="87"/>
    <s v="—    "/>
    <n v="0"/>
    <n v="0"/>
    <n v="0"/>
    <n v="0"/>
  </r>
  <r>
    <x v="6"/>
    <s v="Cropping"/>
    <s v="Horticulture"/>
    <s v="Specialist glass"/>
    <m/>
    <x v="88"/>
    <s v="—    "/>
    <n v="0"/>
    <n v="0"/>
    <n v="0"/>
    <n v="0"/>
  </r>
  <r>
    <x v="6"/>
    <s v="Cropping"/>
    <s v="Horticulture"/>
    <s v="Specialist glass"/>
    <m/>
    <x v="89"/>
    <s v="—    "/>
    <n v="0"/>
    <n v="0"/>
    <n v="0"/>
    <n v="0"/>
  </r>
  <r>
    <x v="6"/>
    <s v="Cropping"/>
    <s v="Horticulture"/>
    <s v="Specialist glass"/>
    <m/>
    <x v="90"/>
    <s v="—    "/>
    <n v="0"/>
    <n v="0"/>
    <n v="0"/>
    <n v="0"/>
  </r>
  <r>
    <x v="6"/>
    <s v="Cropping"/>
    <s v="Horticulture"/>
    <s v="Specialist glass"/>
    <m/>
    <x v="91"/>
    <s v="—    "/>
    <n v="0"/>
    <n v="0"/>
    <s v="..D"/>
    <n v="0"/>
  </r>
  <r>
    <x v="6"/>
    <s v="Cropping"/>
    <s v="Horticulture"/>
    <s v="Specialist glass"/>
    <m/>
    <x v="92"/>
    <s v="—    "/>
    <n v="0"/>
    <n v="0"/>
    <n v="0"/>
    <n v="0"/>
  </r>
  <r>
    <x v="6"/>
    <s v="Cropping"/>
    <s v="Horticulture"/>
    <s v="Specialist glass"/>
    <m/>
    <x v="93"/>
    <s v="—    "/>
    <n v="0"/>
    <n v="0"/>
    <s v="..D"/>
    <n v="0"/>
  </r>
  <r>
    <x v="6"/>
    <s v="Cropping"/>
    <s v="Horticulture"/>
    <s v="Specialist glass"/>
    <m/>
    <x v="94"/>
    <s v="—    "/>
    <n v="0"/>
    <n v="0"/>
    <n v="0"/>
    <s v="..D"/>
  </r>
  <r>
    <x v="6"/>
    <s v="Cropping"/>
    <s v="Horticulture"/>
    <s v="Specialist glass"/>
    <m/>
    <x v="95"/>
    <s v="—    "/>
    <n v="0"/>
    <n v="0"/>
    <n v="0"/>
    <s v="..D"/>
  </r>
  <r>
    <x v="6"/>
    <s v="Cropping"/>
    <s v="Horticulture"/>
    <s v="Specialist glass"/>
    <m/>
    <x v="96"/>
    <s v="—    "/>
    <n v="0"/>
    <n v="0"/>
    <n v="0"/>
    <s v="..D"/>
  </r>
  <r>
    <x v="6"/>
    <s v="Cropping"/>
    <s v="Horticulture"/>
    <s v="Specialist glass"/>
    <m/>
    <x v="97"/>
    <s v="—    "/>
    <n v="0"/>
    <n v="0"/>
    <n v="0"/>
    <s v="..D"/>
  </r>
  <r>
    <x v="6"/>
    <s v="Cropping"/>
    <s v="Horticulture"/>
    <s v="Specialist glass"/>
    <m/>
    <x v="98"/>
    <s v="—    "/>
    <n v="0"/>
    <n v="0"/>
    <n v="0"/>
    <n v="0"/>
  </r>
  <r>
    <x v="6"/>
    <s v="Cropping"/>
    <s v="Horticulture"/>
    <s v="Specialist glass"/>
    <m/>
    <x v="99"/>
    <s v="—    "/>
    <n v="0"/>
    <n v="0"/>
    <s v="..D"/>
    <n v="0"/>
  </r>
  <r>
    <x v="6"/>
    <s v="Cropping"/>
    <s v="Horticulture"/>
    <s v="Specialist glass"/>
    <m/>
    <x v="100"/>
    <s v="—    "/>
    <n v="0"/>
    <n v="0"/>
    <n v="0"/>
    <n v="0"/>
  </r>
  <r>
    <x v="6"/>
    <s v="Cropping"/>
    <s v="Horticulture"/>
    <s v="Specialist glass"/>
    <m/>
    <x v="101"/>
    <s v="—    "/>
    <n v="0"/>
    <n v="0"/>
    <n v="0"/>
    <n v="0"/>
  </r>
  <r>
    <x v="6"/>
    <s v="Cropping"/>
    <s v="Horticulture"/>
    <s v="Specialist glass"/>
    <m/>
    <x v="102"/>
    <s v="—    "/>
    <n v="0"/>
    <n v="0"/>
    <n v="0"/>
    <n v="0"/>
  </r>
  <r>
    <x v="6"/>
    <s v="Cropping"/>
    <s v="Horticulture"/>
    <s v="Specialist glass"/>
    <m/>
    <x v="103"/>
    <s v="—    "/>
    <s v="..D"/>
    <n v="0"/>
    <s v="..D"/>
    <n v="0"/>
  </r>
  <r>
    <x v="6"/>
    <s v="Cropping"/>
    <s v="Horticulture"/>
    <s v="Specialist glass"/>
    <m/>
    <x v="104"/>
    <s v="—    "/>
    <n v="0"/>
    <n v="0"/>
    <n v="0"/>
    <n v="0"/>
  </r>
  <r>
    <x v="6"/>
    <s v="Cropping"/>
    <s v="Horticulture"/>
    <s v="Specialist glass"/>
    <m/>
    <x v="105"/>
    <s v="—    "/>
    <s v="..D"/>
    <n v="0"/>
    <s v="..D"/>
    <n v="0"/>
  </r>
  <r>
    <x v="6"/>
    <s v="Cropping"/>
    <s v="Horticulture"/>
    <s v="Specialist glass"/>
    <m/>
    <x v="106"/>
    <s v="—    "/>
    <n v="0"/>
    <n v="0"/>
    <n v="0"/>
    <n v="0"/>
  </r>
  <r>
    <x v="6"/>
    <s v="Cropping"/>
    <s v="Horticulture"/>
    <s v="Specialist glass"/>
    <m/>
    <x v="107"/>
    <s v="—    "/>
    <n v="0"/>
    <n v="0"/>
    <n v="0"/>
    <n v="0"/>
  </r>
  <r>
    <x v="6"/>
    <s v="Cropping"/>
    <s v="Horticulture"/>
    <s v="Specialist glass"/>
    <m/>
    <x v="108"/>
    <s v="—    "/>
    <n v="0"/>
    <n v="0"/>
    <n v="0"/>
    <n v="0"/>
  </r>
  <r>
    <x v="6"/>
    <s v="Cropping"/>
    <s v="Horticulture"/>
    <s v="Specialist glass"/>
    <m/>
    <x v="109"/>
    <s v="—    "/>
    <n v="0"/>
    <n v="0"/>
    <n v="0"/>
    <n v="0"/>
  </r>
  <r>
    <x v="6"/>
    <s v="Cropping"/>
    <s v="Horticulture"/>
    <s v="Specialist glass"/>
    <m/>
    <x v="110"/>
    <s v="—    "/>
    <n v="0"/>
    <n v="0"/>
    <n v="0"/>
    <n v="0"/>
  </r>
  <r>
    <x v="6"/>
    <s v="Cropping"/>
    <s v="Horticulture"/>
    <s v="Specialist glass"/>
    <m/>
    <x v="111"/>
    <s v="—    "/>
    <n v="0"/>
    <n v="0"/>
    <n v="0"/>
    <n v="0"/>
  </r>
  <r>
    <x v="6"/>
    <s v="Cropping"/>
    <s v="Horticulture"/>
    <s v="Specialist glass"/>
    <m/>
    <x v="112"/>
    <s v="—    "/>
    <n v="0"/>
    <n v="0"/>
    <n v="0"/>
    <n v="0"/>
  </r>
  <r>
    <x v="6"/>
    <s v="Cropping"/>
    <s v="Horticulture"/>
    <s v="Specialist glass"/>
    <m/>
    <x v="113"/>
    <s v="—    "/>
    <n v="0"/>
    <n v="0"/>
    <s v="..D"/>
    <n v="0"/>
  </r>
  <r>
    <x v="6"/>
    <s v="Cropping"/>
    <s v="Horticulture"/>
    <s v="Specialist glass"/>
    <m/>
    <x v="114"/>
    <s v="—    "/>
    <n v="0"/>
    <n v="0"/>
    <n v="0"/>
    <n v="0"/>
  </r>
  <r>
    <x v="6"/>
    <s v="Cropping"/>
    <s v="Horticulture"/>
    <s v="Specialist glass"/>
    <m/>
    <x v="115"/>
    <s v="—    "/>
    <n v="0"/>
    <n v="0"/>
    <n v="0"/>
    <n v="0"/>
  </r>
  <r>
    <x v="6"/>
    <s v="Cropping"/>
    <s v="Horticulture"/>
    <s v="Specialist glass"/>
    <m/>
    <x v="116"/>
    <s v="—    "/>
    <n v="0"/>
    <n v="0"/>
    <n v="0"/>
    <n v="0"/>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2"/>
    <s v="—    "/>
    <n v="7.1686940273371196"/>
    <s v="D"/>
    <n v="4.3866385629844897"/>
    <s v="F"/>
  </r>
  <r>
    <x v="7"/>
    <s v="Cropping"/>
    <s v="Horticulture"/>
    <s v="Specialist hardy nursery stock"/>
    <m/>
    <x v="81"/>
    <s v="—    "/>
    <n v="0"/>
    <n v="0"/>
    <n v="0"/>
    <n v="0"/>
  </r>
  <r>
    <x v="7"/>
    <s v="Cropping"/>
    <s v="Horticulture"/>
    <s v="Specialist hardy nursery stock"/>
    <m/>
    <x v="82"/>
    <s v="—    "/>
    <n v="0"/>
    <n v="0"/>
    <n v="0"/>
    <n v="0"/>
  </r>
  <r>
    <x v="7"/>
    <s v="Cropping"/>
    <s v="Horticulture"/>
    <s v="Specialist hardy nursery stock"/>
    <m/>
    <x v="83"/>
    <s v="—    "/>
    <n v="0"/>
    <n v="0"/>
    <n v="0"/>
    <n v="0"/>
  </r>
  <r>
    <x v="7"/>
    <s v="Cropping"/>
    <s v="Horticulture"/>
    <s v="Specialist hardy nursery stock"/>
    <m/>
    <x v="84"/>
    <s v="—    "/>
    <n v="0"/>
    <n v="0"/>
    <n v="0"/>
    <n v="0"/>
  </r>
  <r>
    <x v="7"/>
    <s v="Cropping"/>
    <s v="Horticulture"/>
    <s v="Specialist hardy nursery stock"/>
    <m/>
    <x v="85"/>
    <s v="—    "/>
    <n v="0"/>
    <n v="0"/>
    <n v="0"/>
    <n v="0"/>
  </r>
  <r>
    <x v="7"/>
    <s v="Cropping"/>
    <s v="Horticulture"/>
    <s v="Specialist hardy nursery stock"/>
    <m/>
    <x v="86"/>
    <s v="—    "/>
    <n v="0"/>
    <n v="0"/>
    <n v="0"/>
    <n v="0"/>
  </r>
  <r>
    <x v="7"/>
    <s v="Cropping"/>
    <s v="Horticulture"/>
    <s v="Specialist hardy nursery stock"/>
    <m/>
    <x v="87"/>
    <s v="—    "/>
    <n v="0"/>
    <n v="0"/>
    <n v="0"/>
    <n v="0"/>
  </r>
  <r>
    <x v="7"/>
    <s v="Cropping"/>
    <s v="Horticulture"/>
    <s v="Specialist hardy nursery stock"/>
    <m/>
    <x v="88"/>
    <s v="—    "/>
    <n v="0"/>
    <n v="0"/>
    <n v="0"/>
    <n v="0"/>
  </r>
  <r>
    <x v="7"/>
    <s v="Cropping"/>
    <s v="Horticulture"/>
    <s v="Specialist hardy nursery stock"/>
    <m/>
    <x v="89"/>
    <s v="—    "/>
    <n v="0"/>
    <n v="0"/>
    <n v="0"/>
    <n v="0"/>
  </r>
  <r>
    <x v="7"/>
    <s v="Cropping"/>
    <s v="Horticulture"/>
    <s v="Specialist hardy nursery stock"/>
    <m/>
    <x v="90"/>
    <s v="—    "/>
    <n v="0"/>
    <n v="0"/>
    <n v="0"/>
    <n v="0"/>
  </r>
  <r>
    <x v="7"/>
    <s v="Cropping"/>
    <s v="Horticulture"/>
    <s v="Specialist hardy nursery stock"/>
    <m/>
    <x v="91"/>
    <s v="—    "/>
    <n v="0"/>
    <n v="0"/>
    <n v="0"/>
    <n v="0"/>
  </r>
  <r>
    <x v="7"/>
    <s v="Cropping"/>
    <s v="Horticulture"/>
    <s v="Specialist hardy nursery stock"/>
    <m/>
    <x v="92"/>
    <s v="—    "/>
    <n v="0"/>
    <n v="0"/>
    <n v="0"/>
    <n v="0"/>
  </r>
  <r>
    <x v="7"/>
    <s v="Cropping"/>
    <s v="Horticulture"/>
    <s v="Specialist hardy nursery stock"/>
    <m/>
    <x v="93"/>
    <s v="—    "/>
    <n v="0"/>
    <n v="0"/>
    <n v="0"/>
    <n v="0"/>
  </r>
  <r>
    <x v="7"/>
    <s v="Cropping"/>
    <s v="Horticulture"/>
    <s v="Specialist hardy nursery stock"/>
    <m/>
    <x v="94"/>
    <s v="—    "/>
    <n v="0"/>
    <n v="0"/>
    <n v="0"/>
    <n v="0"/>
  </r>
  <r>
    <x v="7"/>
    <s v="Cropping"/>
    <s v="Horticulture"/>
    <s v="Specialist hardy nursery stock"/>
    <m/>
    <x v="95"/>
    <s v="—    "/>
    <n v="0"/>
    <n v="0"/>
    <n v="0"/>
    <n v="0"/>
  </r>
  <r>
    <x v="7"/>
    <s v="Cropping"/>
    <s v="Horticulture"/>
    <s v="Specialist hardy nursery stock"/>
    <m/>
    <x v="96"/>
    <s v="—    "/>
    <n v="0"/>
    <n v="0"/>
    <n v="0"/>
    <n v="0"/>
  </r>
  <r>
    <x v="7"/>
    <s v="Cropping"/>
    <s v="Horticulture"/>
    <s v="Specialist hardy nursery stock"/>
    <m/>
    <x v="97"/>
    <s v="—    "/>
    <n v="0"/>
    <n v="0"/>
    <n v="0"/>
    <n v="0"/>
  </r>
  <r>
    <x v="7"/>
    <s v="Cropping"/>
    <s v="Horticulture"/>
    <s v="Specialist hardy nursery stock"/>
    <m/>
    <x v="98"/>
    <s v="—    "/>
    <n v="0"/>
    <n v="0"/>
    <n v="0"/>
    <n v="0"/>
  </r>
  <r>
    <x v="7"/>
    <s v="Cropping"/>
    <s v="Horticulture"/>
    <s v="Specialist hardy nursery stock"/>
    <m/>
    <x v="99"/>
    <s v="—    "/>
    <n v="0"/>
    <n v="0"/>
    <n v="0"/>
    <n v="0"/>
  </r>
  <r>
    <x v="7"/>
    <s v="Cropping"/>
    <s v="Horticulture"/>
    <s v="Specialist hardy nursery stock"/>
    <m/>
    <x v="100"/>
    <s v="—    "/>
    <n v="0"/>
    <n v="0"/>
    <n v="0"/>
    <n v="0"/>
  </r>
  <r>
    <x v="7"/>
    <s v="Cropping"/>
    <s v="Horticulture"/>
    <s v="Specialist hardy nursery stock"/>
    <m/>
    <x v="101"/>
    <s v="—    "/>
    <n v="0"/>
    <n v="0"/>
    <n v="0"/>
    <n v="0"/>
  </r>
  <r>
    <x v="7"/>
    <s v="Cropping"/>
    <s v="Horticulture"/>
    <s v="Specialist hardy nursery stock"/>
    <m/>
    <x v="102"/>
    <s v="—    "/>
    <n v="0"/>
    <n v="0"/>
    <n v="0"/>
    <n v="0"/>
  </r>
  <r>
    <x v="7"/>
    <s v="Cropping"/>
    <s v="Horticulture"/>
    <s v="Specialist hardy nursery stock"/>
    <m/>
    <x v="103"/>
    <s v="—    "/>
    <n v="0"/>
    <n v="0"/>
    <n v="0"/>
    <n v="0"/>
  </r>
  <r>
    <x v="7"/>
    <s v="Cropping"/>
    <s v="Horticulture"/>
    <s v="Specialist hardy nursery stock"/>
    <m/>
    <x v="104"/>
    <s v="—    "/>
    <n v="0"/>
    <n v="0"/>
    <n v="0"/>
    <n v="0"/>
  </r>
  <r>
    <x v="7"/>
    <s v="Cropping"/>
    <s v="Horticulture"/>
    <s v="Specialist hardy nursery stock"/>
    <m/>
    <x v="105"/>
    <s v="—    "/>
    <n v="0"/>
    <n v="0"/>
    <n v="0"/>
    <n v="0"/>
  </r>
  <r>
    <x v="7"/>
    <s v="Cropping"/>
    <s v="Horticulture"/>
    <s v="Specialist hardy nursery stock"/>
    <m/>
    <x v="106"/>
    <s v="—    "/>
    <n v="0"/>
    <n v="0"/>
    <n v="0"/>
    <n v="0"/>
  </r>
  <r>
    <x v="7"/>
    <s v="Cropping"/>
    <s v="Horticulture"/>
    <s v="Specialist hardy nursery stock"/>
    <m/>
    <x v="107"/>
    <s v="—    "/>
    <n v="0"/>
    <n v="0"/>
    <n v="0"/>
    <n v="0"/>
  </r>
  <r>
    <x v="7"/>
    <s v="Cropping"/>
    <s v="Horticulture"/>
    <s v="Specialist hardy nursery stock"/>
    <m/>
    <x v="108"/>
    <s v="—    "/>
    <n v="0"/>
    <n v="0"/>
    <n v="0"/>
    <n v="0"/>
  </r>
  <r>
    <x v="7"/>
    <s v="Cropping"/>
    <s v="Horticulture"/>
    <s v="Specialist hardy nursery stock"/>
    <m/>
    <x v="109"/>
    <s v="—    "/>
    <n v="0"/>
    <n v="0"/>
    <n v="0"/>
    <n v="0"/>
  </r>
  <r>
    <x v="7"/>
    <s v="Cropping"/>
    <s v="Horticulture"/>
    <s v="Specialist hardy nursery stock"/>
    <m/>
    <x v="110"/>
    <s v="—    "/>
    <n v="0"/>
    <n v="0"/>
    <n v="0"/>
    <n v="0"/>
  </r>
  <r>
    <x v="7"/>
    <s v="Cropping"/>
    <s v="Horticulture"/>
    <s v="Specialist hardy nursery stock"/>
    <m/>
    <x v="111"/>
    <s v="—    "/>
    <n v="0"/>
    <n v="0"/>
    <n v="0"/>
    <n v="0"/>
  </r>
  <r>
    <x v="7"/>
    <s v="Cropping"/>
    <s v="Horticulture"/>
    <s v="Specialist hardy nursery stock"/>
    <m/>
    <x v="112"/>
    <s v="—    "/>
    <n v="0"/>
    <n v="0"/>
    <n v="0"/>
    <n v="0"/>
  </r>
  <r>
    <x v="7"/>
    <s v="Cropping"/>
    <s v="Horticulture"/>
    <s v="Specialist hardy nursery stock"/>
    <m/>
    <x v="113"/>
    <s v="—    "/>
    <n v="0"/>
    <n v="0"/>
    <n v="0"/>
    <n v="0"/>
  </r>
  <r>
    <x v="7"/>
    <s v="Cropping"/>
    <s v="Horticulture"/>
    <s v="Specialist hardy nursery stock"/>
    <m/>
    <x v="114"/>
    <s v="—    "/>
    <n v="0"/>
    <n v="0"/>
    <n v="0"/>
    <n v="0"/>
  </r>
  <r>
    <x v="7"/>
    <s v="Cropping"/>
    <s v="Horticulture"/>
    <s v="Specialist hardy nursery stock"/>
    <m/>
    <x v="115"/>
    <s v="—    "/>
    <n v="0"/>
    <n v="0"/>
    <n v="0"/>
    <n v="0"/>
  </r>
  <r>
    <x v="7"/>
    <s v="Cropping"/>
    <s v="Horticulture"/>
    <s v="Specialist hardy nursery stock"/>
    <m/>
    <x v="116"/>
    <s v="—    "/>
    <n v="0"/>
    <n v="0"/>
    <n v="0"/>
    <n v="0"/>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2"/>
    <s v="—    "/>
    <n v="36.747710106440799"/>
    <s v="F"/>
    <n v="38.578938350268601"/>
    <s v="V"/>
  </r>
  <r>
    <x v="8"/>
    <s v="Cropping"/>
    <s v="Horticulture"/>
    <s v="Other horticulture"/>
    <m/>
    <x v="81"/>
    <s v="—    "/>
    <s v="V"/>
    <s v=".D"/>
    <s v=".D"/>
    <n v="0"/>
  </r>
  <r>
    <x v="8"/>
    <s v="Cropping"/>
    <s v="Horticulture"/>
    <s v="Other horticulture"/>
    <m/>
    <x v="82"/>
    <s v="—    "/>
    <s v=".D"/>
    <s v="..D"/>
    <s v=".D"/>
    <n v="0"/>
  </r>
  <r>
    <x v="8"/>
    <s v="Cropping"/>
    <s v="Horticulture"/>
    <s v="Other horticulture"/>
    <m/>
    <x v="83"/>
    <s v="—    "/>
    <n v="0"/>
    <n v="0"/>
    <n v="0"/>
    <n v="0"/>
  </r>
  <r>
    <x v="8"/>
    <s v="Cropping"/>
    <s v="Horticulture"/>
    <s v="Other horticulture"/>
    <m/>
    <x v="84"/>
    <s v="—    "/>
    <s v=".D"/>
    <s v="..D"/>
    <s v=".D"/>
    <n v="0"/>
  </r>
  <r>
    <x v="8"/>
    <s v="Cropping"/>
    <s v="Horticulture"/>
    <s v="Other horticulture"/>
    <m/>
    <x v="85"/>
    <s v="—    "/>
    <s v=".D"/>
    <s v="..D"/>
    <s v=".D"/>
    <n v="0"/>
  </r>
  <r>
    <x v="8"/>
    <s v="Cropping"/>
    <s v="Horticulture"/>
    <s v="Other horticulture"/>
    <m/>
    <x v="86"/>
    <s v="—    "/>
    <n v="0"/>
    <n v="0"/>
    <n v="0"/>
    <n v="0"/>
  </r>
  <r>
    <x v="8"/>
    <s v="Cropping"/>
    <s v="Horticulture"/>
    <s v="Other horticulture"/>
    <m/>
    <x v="87"/>
    <s v="—    "/>
    <s v=".D"/>
    <s v="..D"/>
    <s v=".D"/>
    <n v="0"/>
  </r>
  <r>
    <x v="8"/>
    <s v="Cropping"/>
    <s v="Horticulture"/>
    <s v="Other horticulture"/>
    <m/>
    <x v="88"/>
    <s v="—    "/>
    <s v=".D"/>
    <s v="..D"/>
    <s v=".D"/>
    <n v="0"/>
  </r>
  <r>
    <x v="8"/>
    <s v="Cropping"/>
    <s v="Horticulture"/>
    <s v="Other horticulture"/>
    <m/>
    <x v="89"/>
    <s v="—    "/>
    <n v="0"/>
    <n v="0"/>
    <n v="0"/>
    <n v="0"/>
  </r>
  <r>
    <x v="8"/>
    <s v="Cropping"/>
    <s v="Horticulture"/>
    <s v="Other horticulture"/>
    <m/>
    <x v="90"/>
    <s v="—    "/>
    <s v=".D"/>
    <s v="..D"/>
    <s v=".D"/>
    <n v="0"/>
  </r>
  <r>
    <x v="8"/>
    <s v="Cropping"/>
    <s v="Horticulture"/>
    <s v="Other horticulture"/>
    <m/>
    <x v="91"/>
    <s v="—    "/>
    <s v=".D"/>
    <s v=".D"/>
    <s v="..D"/>
    <n v="0"/>
  </r>
  <r>
    <x v="8"/>
    <s v="Cropping"/>
    <s v="Horticulture"/>
    <s v="Other horticulture"/>
    <m/>
    <x v="92"/>
    <s v="—    "/>
    <s v=".D"/>
    <s v=".D"/>
    <s v="..D"/>
    <n v="0"/>
  </r>
  <r>
    <x v="8"/>
    <s v="Cropping"/>
    <s v="Horticulture"/>
    <s v="Other horticulture"/>
    <m/>
    <x v="93"/>
    <s v="—    "/>
    <s v=".D"/>
    <s v=".D"/>
    <s v="..D"/>
    <n v="0"/>
  </r>
  <r>
    <x v="8"/>
    <s v="Cropping"/>
    <s v="Horticulture"/>
    <s v="Other horticulture"/>
    <m/>
    <x v="94"/>
    <s v="—    "/>
    <s v=".D"/>
    <s v=".D"/>
    <s v="..D"/>
    <n v="0"/>
  </r>
  <r>
    <x v="8"/>
    <s v="Cropping"/>
    <s v="Horticulture"/>
    <s v="Other horticulture"/>
    <m/>
    <x v="95"/>
    <s v="—    "/>
    <s v=".D"/>
    <s v=".D"/>
    <s v="..D"/>
    <n v="0"/>
  </r>
  <r>
    <x v="8"/>
    <s v="Cropping"/>
    <s v="Horticulture"/>
    <s v="Other horticulture"/>
    <m/>
    <x v="96"/>
    <s v="—    "/>
    <s v=".D"/>
    <s v=".D"/>
    <s v="..D"/>
    <n v="0"/>
  </r>
  <r>
    <x v="8"/>
    <s v="Cropping"/>
    <s v="Horticulture"/>
    <s v="Other horticulture"/>
    <m/>
    <x v="97"/>
    <s v="—    "/>
    <s v=".D"/>
    <s v=".D"/>
    <s v=".D"/>
    <n v="0"/>
  </r>
  <r>
    <x v="8"/>
    <s v="Cropping"/>
    <s v="Horticulture"/>
    <s v="Other horticulture"/>
    <m/>
    <x v="98"/>
    <s v="—    "/>
    <s v=".D"/>
    <s v=".D"/>
    <s v=".D"/>
    <s v=".D"/>
  </r>
  <r>
    <x v="8"/>
    <s v="Cropping"/>
    <s v="Horticulture"/>
    <s v="Other horticulture"/>
    <m/>
    <x v="99"/>
    <s v="—    "/>
    <s v=".D"/>
    <s v=".D"/>
    <s v="..D"/>
    <n v="0"/>
  </r>
  <r>
    <x v="8"/>
    <s v="Cropping"/>
    <s v="Horticulture"/>
    <s v="Other horticulture"/>
    <m/>
    <x v="100"/>
    <s v="—    "/>
    <s v=".D"/>
    <s v=".D"/>
    <s v=".D"/>
    <s v=".D"/>
  </r>
  <r>
    <x v="8"/>
    <s v="Cropping"/>
    <s v="Horticulture"/>
    <s v="Other horticulture"/>
    <m/>
    <x v="101"/>
    <s v="—    "/>
    <s v="V"/>
    <s v=".D"/>
    <s v=".D"/>
    <n v="0"/>
  </r>
  <r>
    <x v="8"/>
    <s v="Cropping"/>
    <s v="Horticulture"/>
    <s v="Other horticulture"/>
    <m/>
    <x v="102"/>
    <s v="—    "/>
    <s v=".D"/>
    <s v="..D"/>
    <n v="0"/>
    <s v=".D"/>
  </r>
  <r>
    <x v="8"/>
    <s v="Cropping"/>
    <s v="Horticulture"/>
    <s v="Other horticulture"/>
    <m/>
    <x v="103"/>
    <s v="—    "/>
    <n v="0"/>
    <n v="0"/>
    <n v="0"/>
    <n v="0"/>
  </r>
  <r>
    <x v="8"/>
    <s v="Cropping"/>
    <s v="Horticulture"/>
    <s v="Other horticulture"/>
    <m/>
    <x v="104"/>
    <s v="—    "/>
    <s v="V"/>
    <s v=".D"/>
    <s v=".D"/>
    <n v="0"/>
  </r>
  <r>
    <x v="8"/>
    <s v="Cropping"/>
    <s v="Horticulture"/>
    <s v="Other horticulture"/>
    <m/>
    <x v="105"/>
    <s v="—    "/>
    <n v="0"/>
    <n v="0"/>
    <n v="0"/>
    <n v="0"/>
  </r>
  <r>
    <x v="8"/>
    <s v="Cropping"/>
    <s v="Horticulture"/>
    <s v="Other horticulture"/>
    <m/>
    <x v="106"/>
    <s v="—    "/>
    <s v=".D"/>
    <s v=".D"/>
    <s v="..D"/>
    <n v="0"/>
  </r>
  <r>
    <x v="8"/>
    <s v="Cropping"/>
    <s v="Horticulture"/>
    <s v="Other horticulture"/>
    <m/>
    <x v="107"/>
    <s v="—    "/>
    <s v=".D"/>
    <s v=".D"/>
    <s v="..D"/>
    <n v="0"/>
  </r>
  <r>
    <x v="8"/>
    <s v="Cropping"/>
    <s v="Horticulture"/>
    <s v="Other horticulture"/>
    <m/>
    <x v="108"/>
    <s v="—    "/>
    <s v=".D"/>
    <s v=".D"/>
    <s v="..D"/>
    <n v="0"/>
  </r>
  <r>
    <x v="8"/>
    <s v="Cropping"/>
    <s v="Horticulture"/>
    <s v="Other horticulture"/>
    <m/>
    <x v="109"/>
    <s v="—    "/>
    <n v="0"/>
    <n v="0"/>
    <n v="0"/>
    <n v="0"/>
  </r>
  <r>
    <x v="8"/>
    <s v="Cropping"/>
    <s v="Horticulture"/>
    <s v="Other horticulture"/>
    <m/>
    <x v="110"/>
    <s v="—    "/>
    <n v="0"/>
    <n v="0"/>
    <n v="0"/>
    <n v="0"/>
  </r>
  <r>
    <x v="8"/>
    <s v="Cropping"/>
    <s v="Horticulture"/>
    <s v="Other horticulture"/>
    <m/>
    <x v="111"/>
    <s v="—    "/>
    <s v=".D"/>
    <s v=".D"/>
    <s v="..D"/>
    <n v="0"/>
  </r>
  <r>
    <x v="8"/>
    <s v="Cropping"/>
    <s v="Horticulture"/>
    <s v="Other horticulture"/>
    <m/>
    <x v="112"/>
    <s v="—    "/>
    <s v=".D"/>
    <s v=".D"/>
    <s v="..D"/>
    <n v="0"/>
  </r>
  <r>
    <x v="8"/>
    <s v="Cropping"/>
    <s v="Horticulture"/>
    <s v="Other horticulture"/>
    <m/>
    <x v="113"/>
    <s v="—    "/>
    <s v=".D"/>
    <s v=".D"/>
    <s v="..D"/>
    <n v="0"/>
  </r>
  <r>
    <x v="8"/>
    <s v="Cropping"/>
    <s v="Horticulture"/>
    <s v="Other horticulture"/>
    <m/>
    <x v="114"/>
    <s v="—    "/>
    <s v=".D"/>
    <s v=".D"/>
    <s v="..D"/>
    <n v="0"/>
  </r>
  <r>
    <x v="8"/>
    <s v="Cropping"/>
    <s v="Horticulture"/>
    <s v="Other horticulture"/>
    <m/>
    <x v="115"/>
    <s v="—    "/>
    <n v="0"/>
    <n v="0"/>
    <n v="0"/>
    <n v="0"/>
  </r>
  <r>
    <x v="8"/>
    <s v="Cropping"/>
    <s v="Horticulture"/>
    <s v="Other horticulture"/>
    <m/>
    <x v="116"/>
    <s v="—    "/>
    <n v="0"/>
    <n v="0"/>
    <n v="0"/>
    <n v="0"/>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2"/>
    <s v="—    "/>
    <n v="127.510336064954"/>
    <n v="76.971610916282401"/>
    <n v="120.74037243695901"/>
    <n v="190.545766742344"/>
  </r>
  <r>
    <x v="9"/>
    <s v="Grazing Livestock"/>
    <m/>
    <m/>
    <m/>
    <x v="81"/>
    <s v="—    "/>
    <n v="159.93930126370299"/>
    <n v="112.541728509458"/>
    <n v="169.81272737398399"/>
    <n v="187.048185298123"/>
  </r>
  <r>
    <x v="9"/>
    <s v="Grazing Livestock"/>
    <m/>
    <m/>
    <m/>
    <x v="82"/>
    <s v="—    "/>
    <n v="1.0721367729179101"/>
    <n v="0.94128513359766697"/>
    <n v="1.1181181589053999"/>
    <n v="1.11003362459188"/>
  </r>
  <r>
    <x v="9"/>
    <s v="Grazing Livestock"/>
    <m/>
    <m/>
    <m/>
    <x v="83"/>
    <s v="—    "/>
    <n v="0.28699217743203198"/>
    <n v="0.22803071425675001"/>
    <n v="0.30800901283485399"/>
    <n v="0.30348098134319701"/>
  </r>
  <r>
    <x v="9"/>
    <s v="Grazing Livestock"/>
    <m/>
    <m/>
    <m/>
    <x v="84"/>
    <s v="—    "/>
    <n v="0.785144595485883"/>
    <n v="0.71325441934091804"/>
    <n v="0.81010914607054096"/>
    <n v="0.80655264324868503"/>
  </r>
  <r>
    <x v="9"/>
    <s v="Grazing Livestock"/>
    <m/>
    <m/>
    <m/>
    <x v="85"/>
    <s v="—    "/>
    <n v="62.263120724049003"/>
    <n v="44.635742068874698"/>
    <n v="66.617147682482894"/>
    <n v="70.999287789750696"/>
  </r>
  <r>
    <x v="9"/>
    <s v="Grazing Livestock"/>
    <m/>
    <m/>
    <m/>
    <x v="86"/>
    <s v="—    "/>
    <n v="43.499556047847598"/>
    <n v="29.1225831803003"/>
    <n v="47.555018857097402"/>
    <n v="49.629789539318899"/>
  </r>
  <r>
    <x v="9"/>
    <s v="Grazing Livestock"/>
    <m/>
    <m/>
    <m/>
    <x v="87"/>
    <s v="—    "/>
    <n v="18.763564676201302"/>
    <n v="15.513158888574299"/>
    <n v="19.062128825385599"/>
    <n v="21.3694982504318"/>
  </r>
  <r>
    <x v="9"/>
    <s v="Grazing Livestock"/>
    <m/>
    <m/>
    <m/>
    <x v="88"/>
    <s v="—    "/>
    <n v="11.5134397141683"/>
    <n v="7.5369734047831498"/>
    <n v="11.2091030984489"/>
    <n v="16.022641347433002"/>
  </r>
  <r>
    <x v="9"/>
    <s v="Grazing Livestock"/>
    <m/>
    <m/>
    <m/>
    <x v="89"/>
    <s v="—    "/>
    <n v="9.0504055010092497"/>
    <n v="4.8937151079937902"/>
    <n v="8.88213983603797"/>
    <n v="13.4682804090142"/>
  </r>
  <r>
    <x v="9"/>
    <s v="Grazing Livestock"/>
    <m/>
    <m/>
    <m/>
    <x v="90"/>
    <s v="—    "/>
    <n v="2.4630342131590499"/>
    <n v="2.6432582967893601"/>
    <n v="2.32696326241093"/>
    <n v="2.5543609384188302"/>
  </r>
  <r>
    <x v="9"/>
    <s v="Grazing Livestock"/>
    <m/>
    <m/>
    <m/>
    <x v="91"/>
    <s v="—    "/>
    <n v="4.8781160066081997"/>
    <n v="3.5422740337837202"/>
    <n v="4.9196347598874999"/>
    <n v="6.1092785707761399"/>
  </r>
  <r>
    <x v="9"/>
    <s v="Grazing Livestock"/>
    <m/>
    <m/>
    <m/>
    <x v="92"/>
    <s v="—    "/>
    <n v="2.72848827557383"/>
    <n v="1.67528854921645"/>
    <n v="2.3646954470928199"/>
    <n v="4.4815404131200802"/>
  </r>
  <r>
    <x v="9"/>
    <s v="Grazing Livestock"/>
    <m/>
    <m/>
    <m/>
    <x v="93"/>
    <s v="—    "/>
    <n v="2.1496277310343701"/>
    <n v="1.86698548456727"/>
    <n v="2.55493931279468"/>
    <n v="1.6277381576560599"/>
  </r>
  <r>
    <x v="9"/>
    <s v="Grazing Livestock"/>
    <m/>
    <m/>
    <m/>
    <x v="94"/>
    <s v="—    "/>
    <n v="34.689910286092399"/>
    <n v="24.338575899474801"/>
    <n v="36.575124595885903"/>
    <n v="41.145187650843098"/>
  </r>
  <r>
    <x v="9"/>
    <s v="Grazing Livestock"/>
    <m/>
    <m/>
    <m/>
    <x v="95"/>
    <s v="—    "/>
    <n v="16.642000921040999"/>
    <n v="10.388574015210899"/>
    <n v="17.577604749368199"/>
    <n v="20.942855381378099"/>
  </r>
  <r>
    <x v="9"/>
    <s v="Grazing Livestock"/>
    <m/>
    <m/>
    <m/>
    <x v="96"/>
    <s v="—    "/>
    <n v="18.0479093650514"/>
    <n v="13.950001884263999"/>
    <n v="18.997519846517701"/>
    <n v="20.202332269465"/>
  </r>
  <r>
    <x v="9"/>
    <s v="Grazing Livestock"/>
    <m/>
    <m/>
    <m/>
    <x v="97"/>
    <s v="—    "/>
    <n v="45.522577759867701"/>
    <n v="31.546877968944301"/>
    <n v="49.373599078373097"/>
    <n v="51.661756314728301"/>
  </r>
  <r>
    <x v="9"/>
    <s v="Grazing Livestock"/>
    <m/>
    <m/>
    <m/>
    <x v="98"/>
    <s v="—    "/>
    <n v="375.24460404571897"/>
    <n v="134.60943994630401"/>
    <n v="403.093128480264"/>
    <n v="556.83233759770701"/>
  </r>
  <r>
    <x v="9"/>
    <s v="Grazing Livestock"/>
    <m/>
    <m/>
    <m/>
    <x v="99"/>
    <s v="—    "/>
    <n v="5.9041250877252702"/>
    <n v="2.4994745280786201"/>
    <n v="6.4800801088227802"/>
    <n v="8.1143582754587609"/>
  </r>
  <r>
    <x v="9"/>
    <s v="Grazing Livestock"/>
    <m/>
    <m/>
    <m/>
    <x v="100"/>
    <s v="—    "/>
    <n v="184.63649852937601"/>
    <n v="68.144707424565198"/>
    <n v="195.64846420603999"/>
    <n v="277.41597965036601"/>
  </r>
  <r>
    <x v="9"/>
    <s v="Grazing Livestock"/>
    <m/>
    <m/>
    <m/>
    <x v="101"/>
    <s v="—    "/>
    <n v="77.703615837464994"/>
    <n v="21.9353156536021"/>
    <n v="96.258044409484697"/>
    <n v="95.912210738400404"/>
  </r>
  <r>
    <x v="9"/>
    <s v="Grazing Livestock"/>
    <m/>
    <m/>
    <m/>
    <x v="102"/>
    <s v="—    "/>
    <n v="106.932882691911"/>
    <n v="46.209391770963101"/>
    <n v="99.390419796555804"/>
    <n v="181.50376891196601"/>
  </r>
  <r>
    <x v="9"/>
    <s v="Grazing Livestock"/>
    <m/>
    <m/>
    <m/>
    <x v="103"/>
    <s v="—    "/>
    <n v="31.423129317314199"/>
    <n v="14.286229827400501"/>
    <n v="32.7975423849592"/>
    <n v="45.556220965875902"/>
  </r>
  <r>
    <x v="9"/>
    <s v="Grazing Livestock"/>
    <m/>
    <m/>
    <m/>
    <x v="104"/>
    <s v="—    "/>
    <n v="148.33148751480101"/>
    <n v="48.3260449361958"/>
    <n v="161.78412835338801"/>
    <n v="220.08983068579801"/>
  </r>
  <r>
    <x v="9"/>
    <s v="Grazing Livestock"/>
    <m/>
    <m/>
    <m/>
    <x v="105"/>
    <s v="—    "/>
    <n v="4.9493635965023897"/>
    <n v="1.3529832300639399"/>
    <n v="6.3829134270533503"/>
    <n v="5.6559480202082204"/>
  </r>
  <r>
    <x v="9"/>
    <s v="Grazing Livestock"/>
    <m/>
    <m/>
    <m/>
    <x v="106"/>
    <s v="—    "/>
    <n v="0.67326922018713897"/>
    <n v="0.416409041005396"/>
    <s v="..D"/>
    <s v="V"/>
  </r>
  <r>
    <x v="9"/>
    <s v="Grazing Livestock"/>
    <m/>
    <m/>
    <m/>
    <x v="107"/>
    <s v="—    "/>
    <n v="9.6171923298271605E-3"/>
    <s v="V"/>
    <s v="V"/>
    <n v="0"/>
  </r>
  <r>
    <x v="9"/>
    <s v="Grazing Livestock"/>
    <m/>
    <m/>
    <m/>
    <x v="108"/>
    <s v="—    "/>
    <n v="4.7759101186136202E-2"/>
    <s v="..D"/>
    <n v="5.69400297728654E-2"/>
    <s v=".D"/>
  </r>
  <r>
    <x v="9"/>
    <s v="Grazing Livestock"/>
    <m/>
    <m/>
    <m/>
    <x v="109"/>
    <s v="—    "/>
    <s v=".D"/>
    <s v="..D"/>
    <s v=".D"/>
    <n v="0"/>
  </r>
  <r>
    <x v="9"/>
    <s v="Grazing Livestock"/>
    <m/>
    <m/>
    <m/>
    <x v="110"/>
    <s v="—    "/>
    <s v="V"/>
    <n v="0"/>
    <s v="V"/>
    <n v="0"/>
  </r>
  <r>
    <x v="9"/>
    <s v="Grazing Livestock"/>
    <m/>
    <m/>
    <m/>
    <x v="111"/>
    <s v="—    "/>
    <s v="V"/>
    <n v="0.22881618747316201"/>
    <s v="..D"/>
    <s v="V"/>
  </r>
  <r>
    <x v="9"/>
    <s v="Grazing Livestock"/>
    <m/>
    <m/>
    <m/>
    <x v="112"/>
    <s v="—    "/>
    <s v="..D"/>
    <s v="V"/>
    <s v="V"/>
    <s v=".D"/>
  </r>
  <r>
    <x v="9"/>
    <s v="Grazing Livestock"/>
    <m/>
    <m/>
    <m/>
    <x v="113"/>
    <s v="—    "/>
    <s v="V"/>
    <s v=".D"/>
    <s v="V"/>
    <s v=".D"/>
  </r>
  <r>
    <x v="9"/>
    <s v="Grazing Livestock"/>
    <m/>
    <m/>
    <m/>
    <x v="114"/>
    <s v="—    "/>
    <s v="V"/>
    <n v="1.19724519983198"/>
    <s v="V"/>
    <s v=".D"/>
  </r>
  <r>
    <x v="9"/>
    <s v="Grazing Livestock"/>
    <m/>
    <m/>
    <m/>
    <x v="115"/>
    <s v="—    "/>
    <s v=".D"/>
    <s v=".D"/>
    <n v="0"/>
    <s v=".D"/>
  </r>
  <r>
    <x v="9"/>
    <s v="Grazing Livestock"/>
    <m/>
    <m/>
    <m/>
    <x v="116"/>
    <s v="—    "/>
    <n v="0"/>
    <n v="0"/>
    <n v="0"/>
    <n v="0"/>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2"/>
    <s v="—    "/>
    <n v="164.404649056864"/>
    <n v="132.86716937450399"/>
    <n v="174.561878175879"/>
    <n v="176.24780337889399"/>
  </r>
  <r>
    <x v="10"/>
    <s v="Grazing Livestock"/>
    <s v="Dairy"/>
    <m/>
    <m/>
    <x v="81"/>
    <s v="—    "/>
    <n v="359.17021142684899"/>
    <n v="243.41913262638599"/>
    <n v="397.89907121178499"/>
    <n v="399.81418186826301"/>
  </r>
  <r>
    <x v="10"/>
    <s v="Grazing Livestock"/>
    <s v="Dairy"/>
    <m/>
    <m/>
    <x v="82"/>
    <s v="—    "/>
    <n v="1.27987904024001"/>
    <n v="1.0059167408327601"/>
    <n v="1.3715047308922099"/>
    <n v="1.3761514496179099"/>
  </r>
  <r>
    <x v="10"/>
    <s v="Grazing Livestock"/>
    <s v="Dairy"/>
    <m/>
    <m/>
    <x v="83"/>
    <s v="—    "/>
    <n v="1.2336458938422099"/>
    <n v="0.97699691365537999"/>
    <n v="1.3236019639044601"/>
    <n v="1.31580477574142"/>
  </r>
  <r>
    <x v="10"/>
    <s v="Grazing Livestock"/>
    <s v="Dairy"/>
    <m/>
    <m/>
    <x v="84"/>
    <s v="—    "/>
    <n v="4.6233146397796403E-2"/>
    <s v="V"/>
    <n v="4.7902766987755502E-2"/>
    <s v="V"/>
  </r>
  <r>
    <x v="10"/>
    <s v="Grazing Livestock"/>
    <s v="Dairy"/>
    <m/>
    <m/>
    <x v="85"/>
    <s v="—    "/>
    <n v="188.733079538319"/>
    <n v="124.729314507127"/>
    <n v="208.591057303632"/>
    <n v="214.240541312055"/>
  </r>
  <r>
    <x v="10"/>
    <s v="Grazing Livestock"/>
    <s v="Dairy"/>
    <m/>
    <m/>
    <x v="86"/>
    <s v="—    "/>
    <n v="188.22919146487999"/>
    <n v="123.892942870797"/>
    <n v="208.13149353265501"/>
    <n v="213.98379700781001"/>
  </r>
  <r>
    <x v="10"/>
    <s v="Grazing Livestock"/>
    <s v="Dairy"/>
    <m/>
    <m/>
    <x v="87"/>
    <s v="—    "/>
    <n v="0.50388807343925501"/>
    <s v="V"/>
    <s v="V"/>
    <s v="V"/>
  </r>
  <r>
    <x v="10"/>
    <s v="Grazing Livestock"/>
    <s v="Dairy"/>
    <m/>
    <m/>
    <x v="88"/>
    <s v="—    "/>
    <n v="35.396565015723198"/>
    <n v="20.595324928183601"/>
    <n v="38.785527436896402"/>
    <n v="43.6400211354322"/>
  </r>
  <r>
    <x v="10"/>
    <s v="Grazing Livestock"/>
    <s v="Dairy"/>
    <m/>
    <m/>
    <x v="89"/>
    <s v="—    "/>
    <n v="35.343314655974197"/>
    <n v="20.479155821813301"/>
    <n v="38.752136024994698"/>
    <n v="43.611187973038902"/>
  </r>
  <r>
    <x v="10"/>
    <s v="Grazing Livestock"/>
    <s v="Dairy"/>
    <m/>
    <m/>
    <x v="90"/>
    <s v="—    "/>
    <s v="V"/>
    <s v=".D"/>
    <s v="V"/>
    <s v="V"/>
  </r>
  <r>
    <x v="10"/>
    <s v="Grazing Livestock"/>
    <s v="Dairy"/>
    <m/>
    <m/>
    <x v="91"/>
    <s v="—    "/>
    <n v="3.7501310757367299"/>
    <n v="2.5974319945816"/>
    <n v="4.9451950873074901"/>
    <n v="2.5777537292397499"/>
  </r>
  <r>
    <x v="10"/>
    <s v="Grazing Livestock"/>
    <s v="Dairy"/>
    <m/>
    <m/>
    <x v="92"/>
    <s v="—    "/>
    <n v="1.26759442980575"/>
    <n v="0.69720630814993201"/>
    <n v="1.3320708625219599"/>
    <s v="V"/>
  </r>
  <r>
    <x v="10"/>
    <s v="Grazing Livestock"/>
    <s v="Dairy"/>
    <m/>
    <m/>
    <x v="93"/>
    <s v="—    "/>
    <n v="2.4825366459309799"/>
    <n v="1.90022568643167"/>
    <n v="3.61312422478552"/>
    <n v="0.86364260342775701"/>
  </r>
  <r>
    <x v="10"/>
    <s v="Grazing Livestock"/>
    <s v="Dairy"/>
    <m/>
    <m/>
    <x v="94"/>
    <s v="—    "/>
    <n v="44.905231438050102"/>
    <n v="35.500445930959501"/>
    <n v="49.708126682409898"/>
    <n v="44.980424529147797"/>
  </r>
  <r>
    <x v="10"/>
    <s v="Grazing Livestock"/>
    <s v="Dairy"/>
    <m/>
    <m/>
    <x v="95"/>
    <s v="—    "/>
    <n v="12.399437581829"/>
    <n v="10.0966017549257"/>
    <n v="13.9814941508817"/>
    <n v="11.626679940322701"/>
  </r>
  <r>
    <x v="10"/>
    <s v="Grazing Livestock"/>
    <s v="Dairy"/>
    <m/>
    <m/>
    <x v="96"/>
    <s v="—    "/>
    <n v="32.505793856220997"/>
    <n v="25.4038441760338"/>
    <n v="35.726632531528203"/>
    <n v="33.353744588825101"/>
  </r>
  <r>
    <x v="10"/>
    <s v="Grazing Livestock"/>
    <s v="Dairy"/>
    <m/>
    <m/>
    <x v="97"/>
    <s v="—    "/>
    <n v="85.105325318780203"/>
    <n v="58.990698524701003"/>
    <n v="94.497659970647405"/>
    <n v="92.999289712769894"/>
  </r>
  <r>
    <x v="10"/>
    <s v="Grazing Livestock"/>
    <s v="Dairy"/>
    <m/>
    <m/>
    <x v="98"/>
    <s v="—    "/>
    <n v="67.232396745995203"/>
    <n v="117.075462351818"/>
    <n v="66.773704481851098"/>
    <n v="18.128960665289"/>
  </r>
  <r>
    <x v="10"/>
    <s v="Grazing Livestock"/>
    <s v="Dairy"/>
    <m/>
    <m/>
    <x v="99"/>
    <s v="—    "/>
    <n v="1.16295425486506"/>
    <n v="2.3281212235507902"/>
    <n v="1.05941675460766"/>
    <n v="0.195931601870178"/>
  </r>
  <r>
    <x v="10"/>
    <s v="Grazing Livestock"/>
    <s v="Dairy"/>
    <m/>
    <m/>
    <x v="100"/>
    <s v="—    "/>
    <n v="31.4843859252036"/>
    <n v="58.588537814337002"/>
    <n v="29.443512538469001"/>
    <s v="V"/>
  </r>
  <r>
    <x v="10"/>
    <s v="Grazing Livestock"/>
    <s v="Dairy"/>
    <m/>
    <m/>
    <x v="101"/>
    <s v="—    "/>
    <n v="11.4259258362067"/>
    <n v="9.5251428376299501"/>
    <s v="V"/>
    <n v="4.9663273108969301"/>
  </r>
  <r>
    <x v="10"/>
    <s v="Grazing Livestock"/>
    <s v="Dairy"/>
    <m/>
    <m/>
    <x v="102"/>
    <s v="—    "/>
    <s v="..D"/>
    <n v="49.063394976707102"/>
    <s v="..D"/>
    <s v="V"/>
  </r>
  <r>
    <x v="10"/>
    <s v="Grazing Livestock"/>
    <s v="Dairy"/>
    <m/>
    <m/>
    <x v="103"/>
    <s v="—    "/>
    <n v="7.9025776727596799"/>
    <n v="17.611651900772099"/>
    <n v="5.17371462354585"/>
    <s v="V"/>
  </r>
  <r>
    <x v="10"/>
    <s v="Grazing Livestock"/>
    <s v="Dairy"/>
    <m/>
    <m/>
    <x v="104"/>
    <s v="—    "/>
    <n v="25.642452115308402"/>
    <n v="36.8108920094243"/>
    <n v="30.064650872852599"/>
    <n v="5.8225967277640596"/>
  </r>
  <r>
    <x v="10"/>
    <s v="Grazing Livestock"/>
    <s v="Dairy"/>
    <m/>
    <m/>
    <x v="105"/>
    <s v="—    "/>
    <n v="1.04002677785841"/>
    <s v="V"/>
    <n v="1.032409692376"/>
    <s v="V"/>
  </r>
  <r>
    <x v="10"/>
    <s v="Grazing Livestock"/>
    <s v="Dairy"/>
    <m/>
    <m/>
    <x v="106"/>
    <s v="—    "/>
    <s v="V"/>
    <s v=".D"/>
    <s v=".D"/>
    <n v="0"/>
  </r>
  <r>
    <x v="10"/>
    <s v="Grazing Livestock"/>
    <s v="Dairy"/>
    <m/>
    <m/>
    <x v="107"/>
    <s v="—    "/>
    <s v=".D"/>
    <s v="..D"/>
    <s v=".D"/>
    <n v="0"/>
  </r>
  <r>
    <x v="10"/>
    <s v="Grazing Livestock"/>
    <s v="Dairy"/>
    <m/>
    <m/>
    <x v="108"/>
    <s v="—    "/>
    <s v=".D"/>
    <s v="..D"/>
    <s v=".D"/>
    <n v="0"/>
  </r>
  <r>
    <x v="10"/>
    <s v="Grazing Livestock"/>
    <s v="Dairy"/>
    <m/>
    <m/>
    <x v="109"/>
    <s v="—    "/>
    <s v=".D"/>
    <s v="..D"/>
    <s v=".D"/>
    <n v="0"/>
  </r>
  <r>
    <x v="10"/>
    <s v="Grazing Livestock"/>
    <s v="Dairy"/>
    <m/>
    <m/>
    <x v="110"/>
    <s v="—    "/>
    <s v=".D"/>
    <s v="..D"/>
    <s v=".D"/>
    <n v="0"/>
  </r>
  <r>
    <x v="10"/>
    <s v="Grazing Livestock"/>
    <s v="Dairy"/>
    <m/>
    <m/>
    <x v="111"/>
    <s v="—    "/>
    <s v=".D"/>
    <s v=".D"/>
    <s v=".D"/>
    <n v="0"/>
  </r>
  <r>
    <x v="10"/>
    <s v="Grazing Livestock"/>
    <s v="Dairy"/>
    <m/>
    <m/>
    <x v="112"/>
    <s v="—    "/>
    <s v=".D"/>
    <s v="..D"/>
    <s v=".D"/>
    <n v="0"/>
  </r>
  <r>
    <x v="10"/>
    <s v="Grazing Livestock"/>
    <s v="Dairy"/>
    <m/>
    <m/>
    <x v="113"/>
    <s v="—    "/>
    <s v="V"/>
    <s v=".D"/>
    <s v="V"/>
    <n v="0"/>
  </r>
  <r>
    <x v="10"/>
    <s v="Grazing Livestock"/>
    <s v="Dairy"/>
    <m/>
    <m/>
    <x v="114"/>
    <s v="—    "/>
    <s v="V"/>
    <s v="V"/>
    <s v="V"/>
    <n v="0"/>
  </r>
  <r>
    <x v="10"/>
    <s v="Grazing Livestock"/>
    <s v="Dairy"/>
    <m/>
    <m/>
    <x v="115"/>
    <s v="—    "/>
    <s v=".D"/>
    <s v=".D"/>
    <s v="..D"/>
    <s v="..D"/>
  </r>
  <r>
    <x v="10"/>
    <s v="Grazing Livestock"/>
    <s v="Dairy"/>
    <m/>
    <m/>
    <x v="116"/>
    <s v="—    "/>
    <n v="0"/>
    <n v="0"/>
    <n v="0"/>
    <n v="0"/>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2"/>
    <s v="—    "/>
    <n v="90.538585823223201"/>
    <n v="55.321584836098097"/>
    <n v="91.2676028096284"/>
    <n v="123.538133737698"/>
  </r>
  <r>
    <x v="11"/>
    <s v="Grazing Livestock"/>
    <s v="Grazing livestock (lowland)"/>
    <m/>
    <m/>
    <x v="81"/>
    <s v="—    "/>
    <n v="110.903439014771"/>
    <n v="85.771001233517595"/>
    <n v="113.426888119441"/>
    <n v="130.513252977344"/>
  </r>
  <r>
    <x v="11"/>
    <s v="Grazing Livestock"/>
    <s v="Grazing livestock (lowland)"/>
    <m/>
    <m/>
    <x v="82"/>
    <s v="—    "/>
    <n v="0.96299183583808101"/>
    <n v="0.99372097331945697"/>
    <n v="0.97730367186864697"/>
    <n v="0.90479588276967404"/>
  </r>
  <r>
    <x v="11"/>
    <s v="Grazing Livestock"/>
    <s v="Grazing livestock (lowland)"/>
    <m/>
    <m/>
    <x v="83"/>
    <s v="—    "/>
    <s v="V"/>
    <n v="0"/>
    <s v=".D"/>
    <s v=".D"/>
  </r>
  <r>
    <x v="11"/>
    <s v="Grazing Livestock"/>
    <s v="Grazing livestock (lowland)"/>
    <m/>
    <m/>
    <x v="84"/>
    <s v="—    "/>
    <n v="0.95814549097902402"/>
    <n v="0.99372097331945697"/>
    <n v="0.96835627643024402"/>
    <n v="0.90327752749069901"/>
  </r>
  <r>
    <x v="11"/>
    <s v="Grazing Livestock"/>
    <s v="Grazing livestock (lowland)"/>
    <m/>
    <m/>
    <x v="85"/>
    <s v="—    "/>
    <n v="23.704033822029501"/>
    <n v="21.965613734626299"/>
    <n v="23.786575223851099"/>
    <n v="25.241423041277301"/>
  </r>
  <r>
    <x v="11"/>
    <s v="Grazing Livestock"/>
    <s v="Grazing livestock (lowland)"/>
    <m/>
    <m/>
    <x v="86"/>
    <s v="—    "/>
    <s v="V"/>
    <s v=".D"/>
    <s v="V"/>
    <s v="V"/>
  </r>
  <r>
    <x v="11"/>
    <s v="Grazing Livestock"/>
    <s v="Grazing livestock (lowland)"/>
    <m/>
    <m/>
    <x v="87"/>
    <s v="—    "/>
    <n v="23.255445534104599"/>
    <n v="21.7828792404297"/>
    <n v="23.338899018900701"/>
    <n v="24.531101771930501"/>
  </r>
  <r>
    <x v="11"/>
    <s v="Grazing Livestock"/>
    <s v="Grazing livestock (lowland)"/>
    <m/>
    <m/>
    <x v="88"/>
    <s v="—    "/>
    <n v="4.88745762548084"/>
    <n v="4.36420497663861"/>
    <n v="3.04477902820393"/>
    <n v="9.0235027420693203"/>
  </r>
  <r>
    <x v="11"/>
    <s v="Grazing Livestock"/>
    <s v="Grazing livestock (lowland)"/>
    <m/>
    <m/>
    <x v="89"/>
    <s v="—    "/>
    <s v="V"/>
    <s v=".D"/>
    <s v="V"/>
    <s v="V"/>
  </r>
  <r>
    <x v="11"/>
    <s v="Grazing Livestock"/>
    <s v="Grazing livestock (lowland)"/>
    <m/>
    <m/>
    <x v="90"/>
    <s v="—    "/>
    <n v="3.2313612783350201"/>
    <n v="4.2012608418527497"/>
    <n v="2.92440702663942"/>
    <n v="2.8868003226805601"/>
  </r>
  <r>
    <x v="11"/>
    <s v="Grazing Livestock"/>
    <s v="Grazing livestock (lowland)"/>
    <m/>
    <m/>
    <x v="91"/>
    <s v="—    "/>
    <n v="6.1633618850741003"/>
    <n v="5.3226337581863898"/>
    <n v="5.8578126734976603"/>
    <n v="7.5863814164958896"/>
  </r>
  <r>
    <x v="11"/>
    <s v="Grazing Livestock"/>
    <s v="Grazing livestock (lowland)"/>
    <m/>
    <m/>
    <x v="92"/>
    <s v="—    "/>
    <n v="4.0427647818263699"/>
    <n v="2.79460993049178"/>
    <n v="3.8640702748609002"/>
    <n v="5.6146311421162496"/>
  </r>
  <r>
    <x v="11"/>
    <s v="Grazing Livestock"/>
    <s v="Grazing livestock (lowland)"/>
    <m/>
    <m/>
    <x v="93"/>
    <s v="—    "/>
    <n v="2.12059710324773"/>
    <n v="2.5280238276946099"/>
    <n v="1.9937423986367599"/>
    <n v="1.97175027437963"/>
  </r>
  <r>
    <x v="11"/>
    <s v="Grazing Livestock"/>
    <s v="Grazing livestock (lowland)"/>
    <m/>
    <m/>
    <x v="94"/>
    <s v="—    "/>
    <n v="38.603716419183002"/>
    <n v="25.318128649566301"/>
    <n v="40.764107862068499"/>
    <n v="47.344365681901699"/>
  </r>
  <r>
    <x v="11"/>
    <s v="Grazing Livestock"/>
    <s v="Grazing livestock (lowland)"/>
    <m/>
    <m/>
    <x v="95"/>
    <s v="—    "/>
    <n v="21.992567869162599"/>
    <n v="11.9239976391959"/>
    <n v="23.9551560451591"/>
    <n v="27.976839802261601"/>
  </r>
  <r>
    <x v="11"/>
    <s v="Grazing Livestock"/>
    <s v="Grazing livestock (lowland)"/>
    <m/>
    <m/>
    <x v="96"/>
    <s v="—    "/>
    <n v="16.611148550020399"/>
    <n v="13.394131010370399"/>
    <n v="16.808951816909499"/>
    <n v="19.367525879640102"/>
  </r>
  <r>
    <x v="11"/>
    <s v="Grazing Livestock"/>
    <s v="Grazing livestock (lowland)"/>
    <m/>
    <m/>
    <x v="97"/>
    <s v="—    "/>
    <n v="36.581877427165402"/>
    <n v="27.806699141180498"/>
    <n v="38.996309659951599"/>
    <n v="40.412784212830502"/>
  </r>
  <r>
    <x v="11"/>
    <s v="Grazing Livestock"/>
    <s v="Grazing livestock (lowland)"/>
    <m/>
    <m/>
    <x v="98"/>
    <s v="—    "/>
    <n v="311.62966270207198"/>
    <n v="64.630586477255605"/>
    <n v="378.89331455545999"/>
    <n v="420.82999085668501"/>
  </r>
  <r>
    <x v="11"/>
    <s v="Grazing Livestock"/>
    <s v="Grazing livestock (lowland)"/>
    <m/>
    <m/>
    <x v="99"/>
    <s v="—    "/>
    <n v="4.8614681966319298"/>
    <n v="1.01742368548114"/>
    <n v="6.6721464021815802"/>
    <n v="5.0584976239346604"/>
  </r>
  <r>
    <x v="11"/>
    <s v="Grazing Livestock"/>
    <s v="Grazing livestock (lowland)"/>
    <m/>
    <m/>
    <x v="100"/>
    <s v="—    "/>
    <n v="147.08858182134699"/>
    <n v="30.713744158076"/>
    <n v="180.80779044855001"/>
    <n v="194.550682337772"/>
  </r>
  <r>
    <x v="11"/>
    <s v="Grazing Livestock"/>
    <s v="Grazing livestock (lowland)"/>
    <m/>
    <m/>
    <x v="101"/>
    <s v="—    "/>
    <n v="145.59335049753599"/>
    <n v="30.713744158076"/>
    <n v="180.71709196619"/>
    <n v="188.83085760273701"/>
  </r>
  <r>
    <x v="11"/>
    <s v="Grazing Livestock"/>
    <s v="Grazing livestock (lowland)"/>
    <m/>
    <m/>
    <x v="102"/>
    <s v="—    "/>
    <s v=".D"/>
    <n v="0"/>
    <s v=".D"/>
    <s v=".D"/>
  </r>
  <r>
    <x v="11"/>
    <s v="Grazing Livestock"/>
    <s v="Grazing livestock (lowland)"/>
    <m/>
    <m/>
    <x v="103"/>
    <s v="—    "/>
    <n v="24.780062250173"/>
    <n v="6.7877102780391798"/>
    <n v="27.326508995545598"/>
    <n v="37.363410993121697"/>
  </r>
  <r>
    <x v="11"/>
    <s v="Grazing Livestock"/>
    <s v="Grazing livestock (lowland)"/>
    <m/>
    <m/>
    <x v="104"/>
    <s v="—    "/>
    <n v="129.34216367169901"/>
    <n v="25.480153635836398"/>
    <n v="156.360810344637"/>
    <n v="177.74941493639199"/>
  </r>
  <r>
    <x v="11"/>
    <s v="Grazing Livestock"/>
    <s v="Grazing livestock (lowland)"/>
    <m/>
    <m/>
    <x v="105"/>
    <s v="—    "/>
    <n v="5.5573867622209301"/>
    <n v="0.63155471982294498"/>
    <n v="7.7260583645467698"/>
    <n v="6.1079849654640004"/>
  </r>
  <r>
    <x v="11"/>
    <s v="Grazing Livestock"/>
    <s v="Grazing livestock (lowland)"/>
    <m/>
    <m/>
    <x v="106"/>
    <s v="—    "/>
    <s v="V"/>
    <s v="V"/>
    <n v="1.09488196851668"/>
    <s v="V"/>
  </r>
  <r>
    <x v="11"/>
    <s v="Grazing Livestock"/>
    <s v="Grazing livestock (lowland)"/>
    <m/>
    <m/>
    <x v="107"/>
    <s v="—    "/>
    <n v="1.26018452379714E-2"/>
    <s v="V"/>
    <s v="V"/>
    <n v="0"/>
  </r>
  <r>
    <x v="11"/>
    <s v="Grazing Livestock"/>
    <s v="Grazing livestock (lowland)"/>
    <m/>
    <m/>
    <x v="108"/>
    <s v="—    "/>
    <n v="7.9735969209476801E-2"/>
    <s v="V"/>
    <s v="V"/>
    <s v=".D"/>
  </r>
  <r>
    <x v="11"/>
    <s v="Grazing Livestock"/>
    <s v="Grazing livestock (lowland)"/>
    <m/>
    <m/>
    <x v="109"/>
    <s v="—    "/>
    <n v="0"/>
    <n v="0"/>
    <s v="..D"/>
    <n v="0"/>
  </r>
  <r>
    <x v="11"/>
    <s v="Grazing Livestock"/>
    <s v="Grazing livestock (lowland)"/>
    <m/>
    <m/>
    <x v="110"/>
    <s v="—    "/>
    <s v="V"/>
    <n v="0"/>
    <s v="V"/>
    <n v="0"/>
  </r>
  <r>
    <x v="11"/>
    <s v="Grazing Livestock"/>
    <s v="Grazing livestock (lowland)"/>
    <m/>
    <m/>
    <x v="111"/>
    <s v="—    "/>
    <s v="V"/>
    <s v="V"/>
    <n v="0.77885551099834605"/>
    <s v="V"/>
  </r>
  <r>
    <x v="11"/>
    <s v="Grazing Livestock"/>
    <s v="Grazing livestock (lowland)"/>
    <m/>
    <m/>
    <x v="112"/>
    <s v="—    "/>
    <n v="0.28541767013911301"/>
    <s v="V"/>
    <s v="V"/>
    <s v=".D"/>
  </r>
  <r>
    <x v="11"/>
    <s v="Grazing Livestock"/>
    <s v="Grazing livestock (lowland)"/>
    <m/>
    <m/>
    <x v="113"/>
    <s v="—    "/>
    <s v="V"/>
    <s v="V"/>
    <s v="V"/>
    <s v=".D"/>
  </r>
  <r>
    <x v="11"/>
    <s v="Grazing Livestock"/>
    <s v="Grazing livestock (lowland)"/>
    <m/>
    <m/>
    <x v="114"/>
    <s v="—    "/>
    <s v="V"/>
    <s v="V"/>
    <s v=".D"/>
    <s v=".D"/>
  </r>
  <r>
    <x v="11"/>
    <s v="Grazing Livestock"/>
    <s v="Grazing livestock (lowland)"/>
    <m/>
    <m/>
    <x v="115"/>
    <s v="—    "/>
    <s v=".D"/>
    <s v=".D"/>
    <n v="0"/>
    <s v=".D"/>
  </r>
  <r>
    <x v="11"/>
    <s v="Grazing Livestock"/>
    <s v="Grazing livestock (lowland)"/>
    <m/>
    <m/>
    <x v="116"/>
    <s v="—    "/>
    <n v="0"/>
    <n v="0"/>
    <n v="0"/>
    <n v="0"/>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2"/>
    <s v="—    "/>
    <n v="164.67543071253701"/>
    <n v="68.603485963451106"/>
    <n v="130.19994215142901"/>
    <n v="327.53817484072101"/>
  </r>
  <r>
    <x v="12"/>
    <s v="Grazing Livestock"/>
    <s v="Grazing livestock (LFA)"/>
    <m/>
    <m/>
    <x v="81"/>
    <s v="—    "/>
    <n v="82.558878555732093"/>
    <n v="48.2759970420231"/>
    <n v="84.688076663683006"/>
    <n v="111.734713478093"/>
  </r>
  <r>
    <x v="12"/>
    <s v="Grazing Livestock"/>
    <s v="Grazing livestock (LFA)"/>
    <m/>
    <m/>
    <x v="82"/>
    <s v="—    "/>
    <n v="1.09856082276904"/>
    <n v="0.78694208090320195"/>
    <n v="1.16641665945307"/>
    <n v="1.2664925010866099"/>
  </r>
  <r>
    <x v="12"/>
    <s v="Grazing Livestock"/>
    <s v="Grazing livestock (LFA)"/>
    <m/>
    <m/>
    <x v="83"/>
    <s v="—    "/>
    <s v="V"/>
    <n v="0"/>
    <s v="V"/>
    <s v=".D"/>
  </r>
  <r>
    <x v="12"/>
    <s v="Grazing Livestock"/>
    <s v="Grazing livestock (LFA)"/>
    <m/>
    <m/>
    <x v="84"/>
    <s v="—    "/>
    <n v="1.0885004692768401"/>
    <n v="0.78694208090320195"/>
    <n v="1.14972879041191"/>
    <n v="1.25990822275143"/>
  </r>
  <r>
    <x v="12"/>
    <s v="Grazing Livestock"/>
    <s v="Grazing livestock (LFA)"/>
    <m/>
    <m/>
    <x v="85"/>
    <s v="—    "/>
    <n v="26.863466471370302"/>
    <n v="17.0474120470119"/>
    <n v="27.7626831074111"/>
    <n v="34.636536530813402"/>
  </r>
  <r>
    <x v="12"/>
    <s v="Grazing Livestock"/>
    <s v="Grazing livestock (LFA)"/>
    <m/>
    <m/>
    <x v="86"/>
    <s v="—    "/>
    <s v="V"/>
    <s v=".D"/>
    <s v="V"/>
    <s v="V"/>
  </r>
  <r>
    <x v="12"/>
    <s v="Grazing Livestock"/>
    <s v="Grazing livestock (LFA)"/>
    <m/>
    <m/>
    <x v="87"/>
    <s v="—    "/>
    <n v="25.8597834200378"/>
    <n v="16.618063267250999"/>
    <n v="26.5933378210905"/>
    <n v="33.404761725535003"/>
  </r>
  <r>
    <x v="12"/>
    <s v="Grazing Livestock"/>
    <s v="Grazing livestock (LFA)"/>
    <m/>
    <m/>
    <x v="88"/>
    <s v="—    "/>
    <n v="3.6178520696037499"/>
    <n v="2.0617213222899098"/>
    <n v="3.37907202282859"/>
    <n v="5.6148301639944203"/>
  </r>
  <r>
    <x v="12"/>
    <s v="Grazing Livestock"/>
    <s v="Grazing livestock (LFA)"/>
    <m/>
    <m/>
    <x v="89"/>
    <s v="—    "/>
    <s v="V"/>
    <s v=".D"/>
    <s v="V"/>
    <s v="V"/>
  </r>
  <r>
    <x v="12"/>
    <s v="Grazing Livestock"/>
    <s v="Grazing livestock (LFA)"/>
    <m/>
    <m/>
    <x v="90"/>
    <s v="—    "/>
    <n v="3.0754846077441602"/>
    <s v="..D"/>
    <n v="3.1273159564694999"/>
    <n v="4.0792833309237597"/>
  </r>
  <r>
    <x v="12"/>
    <s v="Grazing Livestock"/>
    <s v="Grazing livestock (LFA)"/>
    <m/>
    <m/>
    <x v="91"/>
    <s v="—    "/>
    <n v="3.4558763343551302"/>
    <n v="1.04248096045311"/>
    <s v="V"/>
    <n v="6.3555571613008199"/>
  </r>
  <r>
    <x v="12"/>
    <s v="Grazing Livestock"/>
    <s v="Grazing livestock (LFA)"/>
    <m/>
    <m/>
    <x v="92"/>
    <s v="—    "/>
    <n v="1.53322960979749"/>
    <s v="V"/>
    <n v="0.47645963641831801"/>
    <n v="4.7200337670033097"/>
  </r>
  <r>
    <x v="12"/>
    <s v="Grazing Livestock"/>
    <s v="Grazing livestock (LFA)"/>
    <m/>
    <m/>
    <x v="93"/>
    <s v="—    "/>
    <n v="1.92264672455764"/>
    <n v="0.603540637137159"/>
    <s v="V"/>
    <n v="1.63552339429751"/>
  </r>
  <r>
    <x v="12"/>
    <s v="Grazing Livestock"/>
    <s v="Grazing livestock (LFA)"/>
    <m/>
    <m/>
    <x v="94"/>
    <s v="—    "/>
    <n v="18.854350668961398"/>
    <n v="12.764912350348901"/>
    <n v="18.084894115493601"/>
    <n v="26.3381489161392"/>
  </r>
  <r>
    <x v="12"/>
    <s v="Grazing Livestock"/>
    <s v="Grazing livestock (LFA)"/>
    <m/>
    <m/>
    <x v="95"/>
    <s v="—    "/>
    <n v="10.339059765602499"/>
    <n v="7.7762127116437796"/>
    <n v="8.8892348213620807"/>
    <n v="15.746789060465501"/>
  </r>
  <r>
    <x v="12"/>
    <s v="Grazing Livestock"/>
    <s v="Grazing livestock (LFA)"/>
    <m/>
    <m/>
    <x v="96"/>
    <s v="—    "/>
    <n v="8.5152909033589594"/>
    <n v="4.9886996387050901"/>
    <n v="9.1956592941315591"/>
    <n v="10.5913598556737"/>
  </r>
  <r>
    <x v="12"/>
    <s v="Grazing Livestock"/>
    <s v="Grazing livestock (LFA)"/>
    <m/>
    <m/>
    <x v="97"/>
    <s v="—    "/>
    <n v="28.668772188672399"/>
    <n v="14.572528281016099"/>
    <n v="31.111011314723999"/>
    <n v="37.523148204758897"/>
  </r>
  <r>
    <x v="12"/>
    <s v="Grazing Livestock"/>
    <s v="Grazing livestock (LFA)"/>
    <m/>
    <m/>
    <x v="98"/>
    <s v="—    "/>
    <n v="752.29166642044299"/>
    <n v="280.595610113666"/>
    <n v="724.78284834925398"/>
    <n v="1267.63505803783"/>
  </r>
  <r>
    <x v="12"/>
    <s v="Grazing Livestock"/>
    <s v="Grazing livestock (LFA)"/>
    <m/>
    <m/>
    <x v="99"/>
    <s v="—    "/>
    <n v="11.8250722095111"/>
    <n v="5.41665589575104"/>
    <n v="10.601125606969701"/>
    <n v="20.531489374001499"/>
  </r>
  <r>
    <x v="12"/>
    <s v="Grazing Livestock"/>
    <s v="Grazing livestock (LFA)"/>
    <m/>
    <m/>
    <x v="100"/>
    <s v="—    "/>
    <n v="383.03872397750098"/>
    <n v="146.386092077782"/>
    <n v="359.889477811262"/>
    <n v="660.33569653896802"/>
  </r>
  <r>
    <x v="12"/>
    <s v="Grazing Livestock"/>
    <s v="Grazing livestock (LFA)"/>
    <m/>
    <m/>
    <x v="101"/>
    <s v="—    "/>
    <n v="8.2200439301379298"/>
    <s v="V"/>
    <s v="V"/>
    <n v="0"/>
  </r>
  <r>
    <x v="12"/>
    <s v="Grazing Livestock"/>
    <s v="Grazing livestock (LFA)"/>
    <m/>
    <m/>
    <x v="102"/>
    <s v="—    "/>
    <n v="374.81868004736299"/>
    <n v="130.00942495561901"/>
    <n v="351.53848600174803"/>
    <n v="660.33569653896802"/>
  </r>
  <r>
    <x v="12"/>
    <s v="Grazing Livestock"/>
    <s v="Grazing livestock (LFA)"/>
    <m/>
    <m/>
    <x v="103"/>
    <s v="—    "/>
    <n v="63.511463158033202"/>
    <n v="25.385864327693401"/>
    <n v="65.585702361642802"/>
    <n v="96.546392112574097"/>
  </r>
  <r>
    <x v="12"/>
    <s v="Grazing Livestock"/>
    <s v="Grazing livestock (LFA)"/>
    <m/>
    <m/>
    <x v="104"/>
    <s v="—    "/>
    <n v="286.79478691404699"/>
    <n v="101.04142053573401"/>
    <n v="280.36409583112197"/>
    <n v="480.90819185408702"/>
  </r>
  <r>
    <x v="12"/>
    <s v="Grazing Livestock"/>
    <s v="Grazing livestock (LFA)"/>
    <m/>
    <m/>
    <x v="105"/>
    <s v="—    "/>
    <n v="7.1216201613507497"/>
    <n v="2.3655772767057299"/>
    <n v="8.3424467382570207"/>
    <n v="9.3132881581962597"/>
  </r>
  <r>
    <x v="12"/>
    <s v="Grazing Livestock"/>
    <s v="Grazing livestock (LFA)"/>
    <m/>
    <m/>
    <x v="106"/>
    <s v="—    "/>
    <s v=".D"/>
    <s v=".D"/>
    <s v="..D"/>
    <n v="0"/>
  </r>
  <r>
    <x v="12"/>
    <s v="Grazing Livestock"/>
    <s v="Grazing livestock (LFA)"/>
    <m/>
    <m/>
    <x v="107"/>
    <s v="—    "/>
    <s v="..D"/>
    <n v="0"/>
    <n v="0"/>
    <n v="0"/>
  </r>
  <r>
    <x v="12"/>
    <s v="Grazing Livestock"/>
    <s v="Grazing livestock (LFA)"/>
    <m/>
    <m/>
    <x v="108"/>
    <s v="—    "/>
    <s v="..D"/>
    <n v="0"/>
    <n v="0"/>
    <n v="0"/>
  </r>
  <r>
    <x v="12"/>
    <s v="Grazing Livestock"/>
    <s v="Grazing livestock (LFA)"/>
    <m/>
    <m/>
    <x v="109"/>
    <s v="—    "/>
    <n v="0"/>
    <n v="0"/>
    <n v="0"/>
    <n v="0"/>
  </r>
  <r>
    <x v="12"/>
    <s v="Grazing Livestock"/>
    <s v="Grazing livestock (LFA)"/>
    <m/>
    <m/>
    <x v="110"/>
    <s v="—    "/>
    <n v="0"/>
    <n v="0"/>
    <n v="0"/>
    <n v="0"/>
  </r>
  <r>
    <x v="12"/>
    <s v="Grazing Livestock"/>
    <s v="Grazing livestock (LFA)"/>
    <m/>
    <m/>
    <x v="111"/>
    <s v="—    "/>
    <s v=".D"/>
    <s v=".D"/>
    <s v="..D"/>
    <n v="0"/>
  </r>
  <r>
    <x v="12"/>
    <s v="Grazing Livestock"/>
    <s v="Grazing livestock (LFA)"/>
    <m/>
    <m/>
    <x v="112"/>
    <s v="—    "/>
    <s v=".D"/>
    <s v=".D"/>
    <s v="..D"/>
    <n v="0"/>
  </r>
  <r>
    <x v="12"/>
    <s v="Grazing Livestock"/>
    <s v="Grazing livestock (LFA)"/>
    <m/>
    <m/>
    <x v="113"/>
    <s v="—    "/>
    <s v="V"/>
    <n v="0"/>
    <s v="V"/>
    <s v="V"/>
  </r>
  <r>
    <x v="12"/>
    <s v="Grazing Livestock"/>
    <s v="Grazing livestock (LFA)"/>
    <m/>
    <m/>
    <x v="114"/>
    <s v="—    "/>
    <n v="0"/>
    <n v="0"/>
    <n v="0"/>
    <n v="0"/>
  </r>
  <r>
    <x v="12"/>
    <s v="Grazing Livestock"/>
    <s v="Grazing livestock (LFA)"/>
    <m/>
    <m/>
    <x v="115"/>
    <s v="—    "/>
    <n v="0"/>
    <n v="0"/>
    <n v="0"/>
    <n v="0"/>
  </r>
  <r>
    <x v="12"/>
    <s v="Grazing Livestock"/>
    <s v="Grazing livestock (LFA)"/>
    <m/>
    <m/>
    <x v="116"/>
    <s v="—    "/>
    <n v="0"/>
    <n v="0"/>
    <n v="0"/>
    <n v="0"/>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2"/>
    <s v="—    "/>
    <n v="87.498495039597898"/>
    <n v="58.921865587630002"/>
    <n v="88.373231988377199"/>
    <n v="131.78877314270599"/>
  </r>
  <r>
    <x v="13"/>
    <s v="Grazing Livestock"/>
    <s v="Grazing livestock (LFA)"/>
    <s v="Grazing livestock (DA)"/>
    <m/>
    <x v="81"/>
    <s v="—    "/>
    <n v="81.739517054706397"/>
    <n v="54.580908311587002"/>
    <n v="89.757266234111199"/>
    <n v="109.069777969291"/>
  </r>
  <r>
    <x v="13"/>
    <s v="Grazing Livestock"/>
    <s v="Grazing livestock (LFA)"/>
    <s v="Grazing livestock (DA)"/>
    <m/>
    <x v="82"/>
    <s v="—    "/>
    <n v="0.92531471333980897"/>
    <n v="0.84432357167960603"/>
    <n v="0.99465076658637097"/>
    <n v="0.91350439204890099"/>
  </r>
  <r>
    <x v="13"/>
    <s v="Grazing Livestock"/>
    <s v="Grazing livestock (LFA)"/>
    <s v="Grazing livestock (DA)"/>
    <m/>
    <x v="83"/>
    <s v="—    "/>
    <s v=".D"/>
    <s v="..D"/>
    <s v=".D"/>
    <s v="..D"/>
  </r>
  <r>
    <x v="13"/>
    <s v="Grazing Livestock"/>
    <s v="Grazing livestock (LFA)"/>
    <s v="Grazing livestock (DA)"/>
    <m/>
    <x v="84"/>
    <s v="—    "/>
    <n v="0.91080755802524205"/>
    <n v="0.84432357167960603"/>
    <n v="0.96169171870051195"/>
    <n v="0.91350439204890099"/>
  </r>
  <r>
    <x v="13"/>
    <s v="Grazing Livestock"/>
    <s v="Grazing livestock (LFA)"/>
    <s v="Grazing livestock (DA)"/>
    <m/>
    <x v="85"/>
    <s v="—    "/>
    <n v="23.347448337323598"/>
    <n v="16.6322662900007"/>
    <n v="27.504716615938101"/>
    <n v="25.637590364477099"/>
  </r>
  <r>
    <x v="13"/>
    <s v="Grazing Livestock"/>
    <s v="Grazing livestock (LFA)"/>
    <s v="Grazing livestock (DA)"/>
    <m/>
    <x v="86"/>
    <s v="—    "/>
    <s v=".D"/>
    <s v="..D"/>
    <s v=".D"/>
    <s v=".D"/>
  </r>
  <r>
    <x v="13"/>
    <s v="Grazing Livestock"/>
    <s v="Grazing livestock (LFA)"/>
    <s v="Grazing livestock (DA)"/>
    <m/>
    <x v="87"/>
    <s v="—    "/>
    <n v="22.112466065871999"/>
    <n v="16.6322662900007"/>
    <n v="24.998094289882101"/>
    <n v="25.023070637243499"/>
  </r>
  <r>
    <x v="13"/>
    <s v="Grazing Livestock"/>
    <s v="Grazing livestock (LFA)"/>
    <s v="Grazing livestock (DA)"/>
    <m/>
    <x v="88"/>
    <s v="—    "/>
    <n v="3.8685348391393402"/>
    <s v="V"/>
    <n v="3.4537841641382898"/>
    <s v="V"/>
  </r>
  <r>
    <x v="13"/>
    <s v="Grazing Livestock"/>
    <s v="Grazing livestock (LFA)"/>
    <s v="Grazing livestock (DA)"/>
    <m/>
    <x v="89"/>
    <s v="—    "/>
    <s v="V"/>
    <s v="..D"/>
    <s v=".D"/>
    <s v=".D"/>
  </r>
  <r>
    <x v="13"/>
    <s v="Grazing Livestock"/>
    <s v="Grazing livestock (LFA)"/>
    <s v="Grazing livestock (DA)"/>
    <m/>
    <x v="90"/>
    <s v="—    "/>
    <n v="2.6646317225032901"/>
    <s v="V"/>
    <n v="2.9073578439253698"/>
    <n v="3.3232889064022402"/>
  </r>
  <r>
    <x v="13"/>
    <s v="Grazing Livestock"/>
    <s v="Grazing livestock (LFA)"/>
    <s v="Grazing livestock (DA)"/>
    <m/>
    <x v="91"/>
    <s v="—    "/>
    <n v="4.3727121584880697"/>
    <s v="V"/>
    <n v="3.03845519684078"/>
    <n v="13.9293081670299"/>
  </r>
  <r>
    <x v="13"/>
    <s v="Grazing Livestock"/>
    <s v="Grazing livestock (LFA)"/>
    <s v="Grazing livestock (DA)"/>
    <m/>
    <x v="92"/>
    <s v="—    "/>
    <n v="3.12109522618867"/>
    <n v="0"/>
    <n v="0.98309684643500606"/>
    <n v="12.546514718683699"/>
  </r>
  <r>
    <x v="13"/>
    <s v="Grazing Livestock"/>
    <s v="Grazing livestock (LFA)"/>
    <s v="Grazing livestock (DA)"/>
    <m/>
    <x v="93"/>
    <s v="—    "/>
    <n v="1.2516169322994"/>
    <s v="V"/>
    <n v="2.0553583504057702"/>
    <n v="1.3827934483461799"/>
  </r>
  <r>
    <x v="13"/>
    <s v="Grazing Livestock"/>
    <s v="Grazing livestock (LFA)"/>
    <s v="Grazing livestock (DA)"/>
    <m/>
    <x v="94"/>
    <s v="—    "/>
    <n v="20.882212002109899"/>
    <n v="17.099767092268898"/>
    <n v="21.503080232291001"/>
    <n v="25.706995190778699"/>
  </r>
  <r>
    <x v="13"/>
    <s v="Grazing Livestock"/>
    <s v="Grazing livestock (LFA)"/>
    <s v="Grazing livestock (DA)"/>
    <m/>
    <x v="95"/>
    <s v="—    "/>
    <n v="12.6834376474231"/>
    <n v="12.095680110899201"/>
    <n v="11.012757069852199"/>
    <n v="17.063240684846701"/>
  </r>
  <r>
    <x v="13"/>
    <s v="Grazing Livestock"/>
    <s v="Grazing livestock (LFA)"/>
    <s v="Grazing livestock (DA)"/>
    <m/>
    <x v="96"/>
    <s v="—    "/>
    <n v="8.1987743546868401"/>
    <n v="5.0040869813696904"/>
    <n v="10.4903231624388"/>
    <n v="8.6437545059319305"/>
  </r>
  <r>
    <x v="13"/>
    <s v="Grazing Livestock"/>
    <s v="Grazing livestock (LFA)"/>
    <s v="Grazing livestock (DA)"/>
    <m/>
    <x v="97"/>
    <s v="—    "/>
    <n v="28.343295004305599"/>
    <n v="17.9109429719927"/>
    <n v="33.262579258316698"/>
    <n v="35.063003545921497"/>
  </r>
  <r>
    <x v="13"/>
    <s v="Grazing Livestock"/>
    <s v="Grazing livestock (LFA)"/>
    <s v="Grazing livestock (DA)"/>
    <m/>
    <x v="98"/>
    <s v="—    "/>
    <n v="475.84391720623302"/>
    <n v="210.65031432106801"/>
    <n v="599.73113997938196"/>
    <n v="649.04897012712195"/>
  </r>
  <r>
    <x v="13"/>
    <s v="Grazing Livestock"/>
    <s v="Grazing livestock (LFA)"/>
    <s v="Grazing livestock (DA)"/>
    <m/>
    <x v="99"/>
    <s v="—    "/>
    <n v="7.9695703933507698"/>
    <n v="4.39107743665706"/>
    <n v="8.2195181518709699"/>
    <n v="13.227369311806299"/>
  </r>
  <r>
    <x v="13"/>
    <s v="Grazing Livestock"/>
    <s v="Grazing livestock (LFA)"/>
    <s v="Grazing livestock (DA)"/>
    <m/>
    <x v="100"/>
    <s v="—    "/>
    <n v="234.87072657018001"/>
    <n v="116.344545526156"/>
    <n v="284.94702391877797"/>
    <n v="323.15846647444903"/>
  </r>
  <r>
    <x v="13"/>
    <s v="Grazing Livestock"/>
    <s v="Grazing livestock (LFA)"/>
    <s v="Grazing livestock (DA)"/>
    <m/>
    <x v="101"/>
    <s v="—    "/>
    <s v="V"/>
    <s v="V"/>
    <s v="V"/>
    <n v="0"/>
  </r>
  <r>
    <x v="13"/>
    <s v="Grazing Livestock"/>
    <s v="Grazing livestock (LFA)"/>
    <s v="Grazing livestock (DA)"/>
    <m/>
    <x v="102"/>
    <s v="—    "/>
    <n v="213.25020233103999"/>
    <s v="V"/>
    <n v="259.80891959244201"/>
    <n v="323.15846647444903"/>
  </r>
  <r>
    <x v="13"/>
    <s v="Grazing Livestock"/>
    <s v="Grazing livestock (LFA)"/>
    <s v="Grazing livestock (DA)"/>
    <m/>
    <x v="103"/>
    <s v="—    "/>
    <n v="36.044780907761499"/>
    <s v="V"/>
    <n v="58.270615796323099"/>
    <n v="26.3279192459039"/>
  </r>
  <r>
    <x v="13"/>
    <s v="Grazing Livestock"/>
    <s v="Grazing livestock (LFA)"/>
    <s v="Grazing livestock (DA)"/>
    <m/>
    <x v="104"/>
    <s v="—    "/>
    <n v="192.62129694978799"/>
    <n v="74.729720553568896"/>
    <n v="241.57114065733401"/>
    <n v="282.19952219624901"/>
  </r>
  <r>
    <x v="13"/>
    <s v="Grazing Livestock"/>
    <s v="Grazing livestock (LFA)"/>
    <s v="Grazing livestock (DA)"/>
    <m/>
    <x v="105"/>
    <s v="—    "/>
    <n v="4.3375423851524397"/>
    <n v="1.4245149119724101"/>
    <n v="6.7228414550754003"/>
    <n v="4.1356928987132902"/>
  </r>
  <r>
    <x v="13"/>
    <s v="Grazing Livestock"/>
    <s v="Grazing livestock (LFA)"/>
    <s v="Grazing livestock (DA)"/>
    <m/>
    <x v="106"/>
    <s v="—    "/>
    <s v=".D"/>
    <s v=".D"/>
    <s v="..D"/>
    <n v="0"/>
  </r>
  <r>
    <x v="13"/>
    <s v="Grazing Livestock"/>
    <s v="Grazing livestock (LFA)"/>
    <s v="Grazing livestock (DA)"/>
    <m/>
    <x v="107"/>
    <s v="—    "/>
    <n v="0"/>
    <n v="0"/>
    <n v="0"/>
    <n v="0"/>
  </r>
  <r>
    <x v="13"/>
    <s v="Grazing Livestock"/>
    <s v="Grazing livestock (LFA)"/>
    <s v="Grazing livestock (DA)"/>
    <m/>
    <x v="108"/>
    <s v="—    "/>
    <n v="0"/>
    <n v="0"/>
    <n v="0"/>
    <n v="0"/>
  </r>
  <r>
    <x v="13"/>
    <s v="Grazing Livestock"/>
    <s v="Grazing livestock (LFA)"/>
    <s v="Grazing livestock (DA)"/>
    <m/>
    <x v="109"/>
    <s v="—    "/>
    <n v="0"/>
    <n v="0"/>
    <n v="0"/>
    <n v="0"/>
  </r>
  <r>
    <x v="13"/>
    <s v="Grazing Livestock"/>
    <s v="Grazing livestock (LFA)"/>
    <s v="Grazing livestock (DA)"/>
    <m/>
    <x v="110"/>
    <s v="—    "/>
    <n v="0"/>
    <n v="0"/>
    <n v="0"/>
    <n v="0"/>
  </r>
  <r>
    <x v="13"/>
    <s v="Grazing Livestock"/>
    <s v="Grazing livestock (LFA)"/>
    <s v="Grazing livestock (DA)"/>
    <m/>
    <x v="111"/>
    <s v="—    "/>
    <s v=".D"/>
    <s v=".D"/>
    <s v="..D"/>
    <n v="0"/>
  </r>
  <r>
    <x v="13"/>
    <s v="Grazing Livestock"/>
    <s v="Grazing livestock (LFA)"/>
    <s v="Grazing livestock (DA)"/>
    <m/>
    <x v="112"/>
    <s v="—    "/>
    <s v=".D"/>
    <s v=".D"/>
    <s v="..D"/>
    <n v="0"/>
  </r>
  <r>
    <x v="13"/>
    <s v="Grazing Livestock"/>
    <s v="Grazing livestock (LFA)"/>
    <s v="Grazing livestock (DA)"/>
    <m/>
    <x v="113"/>
    <s v="—    "/>
    <s v=".D"/>
    <s v="..D"/>
    <s v=".D"/>
    <n v="0"/>
  </r>
  <r>
    <x v="13"/>
    <s v="Grazing Livestock"/>
    <s v="Grazing livestock (LFA)"/>
    <s v="Grazing livestock (DA)"/>
    <m/>
    <x v="114"/>
    <s v="—    "/>
    <n v="0"/>
    <n v="0"/>
    <n v="0"/>
    <n v="0"/>
  </r>
  <r>
    <x v="13"/>
    <s v="Grazing Livestock"/>
    <s v="Grazing livestock (LFA)"/>
    <s v="Grazing livestock (DA)"/>
    <m/>
    <x v="115"/>
    <s v="—    "/>
    <n v="0"/>
    <n v="0"/>
    <n v="0"/>
    <n v="0"/>
  </r>
  <r>
    <x v="13"/>
    <s v="Grazing Livestock"/>
    <s v="Grazing livestock (LFA)"/>
    <s v="Grazing livestock (DA)"/>
    <m/>
    <x v="116"/>
    <s v="—    "/>
    <n v="0"/>
    <n v="0"/>
    <n v="0"/>
    <n v="0"/>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2"/>
    <s v="—    "/>
    <n v="252.07345459496801"/>
    <s v="F"/>
    <n v="167.930176504288"/>
    <n v="453.15360376709299"/>
  </r>
  <r>
    <x v="14"/>
    <s v="Grazing Livestock"/>
    <s v="Grazing livestock (LFA)"/>
    <s v="Specialist sheep (SDA)"/>
    <m/>
    <x v="81"/>
    <s v="—    "/>
    <n v="29.469706107548099"/>
    <s v="F"/>
    <n v="31.2162734114501"/>
    <n v="36.4893891645211"/>
  </r>
  <r>
    <x v="14"/>
    <s v="Grazing Livestock"/>
    <s v="Grazing livestock (LFA)"/>
    <s v="Specialist sheep (SDA)"/>
    <m/>
    <x v="82"/>
    <s v="—    "/>
    <n v="0.57150100641341905"/>
    <s v="F"/>
    <n v="0.65559570454934102"/>
    <n v="0.68572112926752504"/>
  </r>
  <r>
    <x v="14"/>
    <s v="Grazing Livestock"/>
    <s v="Grazing livestock (LFA)"/>
    <s v="Specialist sheep (SDA)"/>
    <m/>
    <x v="83"/>
    <s v="—    "/>
    <n v="0"/>
    <n v="0"/>
    <n v="0"/>
    <n v="0"/>
  </r>
  <r>
    <x v="14"/>
    <s v="Grazing Livestock"/>
    <s v="Grazing livestock (LFA)"/>
    <s v="Specialist sheep (SDA)"/>
    <m/>
    <x v="84"/>
    <s v="—    "/>
    <n v="0.57150100641341905"/>
    <s v="F"/>
    <n v="0.65559570454934102"/>
    <n v="0.68572112926752504"/>
  </r>
  <r>
    <x v="14"/>
    <s v="Grazing Livestock"/>
    <s v="Grazing livestock (LFA)"/>
    <s v="Specialist sheep (SDA)"/>
    <m/>
    <x v="85"/>
    <s v="—    "/>
    <n v="11.9929245584608"/>
    <s v="F"/>
    <n v="13.265430200061401"/>
    <n v="14.267668815241301"/>
  </r>
  <r>
    <x v="14"/>
    <s v="Grazing Livestock"/>
    <s v="Grazing livestock (LFA)"/>
    <s v="Specialist sheep (SDA)"/>
    <m/>
    <x v="86"/>
    <s v="—    "/>
    <n v="0"/>
    <n v="0"/>
    <n v="0"/>
    <n v="0"/>
  </r>
  <r>
    <x v="14"/>
    <s v="Grazing Livestock"/>
    <s v="Grazing livestock (LFA)"/>
    <s v="Specialist sheep (SDA)"/>
    <m/>
    <x v="87"/>
    <s v="—    "/>
    <n v="11.9929245584608"/>
    <s v="F"/>
    <n v="13.265430200061401"/>
    <n v="14.267668815241301"/>
  </r>
  <r>
    <x v="14"/>
    <s v="Grazing Livestock"/>
    <s v="Grazing livestock (LFA)"/>
    <s v="Specialist sheep (SDA)"/>
    <m/>
    <x v="88"/>
    <s v="—    "/>
    <n v="1.3883562604834701"/>
    <s v="F"/>
    <n v="1.2109020454635"/>
    <n v="1.90894784791798"/>
  </r>
  <r>
    <x v="14"/>
    <s v="Grazing Livestock"/>
    <s v="Grazing livestock (LFA)"/>
    <s v="Specialist sheep (SDA)"/>
    <m/>
    <x v="89"/>
    <s v="—    "/>
    <n v="0"/>
    <n v="0"/>
    <n v="0"/>
    <n v="0"/>
  </r>
  <r>
    <x v="14"/>
    <s v="Grazing Livestock"/>
    <s v="Grazing livestock (LFA)"/>
    <s v="Specialist sheep (SDA)"/>
    <m/>
    <x v="90"/>
    <s v="—    "/>
    <n v="1.3883562604834701"/>
    <s v="F"/>
    <n v="1.2109020454635"/>
    <n v="1.90894784791798"/>
  </r>
  <r>
    <x v="14"/>
    <s v="Grazing Livestock"/>
    <s v="Grazing livestock (LFA)"/>
    <s v="Specialist sheep (SDA)"/>
    <m/>
    <x v="91"/>
    <s v="—    "/>
    <n v="0.406971603354711"/>
    <s v="F"/>
    <s v=".D"/>
    <n v="1.13097223942217"/>
  </r>
  <r>
    <x v="14"/>
    <s v="Grazing Livestock"/>
    <s v="Grazing livestock (LFA)"/>
    <s v="Specialist sheep (SDA)"/>
    <m/>
    <x v="92"/>
    <s v="—    "/>
    <s v="V"/>
    <s v=".D"/>
    <n v="0"/>
    <s v="V"/>
  </r>
  <r>
    <x v="14"/>
    <s v="Grazing Livestock"/>
    <s v="Grazing livestock (LFA)"/>
    <s v="Specialist sheep (SDA)"/>
    <m/>
    <x v="93"/>
    <s v="—    "/>
    <n v="0.39120189935865801"/>
    <s v=".D"/>
    <s v=".D"/>
    <n v="1.0892327195332101"/>
  </r>
  <r>
    <x v="14"/>
    <s v="Grazing Livestock"/>
    <s v="Grazing livestock (LFA)"/>
    <s v="Specialist sheep (SDA)"/>
    <m/>
    <x v="94"/>
    <s v="—    "/>
    <n v="3.79502392698569"/>
    <s v="F"/>
    <n v="3.9615796409634001"/>
    <n v="4.3481866295320897"/>
  </r>
  <r>
    <x v="14"/>
    <s v="Grazing Livestock"/>
    <s v="Grazing livestock (LFA)"/>
    <s v="Specialist sheep (SDA)"/>
    <m/>
    <x v="95"/>
    <s v="—    "/>
    <n v="1.45445046867292"/>
    <s v="F"/>
    <n v="1.1705230227334"/>
    <n v="2.0024885852459899"/>
  </r>
  <r>
    <x v="14"/>
    <s v="Grazing Livestock"/>
    <s v="Grazing livestock (LFA)"/>
    <s v="Specialist sheep (SDA)"/>
    <m/>
    <x v="96"/>
    <s v="—    "/>
    <n v="2.3405734583127802"/>
    <s v="F"/>
    <n v="2.7910566182299998"/>
    <n v="2.3456980442861002"/>
  </r>
  <r>
    <x v="14"/>
    <s v="Grazing Livestock"/>
    <s v="Grazing livestock (LFA)"/>
    <s v="Specialist sheep (SDA)"/>
    <m/>
    <x v="97"/>
    <s v="—    "/>
    <n v="11.314928751849999"/>
    <s v="F"/>
    <n v="12.0907530613049"/>
    <n v="14.14789250314"/>
  </r>
  <r>
    <x v="14"/>
    <s v="Grazing Livestock"/>
    <s v="Grazing livestock (LFA)"/>
    <s v="Specialist sheep (SDA)"/>
    <m/>
    <x v="98"/>
    <s v="—    "/>
    <n v="1156.9394424321699"/>
    <s v="F"/>
    <n v="1012.46758453724"/>
    <n v="1670.3561190789001"/>
  </r>
  <r>
    <x v="14"/>
    <s v="Grazing Livestock"/>
    <s v="Grazing livestock (LFA)"/>
    <s v="Specialist sheep (SDA)"/>
    <m/>
    <x v="99"/>
    <s v="—    "/>
    <n v="18.360102131228398"/>
    <s v="F"/>
    <n v="15.6044199823368"/>
    <n v="26.407864510759801"/>
  </r>
  <r>
    <x v="14"/>
    <s v="Grazing Livestock"/>
    <s v="Grazing livestock (LFA)"/>
    <s v="Specialist sheep (SDA)"/>
    <m/>
    <x v="100"/>
    <s v="—    "/>
    <n v="600.12149547113995"/>
    <s v="F"/>
    <n v="516.76269589782999"/>
    <n v="886.917272672688"/>
  </r>
  <r>
    <x v="14"/>
    <s v="Grazing Livestock"/>
    <s v="Grazing livestock (LFA)"/>
    <s v="Specialist sheep (SDA)"/>
    <m/>
    <x v="101"/>
    <s v="—    "/>
    <n v="0"/>
    <n v="0"/>
    <n v="0"/>
    <n v="0"/>
  </r>
  <r>
    <x v="14"/>
    <s v="Grazing Livestock"/>
    <s v="Grazing livestock (LFA)"/>
    <s v="Specialist sheep (SDA)"/>
    <m/>
    <x v="102"/>
    <s v="—    "/>
    <n v="600.12149547113995"/>
    <s v="F"/>
    <n v="516.76269589782999"/>
    <n v="886.917272672688"/>
  </r>
  <r>
    <x v="14"/>
    <s v="Grazing Livestock"/>
    <s v="Grazing livestock (LFA)"/>
    <s v="Specialist sheep (SDA)"/>
    <m/>
    <x v="103"/>
    <s v="—    "/>
    <n v="96.831761539220494"/>
    <s v="F"/>
    <n v="87.027260039019197"/>
    <n v="129.75076197470301"/>
  </r>
  <r>
    <x v="14"/>
    <s v="Grazing Livestock"/>
    <s v="Grazing livestock (LFA)"/>
    <s v="Specialist sheep (SDA)"/>
    <m/>
    <x v="104"/>
    <s v="—    "/>
    <n v="430.764599871732"/>
    <s v="F"/>
    <n v="380.40631708676102"/>
    <n v="616.38737599075296"/>
  </r>
  <r>
    <x v="14"/>
    <s v="Grazing Livestock"/>
    <s v="Grazing livestock (LFA)"/>
    <s v="Specialist sheep (SDA)"/>
    <m/>
    <x v="105"/>
    <s v="—    "/>
    <n v="10.8614834188456"/>
    <s v="F"/>
    <s v="V"/>
    <n v="10.892843929995101"/>
  </r>
  <r>
    <x v="14"/>
    <s v="Grazing Livestock"/>
    <s v="Grazing livestock (LFA)"/>
    <s v="Specialist sheep (SDA)"/>
    <m/>
    <x v="106"/>
    <s v="—    "/>
    <n v="0"/>
    <n v="0"/>
    <n v="0"/>
    <n v="0"/>
  </r>
  <r>
    <x v="14"/>
    <s v="Grazing Livestock"/>
    <s v="Grazing livestock (LFA)"/>
    <s v="Specialist sheep (SDA)"/>
    <m/>
    <x v="107"/>
    <s v="—    "/>
    <n v="0"/>
    <n v="0"/>
    <n v="0"/>
    <n v="0"/>
  </r>
  <r>
    <x v="14"/>
    <s v="Grazing Livestock"/>
    <s v="Grazing livestock (LFA)"/>
    <s v="Specialist sheep (SDA)"/>
    <m/>
    <x v="108"/>
    <s v="—    "/>
    <n v="0"/>
    <n v="0"/>
    <n v="0"/>
    <n v="0"/>
  </r>
  <r>
    <x v="14"/>
    <s v="Grazing Livestock"/>
    <s v="Grazing livestock (LFA)"/>
    <s v="Specialist sheep (SDA)"/>
    <m/>
    <x v="109"/>
    <s v="—    "/>
    <n v="0"/>
    <n v="0"/>
    <n v="0"/>
    <n v="0"/>
  </r>
  <r>
    <x v="14"/>
    <s v="Grazing Livestock"/>
    <s v="Grazing livestock (LFA)"/>
    <s v="Specialist sheep (SDA)"/>
    <m/>
    <x v="110"/>
    <s v="—    "/>
    <n v="0"/>
    <n v="0"/>
    <n v="0"/>
    <n v="0"/>
  </r>
  <r>
    <x v="14"/>
    <s v="Grazing Livestock"/>
    <s v="Grazing livestock (LFA)"/>
    <s v="Specialist sheep (SDA)"/>
    <m/>
    <x v="111"/>
    <s v="—    "/>
    <n v="0"/>
    <n v="0"/>
    <n v="0"/>
    <n v="0"/>
  </r>
  <r>
    <x v="14"/>
    <s v="Grazing Livestock"/>
    <s v="Grazing livestock (LFA)"/>
    <s v="Specialist sheep (SDA)"/>
    <m/>
    <x v="112"/>
    <s v="—    "/>
    <n v="0"/>
    <n v="0"/>
    <n v="0"/>
    <n v="0"/>
  </r>
  <r>
    <x v="14"/>
    <s v="Grazing Livestock"/>
    <s v="Grazing livestock (LFA)"/>
    <s v="Specialist sheep (SDA)"/>
    <m/>
    <x v="113"/>
    <s v="—    "/>
    <s v=".D"/>
    <s v="..D"/>
    <n v="0"/>
    <s v=".D"/>
  </r>
  <r>
    <x v="14"/>
    <s v="Grazing Livestock"/>
    <s v="Grazing livestock (LFA)"/>
    <s v="Specialist sheep (SDA)"/>
    <m/>
    <x v="114"/>
    <s v="—    "/>
    <n v="0"/>
    <n v="0"/>
    <n v="0"/>
    <n v="0"/>
  </r>
  <r>
    <x v="14"/>
    <s v="Grazing Livestock"/>
    <s v="Grazing livestock (LFA)"/>
    <s v="Specialist sheep (SDA)"/>
    <m/>
    <x v="115"/>
    <s v="—    "/>
    <n v="0"/>
    <n v="0"/>
    <n v="0"/>
    <n v="0"/>
  </r>
  <r>
    <x v="14"/>
    <s v="Grazing Livestock"/>
    <s v="Grazing livestock (LFA)"/>
    <s v="Specialist sheep (SDA)"/>
    <m/>
    <x v="116"/>
    <s v="—    "/>
    <n v="0"/>
    <n v="0"/>
    <n v="0"/>
    <n v="0"/>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2"/>
    <s v="—    "/>
    <n v="176.200914056503"/>
    <s v="F"/>
    <n v="138.95347027665599"/>
    <n v="376.08289929976598"/>
  </r>
  <r>
    <x v="15"/>
    <s v="Grazing Livestock"/>
    <s v="Grazing livestock (LFA)"/>
    <s v="Other grazing livestock (SDA)"/>
    <m/>
    <x v="81"/>
    <s v="—    "/>
    <n v="130.97967950505901"/>
    <s v="F"/>
    <n v="118.45676498344901"/>
    <n v="222.771090264516"/>
  </r>
  <r>
    <x v="15"/>
    <s v="Grazing Livestock"/>
    <s v="Grazing livestock (LFA)"/>
    <s v="Other grazing livestock (SDA)"/>
    <m/>
    <x v="82"/>
    <s v="—    "/>
    <n v="1.7711151244426599"/>
    <s v="F"/>
    <n v="1.6765708527738901"/>
    <n v="2.5119085399620098"/>
  </r>
  <r>
    <x v="15"/>
    <s v="Grazing Livestock"/>
    <s v="Grazing livestock (LFA)"/>
    <s v="Other grazing livestock (SDA)"/>
    <m/>
    <x v="83"/>
    <s v="—    "/>
    <s v="V"/>
    <n v="0"/>
    <s v=".D"/>
    <s v=".D"/>
  </r>
  <r>
    <x v="15"/>
    <s v="Grazing Livestock"/>
    <s v="Grazing livestock (LFA)"/>
    <s v="Other grazing livestock (SDA)"/>
    <m/>
    <x v="84"/>
    <s v="—    "/>
    <n v="1.7572261604422701"/>
    <s v="F"/>
    <n v="1.6618563603455601"/>
    <n v="2.4881875572530898"/>
  </r>
  <r>
    <x v="15"/>
    <s v="Grazing Livestock"/>
    <s v="Grazing livestock (LFA)"/>
    <s v="Other grazing livestock (SDA)"/>
    <m/>
    <x v="85"/>
    <s v="—    "/>
    <n v="44.244932136962198"/>
    <s v="F"/>
    <n v="38.308441506773796"/>
    <n v="74.365448931534402"/>
  </r>
  <r>
    <x v="15"/>
    <s v="Grazing Livestock"/>
    <s v="Grazing livestock (LFA)"/>
    <s v="Other grazing livestock (SDA)"/>
    <m/>
    <x v="86"/>
    <s v="—    "/>
    <s v="V"/>
    <s v=".D"/>
    <s v="V"/>
    <s v="V"/>
  </r>
  <r>
    <x v="15"/>
    <s v="Grazing Livestock"/>
    <s v="Grazing livestock (LFA)"/>
    <s v="Other grazing livestock (SDA)"/>
    <m/>
    <x v="87"/>
    <s v="—    "/>
    <n v="42.612566502539302"/>
    <s v="F"/>
    <n v="37.445288225974203"/>
    <n v="70.645770884117198"/>
  </r>
  <r>
    <x v="15"/>
    <s v="Grazing Livestock"/>
    <s v="Grazing livestock (LFA)"/>
    <s v="Other grazing livestock (SDA)"/>
    <m/>
    <x v="88"/>
    <s v="—    "/>
    <n v="5.3200530886657704"/>
    <s v="F"/>
    <n v="4.8597647406295001"/>
    <n v="8.3543192096097201"/>
  </r>
  <r>
    <x v="15"/>
    <s v="Grazing Livestock"/>
    <s v="Grazing livestock (LFA)"/>
    <s v="Other grazing livestock (SDA)"/>
    <m/>
    <x v="89"/>
    <s v="—    "/>
    <s v="V"/>
    <s v=".D"/>
    <s v=".D"/>
    <s v="V"/>
  </r>
  <r>
    <x v="15"/>
    <s v="Grazing Livestock"/>
    <s v="Grazing livestock (LFA)"/>
    <s v="Other grazing livestock (SDA)"/>
    <m/>
    <x v="90"/>
    <s v="—    "/>
    <n v="5.0613672457594703"/>
    <s v="F"/>
    <n v="4.6796881037195401"/>
    <n v="8.0754451741787907"/>
  </r>
  <r>
    <x v="15"/>
    <s v="Grazing Livestock"/>
    <s v="Grazing livestock (LFA)"/>
    <s v="Other grazing livestock (SDA)"/>
    <m/>
    <x v="91"/>
    <s v="—    "/>
    <n v="5.1167428150305598"/>
    <s v="F"/>
    <s v="V"/>
    <n v="4.99994890824496"/>
  </r>
  <r>
    <x v="15"/>
    <s v="Grazing Livestock"/>
    <s v="Grazing livestock (LFA)"/>
    <s v="Other grazing livestock (SDA)"/>
    <m/>
    <x v="92"/>
    <s v="—    "/>
    <n v="1.0451188154000399"/>
    <s v="F"/>
    <s v="V"/>
    <n v="2.2856052499469501"/>
  </r>
  <r>
    <x v="15"/>
    <s v="Grazing Livestock"/>
    <s v="Grazing livestock (LFA)"/>
    <s v="Other grazing livestock (SDA)"/>
    <m/>
    <x v="93"/>
    <s v="—    "/>
    <s v="V"/>
    <s v="F"/>
    <s v=".D"/>
    <n v="2.7143436582980098"/>
  </r>
  <r>
    <x v="15"/>
    <s v="Grazing Livestock"/>
    <s v="Grazing livestock (LFA)"/>
    <s v="Other grazing livestock (SDA)"/>
    <m/>
    <x v="94"/>
    <s v="—    "/>
    <n v="29.963247563442799"/>
    <s v="F"/>
    <n v="25.232974692774601"/>
    <n v="58.615295397498201"/>
  </r>
  <r>
    <x v="15"/>
    <s v="Grazing Livestock"/>
    <s v="Grazing livestock (LFA)"/>
    <s v="Other grazing livestock (SDA)"/>
    <m/>
    <x v="95"/>
    <s v="—    "/>
    <n v="15.559179640899"/>
    <s v="F"/>
    <n v="12.5782693180153"/>
    <n v="33.921799762965698"/>
  </r>
  <r>
    <x v="15"/>
    <s v="Grazing Livestock"/>
    <s v="Grazing livestock (LFA)"/>
    <s v="Other grazing livestock (SDA)"/>
    <m/>
    <x v="96"/>
    <s v="—    "/>
    <n v="14.404067922543801"/>
    <s v="F"/>
    <n v="12.654705374759301"/>
    <n v="24.6934956345325"/>
  </r>
  <r>
    <x v="15"/>
    <s v="Grazing Livestock"/>
    <s v="Grazing livestock (LFA)"/>
    <s v="Other grazing livestock (SDA)"/>
    <m/>
    <x v="97"/>
    <s v="—    "/>
    <n v="44.563588776514699"/>
    <s v="F"/>
    <n v="42.825960024054197"/>
    <n v="73.924169277666493"/>
  </r>
  <r>
    <x v="15"/>
    <s v="Grazing Livestock"/>
    <s v="Grazing livestock (LFA)"/>
    <s v="Other grazing livestock (SDA)"/>
    <m/>
    <x v="98"/>
    <s v="—    "/>
    <n v="711.68398255774105"/>
    <s v="F"/>
    <n v="626.39085339838903"/>
    <n v="1412.7725673089401"/>
  </r>
  <r>
    <x v="15"/>
    <s v="Grazing Livestock"/>
    <s v="Grazing livestock (LFA)"/>
    <s v="Other grazing livestock (SDA)"/>
    <m/>
    <x v="99"/>
    <s v="—    "/>
    <n v="10.4615463017885"/>
    <s v="F"/>
    <n v="9.0660495843966604"/>
    <n v="20.637214733388198"/>
  </r>
  <r>
    <x v="15"/>
    <s v="Grazing Livestock"/>
    <s v="Grazing livestock (LFA)"/>
    <s v="Other grazing livestock (SDA)"/>
    <m/>
    <x v="100"/>
    <s v="—    "/>
    <n v="361.092431428868"/>
    <s v="F"/>
    <n v="311.98834442306901"/>
    <n v="729.31014225161903"/>
  </r>
  <r>
    <x v="15"/>
    <s v="Grazing Livestock"/>
    <s v="Grazing livestock (LFA)"/>
    <s v="Other grazing livestock (SDA)"/>
    <m/>
    <x v="101"/>
    <s v="—    "/>
    <n v="0"/>
    <n v="0"/>
    <n v="0"/>
    <n v="0"/>
  </r>
  <r>
    <x v="15"/>
    <s v="Grazing Livestock"/>
    <s v="Grazing livestock (LFA)"/>
    <s v="Other grazing livestock (SDA)"/>
    <m/>
    <x v="102"/>
    <s v="—    "/>
    <n v="361.092431428868"/>
    <s v="F"/>
    <n v="311.98834442306901"/>
    <n v="729.31014225161903"/>
  </r>
  <r>
    <x v="15"/>
    <s v="Grazing Livestock"/>
    <s v="Grazing livestock (LFA)"/>
    <s v="Other grazing livestock (SDA)"/>
    <m/>
    <x v="103"/>
    <s v="—    "/>
    <n v="65.631887478248203"/>
    <s v="F"/>
    <n v="56.544386796351603"/>
    <n v="130.96484127501699"/>
  </r>
  <r>
    <x v="15"/>
    <s v="Grazing Livestock"/>
    <s v="Grazing livestock (LFA)"/>
    <s v="Other grazing livestock (SDA)"/>
    <m/>
    <x v="104"/>
    <s v="—    "/>
    <n v="267.48564646606297"/>
    <s v="F"/>
    <n v="242.15024480684099"/>
    <n v="518.763139141191"/>
  </r>
  <r>
    <x v="15"/>
    <s v="Grazing Livestock"/>
    <s v="Grazing livestock (LFA)"/>
    <s v="Other grazing livestock (SDA)"/>
    <m/>
    <x v="105"/>
    <s v="—    "/>
    <n v="7.01247088277331"/>
    <s v="F"/>
    <n v="6.6418277877309704"/>
    <n v="13.0972299077223"/>
  </r>
  <r>
    <x v="15"/>
    <s v="Grazing Livestock"/>
    <s v="Grazing livestock (LFA)"/>
    <s v="Other grazing livestock (SDA)"/>
    <m/>
    <x v="106"/>
    <s v="—    "/>
    <n v="0"/>
    <n v="0"/>
    <n v="0"/>
    <n v="0"/>
  </r>
  <r>
    <x v="15"/>
    <s v="Grazing Livestock"/>
    <s v="Grazing livestock (LFA)"/>
    <s v="Other grazing livestock (SDA)"/>
    <m/>
    <x v="107"/>
    <s v="—    "/>
    <n v="0"/>
    <n v="0"/>
    <n v="0"/>
    <n v="0"/>
  </r>
  <r>
    <x v="15"/>
    <s v="Grazing Livestock"/>
    <s v="Grazing livestock (LFA)"/>
    <s v="Other grazing livestock (SDA)"/>
    <m/>
    <x v="108"/>
    <s v="—    "/>
    <n v="0"/>
    <n v="0"/>
    <n v="0"/>
    <n v="0"/>
  </r>
  <r>
    <x v="15"/>
    <s v="Grazing Livestock"/>
    <s v="Grazing livestock (LFA)"/>
    <s v="Other grazing livestock (SDA)"/>
    <m/>
    <x v="109"/>
    <s v="—    "/>
    <n v="0"/>
    <n v="0"/>
    <n v="0"/>
    <n v="0"/>
  </r>
  <r>
    <x v="15"/>
    <s v="Grazing Livestock"/>
    <s v="Grazing livestock (LFA)"/>
    <s v="Other grazing livestock (SDA)"/>
    <m/>
    <x v="110"/>
    <s v="—    "/>
    <n v="0"/>
    <n v="0"/>
    <n v="0"/>
    <n v="0"/>
  </r>
  <r>
    <x v="15"/>
    <s v="Grazing Livestock"/>
    <s v="Grazing livestock (LFA)"/>
    <s v="Other grazing livestock (SDA)"/>
    <m/>
    <x v="111"/>
    <s v="—    "/>
    <n v="0"/>
    <n v="0"/>
    <n v="0"/>
    <n v="0"/>
  </r>
  <r>
    <x v="15"/>
    <s v="Grazing Livestock"/>
    <s v="Grazing livestock (LFA)"/>
    <s v="Other grazing livestock (SDA)"/>
    <m/>
    <x v="112"/>
    <s v="—    "/>
    <n v="0"/>
    <n v="0"/>
    <n v="0"/>
    <n v="0"/>
  </r>
  <r>
    <x v="15"/>
    <s v="Grazing Livestock"/>
    <s v="Grazing livestock (LFA)"/>
    <s v="Other grazing livestock (SDA)"/>
    <m/>
    <x v="113"/>
    <s v="—    "/>
    <s v="V"/>
    <n v="0"/>
    <s v="V"/>
    <s v=".D"/>
  </r>
  <r>
    <x v="15"/>
    <s v="Grazing Livestock"/>
    <s v="Grazing livestock (LFA)"/>
    <s v="Other grazing livestock (SDA)"/>
    <m/>
    <x v="114"/>
    <s v="—    "/>
    <n v="0"/>
    <n v="0"/>
    <n v="0"/>
    <n v="0"/>
  </r>
  <r>
    <x v="15"/>
    <s v="Grazing Livestock"/>
    <s v="Grazing livestock (LFA)"/>
    <s v="Other grazing livestock (SDA)"/>
    <m/>
    <x v="115"/>
    <s v="—    "/>
    <n v="0"/>
    <n v="0"/>
    <n v="0"/>
    <n v="0"/>
  </r>
  <r>
    <x v="15"/>
    <s v="Grazing Livestock"/>
    <s v="Grazing livestock (LFA)"/>
    <s v="Other grazing livestock (SDA)"/>
    <m/>
    <x v="116"/>
    <s v="—    "/>
    <n v="0"/>
    <n v="0"/>
    <n v="0"/>
    <n v="0"/>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2"/>
    <s v="—    "/>
    <n v="134.004789406566"/>
    <n v="61.594757404252697"/>
    <n v="140.45169224605101"/>
    <n v="189.135038752718"/>
  </r>
  <r>
    <x v="16"/>
    <s v="Other types &amp; mixed"/>
    <m/>
    <m/>
    <m/>
    <x v="81"/>
    <s v="—    "/>
    <n v="73.8642657495446"/>
    <n v="40.0299395152607"/>
    <n v="87.236799509733103"/>
    <n v="79.481555328505806"/>
  </r>
  <r>
    <x v="16"/>
    <s v="Other types &amp; mixed"/>
    <m/>
    <m/>
    <m/>
    <x v="82"/>
    <s v="—    "/>
    <n v="0.50253757106545405"/>
    <n v="0.39583376812778598"/>
    <n v="0.57872499043139802"/>
    <n v="0.45412015093894298"/>
  </r>
  <r>
    <x v="16"/>
    <s v="Other types &amp; mixed"/>
    <m/>
    <m/>
    <m/>
    <x v="83"/>
    <s v="—    "/>
    <n v="2.5152120810940901E-2"/>
    <s v="..D"/>
    <n v="4.4243535257283001E-2"/>
    <s v=".D"/>
  </r>
  <r>
    <x v="16"/>
    <s v="Other types &amp; mixed"/>
    <m/>
    <m/>
    <m/>
    <x v="84"/>
    <s v="—    "/>
    <n v="0.47738545025451301"/>
    <n v="0.39583376812778598"/>
    <n v="0.53448145517411505"/>
    <n v="0.442582988592292"/>
  </r>
  <r>
    <x v="16"/>
    <s v="Other types &amp; mixed"/>
    <m/>
    <m/>
    <m/>
    <x v="85"/>
    <s v="—    "/>
    <n v="15.981800050585599"/>
    <n v="7.6902717890226002"/>
    <n v="21.630695242922101"/>
    <n v="12.7470049464917"/>
  </r>
  <r>
    <x v="16"/>
    <s v="Other types &amp; mixed"/>
    <m/>
    <m/>
    <m/>
    <x v="86"/>
    <s v="—    "/>
    <n v="3.93072296180909"/>
    <s v=".D"/>
    <s v="..D"/>
    <s v=".D"/>
  </r>
  <r>
    <x v="16"/>
    <s v="Other types &amp; mixed"/>
    <m/>
    <m/>
    <m/>
    <x v="87"/>
    <s v="—    "/>
    <n v="12.0510770887765"/>
    <n v="7.5506317918443999"/>
    <n v="13.989916018312099"/>
    <n v="12.4869750566787"/>
  </r>
  <r>
    <x v="16"/>
    <s v="Other types &amp; mixed"/>
    <m/>
    <m/>
    <m/>
    <x v="88"/>
    <s v="—    "/>
    <n v="2.3465223628098002"/>
    <n v="0.89348649739135"/>
    <n v="3.1011863410449001"/>
    <n v="2.2370687114550001"/>
  </r>
  <r>
    <x v="16"/>
    <s v="Other types &amp; mixed"/>
    <m/>
    <m/>
    <m/>
    <x v="89"/>
    <s v="—    "/>
    <n v="0.93257819839051803"/>
    <s v=".D"/>
    <s v="..D"/>
    <s v=".D"/>
  </r>
  <r>
    <x v="16"/>
    <s v="Other types &amp; mixed"/>
    <m/>
    <m/>
    <m/>
    <x v="90"/>
    <s v="—    "/>
    <n v="1.4139441644192801"/>
    <n v="0.72542419990254103"/>
    <n v="1.3867786089788301"/>
    <n v="2.1101599256418502"/>
  </r>
  <r>
    <x v="16"/>
    <s v="Other types &amp; mixed"/>
    <m/>
    <m/>
    <m/>
    <x v="91"/>
    <s v="—    "/>
    <n v="3.5194740888844001"/>
    <n v="2.8692998284337201"/>
    <n v="3.6051014334484299"/>
    <n v="3.9605577958120901"/>
  </r>
  <r>
    <x v="16"/>
    <s v="Other types &amp; mixed"/>
    <m/>
    <m/>
    <m/>
    <x v="92"/>
    <s v="—    "/>
    <n v="2.1745147840802299"/>
    <s v="V"/>
    <n v="2.2226870313136202"/>
    <n v="1.9370184454677799"/>
  </r>
  <r>
    <x v="16"/>
    <s v="Other types &amp; mixed"/>
    <m/>
    <m/>
    <m/>
    <x v="93"/>
    <s v="—    "/>
    <n v="1.3449593048041799"/>
    <s v="V"/>
    <n v="1.3824144021348099"/>
    <s v="V"/>
  </r>
  <r>
    <x v="16"/>
    <s v="Other types &amp; mixed"/>
    <m/>
    <m/>
    <m/>
    <x v="94"/>
    <s v="—    "/>
    <n v="25.4233551263167"/>
    <n v="13.349545576353499"/>
    <n v="26.711028698465601"/>
    <n v="34.202344978794699"/>
  </r>
  <r>
    <x v="16"/>
    <s v="Other types &amp; mixed"/>
    <m/>
    <m/>
    <m/>
    <x v="95"/>
    <s v="—    "/>
    <n v="16.6983337201032"/>
    <n v="8.3916660368840805"/>
    <n v="17.527452056391201"/>
    <n v="22.848609228638601"/>
  </r>
  <r>
    <x v="16"/>
    <s v="Other types &amp; mixed"/>
    <m/>
    <m/>
    <m/>
    <x v="96"/>
    <s v="—    "/>
    <n v="8.7250214062135001"/>
    <n v="4.9578795394694399"/>
    <n v="9.1835766420743905"/>
    <n v="11.353735750156099"/>
  </r>
  <r>
    <x v="16"/>
    <s v="Other types &amp; mixed"/>
    <m/>
    <m/>
    <m/>
    <x v="97"/>
    <s v="—    "/>
    <n v="26.090576549882702"/>
    <n v="14.831502055931701"/>
    <n v="31.6100628034207"/>
    <n v="25.880458745013399"/>
  </r>
  <r>
    <x v="16"/>
    <s v="Other types &amp; mixed"/>
    <m/>
    <m/>
    <m/>
    <x v="98"/>
    <s v="—    "/>
    <n v="211.092187111811"/>
    <n v="132.13734901806299"/>
    <n v="215.20209657683699"/>
    <n v="276.88207174277397"/>
  </r>
  <r>
    <x v="16"/>
    <s v="Other types &amp; mixed"/>
    <m/>
    <m/>
    <m/>
    <x v="99"/>
    <s v="—    "/>
    <n v="3.19022826181995"/>
    <n v="1.7951430328234299"/>
    <n v="3.8141061605236102"/>
    <n v="3.2809044857911802"/>
  </r>
  <r>
    <x v="16"/>
    <s v="Other types &amp; mixed"/>
    <m/>
    <m/>
    <m/>
    <x v="100"/>
    <s v="—    "/>
    <n v="98.930664754498594"/>
    <n v="64.954520197628398"/>
    <n v="99.524639471500805"/>
    <n v="129.525383570776"/>
  </r>
  <r>
    <x v="16"/>
    <s v="Other types &amp; mixed"/>
    <m/>
    <m/>
    <m/>
    <x v="101"/>
    <s v="—    "/>
    <n v="83.904239550982297"/>
    <n v="64.954520197628398"/>
    <n v="86.188880283997804"/>
    <n v="97.170167258418999"/>
  </r>
  <r>
    <x v="16"/>
    <s v="Other types &amp; mixed"/>
    <m/>
    <m/>
    <m/>
    <x v="102"/>
    <s v="—    "/>
    <n v="15.0264252035164"/>
    <s v="..D"/>
    <n v="13.3357591875029"/>
    <s v=".D"/>
  </r>
  <r>
    <x v="16"/>
    <s v="Other types &amp; mixed"/>
    <m/>
    <m/>
    <m/>
    <x v="103"/>
    <s v="—    "/>
    <n v="16.2977880021682"/>
    <n v="3.88670536162675"/>
    <n v="14.8044291202584"/>
    <n v="30.799012198509001"/>
  </r>
  <r>
    <x v="16"/>
    <s v="Other types &amp; mixed"/>
    <m/>
    <m/>
    <m/>
    <x v="104"/>
    <s v="—    "/>
    <n v="89.520995142181206"/>
    <n v="58.488578309449402"/>
    <n v="94.631503105526704"/>
    <n v="108.583562117112"/>
  </r>
  <r>
    <x v="16"/>
    <s v="Other types &amp; mixed"/>
    <m/>
    <m/>
    <m/>
    <x v="105"/>
    <s v="—    "/>
    <n v="3.1525109511435301"/>
    <n v="3.01240211653516"/>
    <n v="2.4274187190279299"/>
    <n v="4.6932093705860298"/>
  </r>
  <r>
    <x v="16"/>
    <s v="Other types &amp; mixed"/>
    <m/>
    <m/>
    <m/>
    <x v="106"/>
    <s v="—    "/>
    <n v="580.13143822202596"/>
    <n v="180.19802437316801"/>
    <n v="696.11825054577196"/>
    <n v="728.34665017357497"/>
  </r>
  <r>
    <x v="16"/>
    <s v="Other types &amp; mixed"/>
    <m/>
    <m/>
    <m/>
    <x v="107"/>
    <s v="—    "/>
    <n v="0.87083778971251102"/>
    <n v="0.44307235654867999"/>
    <s v="V"/>
    <s v="V"/>
  </r>
  <r>
    <x v="16"/>
    <s v="Other types &amp; mixed"/>
    <m/>
    <m/>
    <m/>
    <x v="108"/>
    <s v="—    "/>
    <s v="V"/>
    <n v="3.5168488053804201"/>
    <s v="V"/>
    <s v="V"/>
  </r>
  <r>
    <x v="16"/>
    <s v="Other types &amp; mixed"/>
    <m/>
    <m/>
    <m/>
    <x v="109"/>
    <s v="—    "/>
    <s v="V"/>
    <s v="V"/>
    <s v=".D"/>
    <s v="V"/>
  </r>
  <r>
    <x v="16"/>
    <s v="Other types &amp; mixed"/>
    <m/>
    <m/>
    <m/>
    <x v="110"/>
    <s v="—    "/>
    <s v="V"/>
    <n v="0.72230343973050504"/>
    <s v="V"/>
    <s v="V"/>
  </r>
  <r>
    <x v="16"/>
    <s v="Other types &amp; mixed"/>
    <m/>
    <m/>
    <m/>
    <x v="111"/>
    <s v="—    "/>
    <n v="347.253976127172"/>
    <n v="92.523316707538598"/>
    <n v="434.98175514771998"/>
    <n v="414.72515198694902"/>
  </r>
  <r>
    <x v="16"/>
    <s v="Other types &amp; mixed"/>
    <m/>
    <m/>
    <m/>
    <x v="112"/>
    <s v="—    "/>
    <n v="183.493694615636"/>
    <s v="V"/>
    <n v="178.26640770753801"/>
    <n v="287.78526566501102"/>
  </r>
  <r>
    <x v="16"/>
    <s v="Other types &amp; mixed"/>
    <m/>
    <m/>
    <m/>
    <x v="113"/>
    <s v="—    "/>
    <n v="15576.506770114"/>
    <n v="1334.6477818032599"/>
    <n v="23162.018590436499"/>
    <n v="14136.799491100401"/>
  </r>
  <r>
    <x v="16"/>
    <s v="Other types &amp; mixed"/>
    <m/>
    <m/>
    <m/>
    <x v="114"/>
    <s v="—    "/>
    <n v="1608.0617203346401"/>
    <s v="V"/>
    <n v="1843.6934642654401"/>
    <n v="1789.51812654071"/>
  </r>
  <r>
    <x v="16"/>
    <s v="Other types &amp; mixed"/>
    <m/>
    <m/>
    <m/>
    <x v="115"/>
    <s v="—    "/>
    <s v="V"/>
    <s v=".D"/>
    <s v="V"/>
    <s v=".D"/>
  </r>
  <r>
    <x v="16"/>
    <s v="Other types &amp; mixed"/>
    <m/>
    <m/>
    <m/>
    <x v="116"/>
    <s v="—    "/>
    <n v="11309.625318412"/>
    <s v="V"/>
    <n v="16973.343684380201"/>
    <n v="10675.622573884"/>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2"/>
    <s v="—    "/>
    <n v="73.434994414052497"/>
    <s v="F"/>
    <n v="115.694351516328"/>
    <n v="47.901676655984197"/>
  </r>
  <r>
    <x v="17"/>
    <s v="Other types &amp; mixed"/>
    <s v="Pigs"/>
    <m/>
    <m/>
    <x v="81"/>
    <s v="—    "/>
    <n v="13.336377328437299"/>
    <s v=".D"/>
    <n v="19.056033305562199"/>
    <s v=".D"/>
  </r>
  <r>
    <x v="17"/>
    <s v="Other types &amp; mixed"/>
    <s v="Pigs"/>
    <m/>
    <m/>
    <x v="82"/>
    <s v="—    "/>
    <n v="0.241909920206302"/>
    <s v=".D"/>
    <n v="0.20986545301975201"/>
    <s v="..D"/>
  </r>
  <r>
    <x v="17"/>
    <s v="Other types &amp; mixed"/>
    <s v="Pigs"/>
    <m/>
    <m/>
    <x v="83"/>
    <s v="—    "/>
    <n v="0"/>
    <n v="0"/>
    <n v="0"/>
    <s v="..D"/>
  </r>
  <r>
    <x v="17"/>
    <s v="Other types &amp; mixed"/>
    <s v="Pigs"/>
    <m/>
    <m/>
    <x v="84"/>
    <s v="—    "/>
    <n v="0.241909920206302"/>
    <s v=".D"/>
    <n v="0.20986545301975201"/>
    <s v="..D"/>
  </r>
  <r>
    <x v="17"/>
    <s v="Other types &amp; mixed"/>
    <s v="Pigs"/>
    <m/>
    <m/>
    <x v="85"/>
    <s v="—    "/>
    <n v="5.4932010408965501"/>
    <s v=".D"/>
    <n v="7.2364446716022499"/>
    <s v="..D"/>
  </r>
  <r>
    <x v="17"/>
    <s v="Other types &amp; mixed"/>
    <s v="Pigs"/>
    <m/>
    <m/>
    <x v="86"/>
    <s v="—    "/>
    <n v="0"/>
    <n v="0"/>
    <n v="0"/>
    <s v="..D"/>
  </r>
  <r>
    <x v="17"/>
    <s v="Other types &amp; mixed"/>
    <s v="Pigs"/>
    <m/>
    <m/>
    <x v="87"/>
    <s v="—    "/>
    <n v="5.4932010408965501"/>
    <s v=".D"/>
    <n v="7.2364446716022499"/>
    <s v="..D"/>
  </r>
  <r>
    <x v="17"/>
    <s v="Other types &amp; mixed"/>
    <s v="Pigs"/>
    <m/>
    <m/>
    <x v="88"/>
    <s v="—    "/>
    <n v="0.427267996332438"/>
    <s v=".D"/>
    <n v="0.78891061093710801"/>
    <s v="..D"/>
  </r>
  <r>
    <x v="17"/>
    <s v="Other types &amp; mixed"/>
    <s v="Pigs"/>
    <m/>
    <m/>
    <x v="89"/>
    <s v="—    "/>
    <s v="..D"/>
    <n v="0"/>
    <n v="0"/>
    <n v="0"/>
  </r>
  <r>
    <x v="17"/>
    <s v="Other types &amp; mixed"/>
    <s v="Pigs"/>
    <m/>
    <m/>
    <x v="90"/>
    <s v="—    "/>
    <n v="0.427267996332438"/>
    <s v=".D"/>
    <n v="0.78891061093710801"/>
    <s v="..D"/>
  </r>
  <r>
    <x v="17"/>
    <s v="Other types &amp; mixed"/>
    <s v="Pigs"/>
    <m/>
    <m/>
    <x v="91"/>
    <s v="—    "/>
    <s v="V"/>
    <n v="0"/>
    <s v="V"/>
    <s v=".D"/>
  </r>
  <r>
    <x v="17"/>
    <s v="Other types &amp; mixed"/>
    <s v="Pigs"/>
    <m/>
    <m/>
    <x v="92"/>
    <s v="—    "/>
    <s v="V"/>
    <n v="0"/>
    <s v="V"/>
    <n v="0"/>
  </r>
  <r>
    <x v="17"/>
    <s v="Other types &amp; mixed"/>
    <s v="Pigs"/>
    <m/>
    <m/>
    <x v="93"/>
    <s v="—    "/>
    <s v="V"/>
    <n v="0"/>
    <s v="V"/>
    <s v=".D"/>
  </r>
  <r>
    <x v="17"/>
    <s v="Other types &amp; mixed"/>
    <s v="Pigs"/>
    <m/>
    <m/>
    <x v="94"/>
    <s v="—    "/>
    <s v="V"/>
    <s v=".D"/>
    <s v="V"/>
    <s v=".D"/>
  </r>
  <r>
    <x v="17"/>
    <s v="Other types &amp; mixed"/>
    <s v="Pigs"/>
    <m/>
    <m/>
    <x v="95"/>
    <s v="—    "/>
    <s v="V"/>
    <s v=".D"/>
    <s v="V"/>
    <n v="0"/>
  </r>
  <r>
    <x v="17"/>
    <s v="Other types &amp; mixed"/>
    <s v="Pigs"/>
    <m/>
    <m/>
    <x v="96"/>
    <s v="—    "/>
    <s v="V"/>
    <s v="..D"/>
    <n v="2.1705076026501802"/>
    <s v=".D"/>
  </r>
  <r>
    <x v="17"/>
    <s v="Other types &amp; mixed"/>
    <s v="Pigs"/>
    <m/>
    <m/>
    <x v="97"/>
    <s v="—    "/>
    <n v="4.2999145889642501"/>
    <s v=".D"/>
    <n v="5.1853602765429496"/>
    <s v="..D"/>
  </r>
  <r>
    <x v="17"/>
    <s v="Other types &amp; mixed"/>
    <s v="Pigs"/>
    <m/>
    <m/>
    <x v="98"/>
    <s v="—    "/>
    <n v="52.375639484113698"/>
    <s v=".D"/>
    <s v="V"/>
    <s v="V"/>
  </r>
  <r>
    <x v="17"/>
    <s v="Other types &amp; mixed"/>
    <s v="Pigs"/>
    <m/>
    <m/>
    <x v="99"/>
    <s v="—    "/>
    <n v="0.52283940273859397"/>
    <s v=".D"/>
    <s v="V"/>
    <s v="V"/>
  </r>
  <r>
    <x v="17"/>
    <s v="Other types &amp; mixed"/>
    <s v="Pigs"/>
    <m/>
    <m/>
    <x v="100"/>
    <s v="—    "/>
    <n v="22.8008862702881"/>
    <s v=".D"/>
    <s v="V"/>
    <s v="V"/>
  </r>
  <r>
    <x v="17"/>
    <s v="Other types &amp; mixed"/>
    <s v="Pigs"/>
    <m/>
    <m/>
    <x v="101"/>
    <s v="—    "/>
    <n v="22.404229587674301"/>
    <s v=".D"/>
    <s v="V"/>
    <s v="V"/>
  </r>
  <r>
    <x v="17"/>
    <s v="Other types &amp; mixed"/>
    <s v="Pigs"/>
    <m/>
    <m/>
    <x v="102"/>
    <s v="—    "/>
    <s v=".D"/>
    <s v="..D"/>
    <s v=".D"/>
    <s v="..D"/>
  </r>
  <r>
    <x v="17"/>
    <s v="Other types &amp; mixed"/>
    <s v="Pigs"/>
    <m/>
    <m/>
    <x v="103"/>
    <s v="—    "/>
    <s v="V"/>
    <s v=".D"/>
    <s v="V"/>
    <s v="V"/>
  </r>
  <r>
    <x v="17"/>
    <s v="Other types &amp; mixed"/>
    <s v="Pigs"/>
    <m/>
    <m/>
    <x v="104"/>
    <s v="—    "/>
    <n v="23.718231444474899"/>
    <s v=".D"/>
    <s v="V"/>
    <s v="V"/>
  </r>
  <r>
    <x v="17"/>
    <s v="Other types &amp; mixed"/>
    <s v="Pigs"/>
    <m/>
    <m/>
    <x v="105"/>
    <s v="—    "/>
    <s v="V"/>
    <s v=".D"/>
    <s v="V"/>
    <s v=".D"/>
  </r>
  <r>
    <x v="17"/>
    <s v="Other types &amp; mixed"/>
    <s v="Pigs"/>
    <m/>
    <m/>
    <x v="106"/>
    <s v="—    "/>
    <n v="2948.6188017881"/>
    <s v="F"/>
    <n v="3957.5244266049499"/>
    <n v="3201.87866346599"/>
  </r>
  <r>
    <x v="17"/>
    <s v="Other types &amp; mixed"/>
    <s v="Pigs"/>
    <m/>
    <m/>
    <x v="107"/>
    <s v="—    "/>
    <n v="4.6126026270246303"/>
    <s v="F"/>
    <s v="V"/>
    <s v="V"/>
  </r>
  <r>
    <x v="17"/>
    <s v="Other types &amp; mixed"/>
    <s v="Pigs"/>
    <m/>
    <m/>
    <x v="108"/>
    <s v="—    "/>
    <n v="196.65247304858801"/>
    <s v="F"/>
    <s v="V"/>
    <n v="132.46614521131099"/>
  </r>
  <r>
    <x v="17"/>
    <s v="Other types &amp; mixed"/>
    <s v="Pigs"/>
    <m/>
    <m/>
    <x v="109"/>
    <s v="—    "/>
    <s v="V"/>
    <s v=".D"/>
    <s v=".D"/>
    <s v="V"/>
  </r>
  <r>
    <x v="17"/>
    <s v="Other types &amp; mixed"/>
    <s v="Pigs"/>
    <m/>
    <m/>
    <x v="110"/>
    <s v="—    "/>
    <n v="71.765552073078595"/>
    <s v="F"/>
    <n v="133.28655444064199"/>
    <s v="V"/>
  </r>
  <r>
    <x v="17"/>
    <s v="Other types &amp; mixed"/>
    <s v="Pigs"/>
    <m/>
    <m/>
    <x v="111"/>
    <s v="—    "/>
    <n v="1840.1127893609"/>
    <s v="F"/>
    <n v="2507.8636081795999"/>
    <n v="1779.05879367442"/>
  </r>
  <r>
    <x v="17"/>
    <s v="Other types &amp; mixed"/>
    <s v="Pigs"/>
    <m/>
    <m/>
    <x v="112"/>
    <s v="—    "/>
    <n v="809.94408283435496"/>
    <s v="F"/>
    <n v="943.41338718593897"/>
    <s v="V"/>
  </r>
  <r>
    <x v="17"/>
    <s v="Other types &amp; mixed"/>
    <s v="Pigs"/>
    <m/>
    <m/>
    <x v="113"/>
    <s v="—    "/>
    <s v=".D"/>
    <s v="..D"/>
    <s v=".D"/>
    <n v="0"/>
  </r>
  <r>
    <x v="17"/>
    <s v="Other types &amp; mixed"/>
    <s v="Pigs"/>
    <m/>
    <m/>
    <x v="114"/>
    <s v="—    "/>
    <s v=".D"/>
    <s v="..D"/>
    <s v=".D"/>
    <n v="0"/>
  </r>
  <r>
    <x v="17"/>
    <s v="Other types &amp; mixed"/>
    <s v="Pigs"/>
    <m/>
    <m/>
    <x v="115"/>
    <s v="—    "/>
    <n v="0"/>
    <n v="0"/>
    <n v="0"/>
    <n v="0"/>
  </r>
  <r>
    <x v="17"/>
    <s v="Other types &amp; mixed"/>
    <s v="Pigs"/>
    <m/>
    <m/>
    <x v="116"/>
    <s v="—    "/>
    <n v="0"/>
    <n v="0"/>
    <n v="0"/>
    <n v="0"/>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2"/>
    <s v="—    "/>
    <n v="60.288992884233501"/>
    <s v="V"/>
    <n v="63.013132136046401"/>
    <n v="97.115863463141096"/>
  </r>
  <r>
    <x v="18"/>
    <s v="Other types &amp; mixed"/>
    <s v="Poultry"/>
    <m/>
    <m/>
    <x v="81"/>
    <s v="—    "/>
    <n v="10.574309368996101"/>
    <s v="V"/>
    <n v="11.5877872901114"/>
    <s v="V"/>
  </r>
  <r>
    <x v="18"/>
    <s v="Other types &amp; mixed"/>
    <s v="Poultry"/>
    <m/>
    <m/>
    <x v="82"/>
    <s v="—    "/>
    <s v="V"/>
    <s v="V"/>
    <s v="V"/>
    <s v=".D"/>
  </r>
  <r>
    <x v="18"/>
    <s v="Other types &amp; mixed"/>
    <s v="Poultry"/>
    <m/>
    <m/>
    <x v="83"/>
    <s v="—    "/>
    <n v="0"/>
    <n v="0"/>
    <n v="0"/>
    <n v="0"/>
  </r>
  <r>
    <x v="18"/>
    <s v="Other types &amp; mixed"/>
    <s v="Poultry"/>
    <m/>
    <m/>
    <x v="84"/>
    <s v="—    "/>
    <s v="V"/>
    <s v="V"/>
    <s v="V"/>
    <s v=".D"/>
  </r>
  <r>
    <x v="18"/>
    <s v="Other types &amp; mixed"/>
    <s v="Poultry"/>
    <m/>
    <m/>
    <x v="85"/>
    <s v="—    "/>
    <s v="V"/>
    <s v="V"/>
    <s v="V"/>
    <s v="V"/>
  </r>
  <r>
    <x v="18"/>
    <s v="Other types &amp; mixed"/>
    <s v="Poultry"/>
    <m/>
    <m/>
    <x v="86"/>
    <s v="—    "/>
    <n v="0"/>
    <n v="0"/>
    <n v="0"/>
    <n v="0"/>
  </r>
  <r>
    <x v="18"/>
    <s v="Other types &amp; mixed"/>
    <s v="Poultry"/>
    <m/>
    <m/>
    <x v="87"/>
    <s v="—    "/>
    <s v="V"/>
    <s v="V"/>
    <s v="V"/>
    <s v="V"/>
  </r>
  <r>
    <x v="18"/>
    <s v="Other types &amp; mixed"/>
    <s v="Poultry"/>
    <m/>
    <m/>
    <x v="88"/>
    <s v="—    "/>
    <s v="V"/>
    <s v=".D"/>
    <s v="V"/>
    <s v=".D"/>
  </r>
  <r>
    <x v="18"/>
    <s v="Other types &amp; mixed"/>
    <s v="Poultry"/>
    <m/>
    <m/>
    <x v="89"/>
    <s v="—    "/>
    <s v=".D"/>
    <s v="..D"/>
    <s v=".D"/>
    <n v="0"/>
  </r>
  <r>
    <x v="18"/>
    <s v="Other types &amp; mixed"/>
    <s v="Poultry"/>
    <m/>
    <m/>
    <x v="90"/>
    <s v="—    "/>
    <s v="V"/>
    <s v=".D"/>
    <s v="V"/>
    <s v=".D"/>
  </r>
  <r>
    <x v="18"/>
    <s v="Other types &amp; mixed"/>
    <s v="Poultry"/>
    <m/>
    <m/>
    <x v="91"/>
    <s v="—    "/>
    <s v="V"/>
    <n v="0"/>
    <s v="V"/>
    <s v="V"/>
  </r>
  <r>
    <x v="18"/>
    <s v="Other types &amp; mixed"/>
    <s v="Poultry"/>
    <m/>
    <m/>
    <x v="92"/>
    <s v="—    "/>
    <s v="V"/>
    <n v="0"/>
    <s v=".D"/>
    <s v="V"/>
  </r>
  <r>
    <x v="18"/>
    <s v="Other types &amp; mixed"/>
    <s v="Poultry"/>
    <m/>
    <m/>
    <x v="93"/>
    <s v="—    "/>
    <s v="V"/>
    <n v="0"/>
    <s v="V"/>
    <s v="V"/>
  </r>
  <r>
    <x v="18"/>
    <s v="Other types &amp; mixed"/>
    <s v="Poultry"/>
    <m/>
    <m/>
    <x v="94"/>
    <s v="—    "/>
    <s v="V"/>
    <s v="V"/>
    <s v="V"/>
    <s v="V"/>
  </r>
  <r>
    <x v="18"/>
    <s v="Other types &amp; mixed"/>
    <s v="Poultry"/>
    <m/>
    <m/>
    <x v="95"/>
    <s v="—    "/>
    <s v="V"/>
    <s v="V"/>
    <s v="V"/>
    <s v="V"/>
  </r>
  <r>
    <x v="18"/>
    <s v="Other types &amp; mixed"/>
    <s v="Poultry"/>
    <m/>
    <m/>
    <x v="96"/>
    <s v="—    "/>
    <n v="0.92131829760446904"/>
    <s v="V"/>
    <n v="1.2545533839490099"/>
    <s v="V"/>
  </r>
  <r>
    <x v="18"/>
    <s v="Other types &amp; mixed"/>
    <s v="Poultry"/>
    <m/>
    <m/>
    <x v="97"/>
    <s v="—    "/>
    <n v="4.4670853253073997"/>
    <s v="V"/>
    <n v="1.89870734811791"/>
    <s v="V"/>
  </r>
  <r>
    <x v="18"/>
    <s v="Other types &amp; mixed"/>
    <s v="Poultry"/>
    <m/>
    <m/>
    <x v="98"/>
    <s v="—    "/>
    <n v="47.917914266873098"/>
    <s v="V"/>
    <n v="32.903314220444699"/>
    <s v=".D"/>
  </r>
  <r>
    <x v="18"/>
    <s v="Other types &amp; mixed"/>
    <s v="Poultry"/>
    <m/>
    <m/>
    <x v="99"/>
    <s v="—    "/>
    <n v="1.1497634996671"/>
    <s v=".D"/>
    <n v="0.47115555099720802"/>
    <s v=".D"/>
  </r>
  <r>
    <x v="18"/>
    <s v="Other types &amp; mixed"/>
    <s v="Poultry"/>
    <m/>
    <m/>
    <x v="100"/>
    <s v="—    "/>
    <n v="18.951002310934701"/>
    <s v=".D"/>
    <n v="14.8640295324306"/>
    <s v=".D"/>
  </r>
  <r>
    <x v="18"/>
    <s v="Other types &amp; mixed"/>
    <s v="Poultry"/>
    <m/>
    <m/>
    <x v="101"/>
    <s v="—    "/>
    <n v="17.5306999193071"/>
    <s v=".D"/>
    <n v="11.989007646141999"/>
    <s v=".D"/>
  </r>
  <r>
    <x v="18"/>
    <s v="Other types &amp; mixed"/>
    <s v="Poultry"/>
    <m/>
    <m/>
    <x v="102"/>
    <s v="—    "/>
    <s v=".D"/>
    <s v="..D"/>
    <s v=".D"/>
    <n v="0"/>
  </r>
  <r>
    <x v="18"/>
    <s v="Other types &amp; mixed"/>
    <s v="Poultry"/>
    <m/>
    <m/>
    <x v="103"/>
    <s v="—    "/>
    <s v=".D"/>
    <s v=".D"/>
    <n v="1.3616091656417899"/>
    <s v=".D"/>
  </r>
  <r>
    <x v="18"/>
    <s v="Other types &amp; mixed"/>
    <s v="Poultry"/>
    <m/>
    <m/>
    <x v="104"/>
    <s v="—    "/>
    <n v="12.8832054534778"/>
    <s v="V"/>
    <n v="15.862983558935101"/>
    <s v=".D"/>
  </r>
  <r>
    <x v="18"/>
    <s v="Other types &amp; mixed"/>
    <s v="Poultry"/>
    <m/>
    <m/>
    <x v="105"/>
    <s v="—    "/>
    <n v="0.35699268639495801"/>
    <s v=".D"/>
    <n v="0.34353641243998201"/>
    <s v=".D"/>
  </r>
  <r>
    <x v="18"/>
    <s v="Other types &amp; mixed"/>
    <s v="Poultry"/>
    <m/>
    <m/>
    <x v="106"/>
    <s v="—    "/>
    <s v=".D"/>
    <s v="..D"/>
    <s v=".D"/>
    <n v="0"/>
  </r>
  <r>
    <x v="18"/>
    <s v="Other types &amp; mixed"/>
    <s v="Poultry"/>
    <m/>
    <m/>
    <x v="107"/>
    <s v="—    "/>
    <n v="0"/>
    <n v="0"/>
    <n v="0"/>
    <n v="0"/>
  </r>
  <r>
    <x v="18"/>
    <s v="Other types &amp; mixed"/>
    <s v="Poultry"/>
    <m/>
    <m/>
    <x v="108"/>
    <s v="—    "/>
    <n v="0"/>
    <n v="0"/>
    <n v="0"/>
    <n v="0"/>
  </r>
  <r>
    <x v="18"/>
    <s v="Other types &amp; mixed"/>
    <s v="Poultry"/>
    <m/>
    <m/>
    <x v="109"/>
    <s v="—    "/>
    <n v="0"/>
    <n v="0"/>
    <n v="0"/>
    <n v="0"/>
  </r>
  <r>
    <x v="18"/>
    <s v="Other types &amp; mixed"/>
    <s v="Poultry"/>
    <m/>
    <m/>
    <x v="110"/>
    <s v="—    "/>
    <n v="0"/>
    <n v="0"/>
    <n v="0"/>
    <n v="0"/>
  </r>
  <r>
    <x v="18"/>
    <s v="Other types &amp; mixed"/>
    <s v="Poultry"/>
    <m/>
    <m/>
    <x v="111"/>
    <s v="—    "/>
    <s v=".D"/>
    <s v="..D"/>
    <s v=".D"/>
    <n v="0"/>
  </r>
  <r>
    <x v="18"/>
    <s v="Other types &amp; mixed"/>
    <s v="Poultry"/>
    <m/>
    <m/>
    <x v="112"/>
    <s v="—    "/>
    <s v=".D"/>
    <s v="..D"/>
    <s v=".D"/>
    <n v="0"/>
  </r>
  <r>
    <x v="18"/>
    <s v="Other types &amp; mixed"/>
    <s v="Poultry"/>
    <m/>
    <m/>
    <x v="113"/>
    <s v="—    "/>
    <n v="79673.251101223796"/>
    <n v="6518.2563422645399"/>
    <n v="119133.80361819"/>
    <n v="68896.250526776596"/>
  </r>
  <r>
    <x v="18"/>
    <s v="Other types &amp; mixed"/>
    <s v="Poultry"/>
    <m/>
    <m/>
    <x v="114"/>
    <s v="—    "/>
    <n v="7041.1116572861802"/>
    <n v="5296.9165249366697"/>
    <n v="8952.6831399460007"/>
    <s v="V"/>
  </r>
  <r>
    <x v="18"/>
    <s v="Other types &amp; mixed"/>
    <s v="Poultry"/>
    <m/>
    <m/>
    <x v="115"/>
    <s v="—    "/>
    <s v="V"/>
    <s v=".D"/>
    <s v="V"/>
    <s v=".D"/>
  </r>
  <r>
    <x v="18"/>
    <s v="Other types &amp; mixed"/>
    <s v="Poultry"/>
    <m/>
    <m/>
    <x v="116"/>
    <s v="—    "/>
    <n v="58052.615662340497"/>
    <n v="0"/>
    <n v="85939.559993653194"/>
    <n v="55528.112860771202"/>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2"/>
    <s v="—    "/>
    <n v="166.82127127246699"/>
    <n v="84.832178341304697"/>
    <n v="165.800542819718"/>
    <n v="249.17696888760099"/>
  </r>
  <r>
    <x v="19"/>
    <s v="Other types &amp; mixed"/>
    <s v="Mixed"/>
    <m/>
    <m/>
    <x v="81"/>
    <s v="—    "/>
    <n v="103.939465641872"/>
    <n v="53.782334329093899"/>
    <n v="121.692673751467"/>
    <n v="117.374770124759"/>
  </r>
  <r>
    <x v="19"/>
    <s v="Other types &amp; mixed"/>
    <s v="Mixed"/>
    <m/>
    <m/>
    <x v="82"/>
    <s v="—    "/>
    <n v="0.67627376097249203"/>
    <n v="0.44050333885839998"/>
    <n v="0.78602032302624503"/>
    <n v="0.68656483516629596"/>
  </r>
  <r>
    <x v="19"/>
    <s v="Other types &amp; mixed"/>
    <s v="Mixed"/>
    <m/>
    <m/>
    <x v="83"/>
    <s v="—    "/>
    <s v="V"/>
    <n v="0"/>
    <s v="V"/>
    <s v=".D"/>
  </r>
  <r>
    <x v="19"/>
    <s v="Other types &amp; mixed"/>
    <s v="Mixed"/>
    <m/>
    <m/>
    <x v="84"/>
    <s v="—    "/>
    <n v="0.63892476733675896"/>
    <n v="0.44050333885839998"/>
    <n v="0.72066288282712099"/>
    <n v="0.66894233395831504"/>
  </r>
  <r>
    <x v="19"/>
    <s v="Other types &amp; mixed"/>
    <s v="Mixed"/>
    <m/>
    <m/>
    <x v="85"/>
    <s v="—    "/>
    <n v="22.1365925902086"/>
    <n v="9.0557589352785506"/>
    <n v="29.936219840286402"/>
    <n v="19.268286063126101"/>
  </r>
  <r>
    <x v="19"/>
    <s v="Other types &amp; mixed"/>
    <s v="Mixed"/>
    <m/>
    <m/>
    <x v="86"/>
    <s v="—    "/>
    <n v="5.8368257686077403"/>
    <s v=".D"/>
    <n v="11.2871127576757"/>
    <s v=".D"/>
  </r>
  <r>
    <x v="19"/>
    <s v="Other types &amp; mixed"/>
    <s v="Mixed"/>
    <m/>
    <m/>
    <x v="87"/>
    <s v="—    "/>
    <n v="16.299766821600901"/>
    <n v="8.8522596585859006"/>
    <n v="18.649107082610701"/>
    <n v="18.871101997438501"/>
  </r>
  <r>
    <x v="19"/>
    <s v="Other types &amp; mixed"/>
    <s v="Mixed"/>
    <m/>
    <m/>
    <x v="88"/>
    <s v="—    "/>
    <n v="3.1632389673543702"/>
    <n v="1.22803832857168"/>
    <n v="3.9865117280258699"/>
    <n v="3.4035641778386898"/>
  </r>
  <r>
    <x v="19"/>
    <s v="Other types &amp; mixed"/>
    <s v="Mixed"/>
    <m/>
    <m/>
    <x v="89"/>
    <s v="—    "/>
    <n v="1.2197913133537599"/>
    <s v=".D"/>
    <n v="2.2050639024200098"/>
    <s v=".D"/>
  </r>
  <r>
    <x v="19"/>
    <s v="Other types &amp; mixed"/>
    <s v="Mixed"/>
    <m/>
    <m/>
    <x v="90"/>
    <s v="—    "/>
    <n v="1.94344765400062"/>
    <s v="V"/>
    <n v="1.7814478256058599"/>
    <n v="3.2097166645508999"/>
  </r>
  <r>
    <x v="19"/>
    <s v="Other types &amp; mixed"/>
    <s v="Mixed"/>
    <m/>
    <m/>
    <x v="91"/>
    <s v="—    "/>
    <n v="4.9087010540379303"/>
    <n v="4.1814698617864803"/>
    <n v="4.7119115898801001"/>
    <n v="6.0166047267770297"/>
  </r>
  <r>
    <x v="19"/>
    <s v="Other types &amp; mixed"/>
    <s v="Mixed"/>
    <m/>
    <m/>
    <x v="92"/>
    <s v="—    "/>
    <n v="2.9912252161639898"/>
    <s v="V"/>
    <n v="2.81825508131032"/>
    <n v="2.94518582299211"/>
  </r>
  <r>
    <x v="19"/>
    <s v="Other types &amp; mixed"/>
    <s v="Mixed"/>
    <m/>
    <m/>
    <x v="93"/>
    <s v="—    "/>
    <n v="1.91747583787394"/>
    <s v="V"/>
    <n v="1.8936565085697801"/>
    <s v="V"/>
  </r>
  <r>
    <x v="19"/>
    <s v="Other types &amp; mixed"/>
    <s v="Mixed"/>
    <m/>
    <m/>
    <x v="94"/>
    <s v="—    "/>
    <n v="36.441067427566203"/>
    <n v="19.169500919962299"/>
    <n v="37.207185292636098"/>
    <n v="51.817391951359099"/>
  </r>
  <r>
    <x v="19"/>
    <s v="Other types &amp; mixed"/>
    <s v="Mixed"/>
    <m/>
    <m/>
    <x v="95"/>
    <s v="—    "/>
    <n v="23.972877600888999"/>
    <n v="12.135831128939"/>
    <n v="24.441516417794801"/>
    <n v="34.624446352695799"/>
  </r>
  <r>
    <x v="19"/>
    <s v="Other types &amp; mixed"/>
    <s v="Mixed"/>
    <m/>
    <m/>
    <x v="96"/>
    <s v="—    "/>
    <n v="12.4681898266772"/>
    <n v="7.0336697910232804"/>
    <n v="12.7656688748413"/>
    <n v="17.1929455986633"/>
  </r>
  <r>
    <x v="19"/>
    <s v="Other types &amp; mixed"/>
    <s v="Mixed"/>
    <m/>
    <m/>
    <x v="97"/>
    <s v="—    "/>
    <n v="36.613591841732898"/>
    <n v="19.707062944636601"/>
    <n v="45.064824977612403"/>
    <n v="36.182358370492203"/>
  </r>
  <r>
    <x v="19"/>
    <s v="Other types &amp; mixed"/>
    <s v="Mixed"/>
    <m/>
    <m/>
    <x v="98"/>
    <s v="—    "/>
    <n v="289.22576959391398"/>
    <n v="187.10279088471199"/>
    <n v="300.403154908104"/>
    <n v="366.77858100316598"/>
  </r>
  <r>
    <x v="19"/>
    <s v="Other types &amp; mixed"/>
    <s v="Mixed"/>
    <m/>
    <m/>
    <x v="99"/>
    <s v="—    "/>
    <n v="4.3194333073746396"/>
    <n v="2.5369176778651399"/>
    <n v="5.3956254544344997"/>
    <n v="3.9017474413074198"/>
  </r>
  <r>
    <x v="19"/>
    <s v="Other types &amp; mixed"/>
    <s v="Mixed"/>
    <m/>
    <m/>
    <x v="100"/>
    <s v="—    "/>
    <n v="136.85664571597599"/>
    <n v="92.023246497092899"/>
    <n v="138.98487307109301"/>
    <n v="176.489852510041"/>
  </r>
  <r>
    <x v="19"/>
    <s v="Other types &amp; mixed"/>
    <s v="Mixed"/>
    <m/>
    <m/>
    <x v="101"/>
    <s v="—    "/>
    <n v="115.00412291000499"/>
    <n v="92.023246497092899"/>
    <n v="120.19909315265301"/>
    <n v="127.068701847762"/>
  </r>
  <r>
    <x v="19"/>
    <s v="Other types &amp; mixed"/>
    <s v="Mixed"/>
    <m/>
    <m/>
    <x v="102"/>
    <s v="—    "/>
    <n v="21.852522805970899"/>
    <n v="0"/>
    <s v="V"/>
    <s v=".D"/>
  </r>
  <r>
    <x v="19"/>
    <s v="Other types &amp; mixed"/>
    <s v="Mixed"/>
    <m/>
    <m/>
    <x v="103"/>
    <s v="—    "/>
    <n v="19.501629873315199"/>
    <n v="5.5877156163679302"/>
    <n v="20.848454009435901"/>
    <n v="30.421883459603599"/>
  </r>
  <r>
    <x v="19"/>
    <s v="Other types &amp; mixed"/>
    <s v="Mixed"/>
    <m/>
    <m/>
    <x v="104"/>
    <s v="—    "/>
    <n v="124.26951242364601"/>
    <n v="82.721954410532703"/>
    <n v="131.81010426590601"/>
    <n v="149.80349996045399"/>
  </r>
  <r>
    <x v="19"/>
    <s v="Other types &amp; mixed"/>
    <s v="Mixed"/>
    <m/>
    <m/>
    <x v="105"/>
    <s v="—    "/>
    <n v="4.2785482736024498"/>
    <n v="4.23295668285372"/>
    <n v="3.36409810723499"/>
    <n v="6.1615976317596299"/>
  </r>
  <r>
    <x v="19"/>
    <s v="Other types &amp; mixed"/>
    <s v="Mixed"/>
    <m/>
    <m/>
    <x v="106"/>
    <s v="—    "/>
    <s v="..D"/>
    <s v="V"/>
    <n v="154.24990165056499"/>
    <n v="363.94122464320498"/>
  </r>
  <r>
    <x v="19"/>
    <s v="Other types &amp; mixed"/>
    <s v="Mixed"/>
    <m/>
    <m/>
    <x v="107"/>
    <s v="—    "/>
    <n v="0.26503154097793402"/>
    <s v="V"/>
    <s v="V"/>
    <n v="0"/>
  </r>
  <r>
    <x v="19"/>
    <s v="Other types &amp; mixed"/>
    <s v="Mixed"/>
    <m/>
    <m/>
    <x v="108"/>
    <s v="—    "/>
    <n v="4.5227536470388001"/>
    <n v="3.6979877140216901"/>
    <s v="V"/>
    <n v="0"/>
  </r>
  <r>
    <x v="19"/>
    <s v="Other types &amp; mixed"/>
    <s v="Mixed"/>
    <m/>
    <m/>
    <x v="109"/>
    <s v="—    "/>
    <s v="V"/>
    <s v=".D"/>
    <s v="V"/>
    <n v="0"/>
  </r>
  <r>
    <x v="19"/>
    <s v="Other types &amp; mixed"/>
    <s v="Mixed"/>
    <m/>
    <m/>
    <x v="110"/>
    <s v="—    "/>
    <s v="V"/>
    <s v="V"/>
    <s v="V"/>
    <n v="0"/>
  </r>
  <r>
    <x v="19"/>
    <s v="Other types &amp; mixed"/>
    <s v="Mixed"/>
    <m/>
    <m/>
    <x v="111"/>
    <s v="—    "/>
    <s v="..D"/>
    <n v="22.845864980998901"/>
    <n v="88.865839502357801"/>
    <n v="217.54324687270901"/>
  </r>
  <r>
    <x v="19"/>
    <s v="Other types &amp; mixed"/>
    <s v="Mixed"/>
    <m/>
    <m/>
    <x v="112"/>
    <s v="—    "/>
    <s v="..D"/>
    <s v=".D"/>
    <s v="V"/>
    <n v="146.397977770496"/>
  </r>
  <r>
    <x v="19"/>
    <s v="Other types &amp; mixed"/>
    <s v="Mixed"/>
    <m/>
    <m/>
    <x v="113"/>
    <s v="—    "/>
    <s v="..D"/>
    <s v="V"/>
    <s v="V"/>
    <s v="V"/>
  </r>
  <r>
    <x v="19"/>
    <s v="Other types &amp; mixed"/>
    <s v="Mixed"/>
    <m/>
    <m/>
    <x v="114"/>
    <s v="—    "/>
    <s v="V"/>
    <s v="V"/>
    <s v="V"/>
    <s v="V"/>
  </r>
  <r>
    <x v="19"/>
    <s v="Other types &amp; mixed"/>
    <s v="Mixed"/>
    <m/>
    <m/>
    <x v="115"/>
    <s v="—    "/>
    <s v=".D"/>
    <s v=".D"/>
    <s v=".D"/>
    <s v=".D"/>
  </r>
  <r>
    <x v="19"/>
    <s v="Other types &amp; mixed"/>
    <s v="Mixed"/>
    <m/>
    <m/>
    <x v="116"/>
    <s v="—    "/>
    <s v="V"/>
    <s v="V"/>
    <s v="V"/>
    <n v="0"/>
  </r>
  <r>
    <x v="0"/>
    <m/>
    <m/>
    <m/>
    <m/>
    <x v="0"/>
    <s v="Sum"/>
    <n v="57124.002777000002"/>
    <n v="14139.652577000001"/>
    <n v="28483.656299999999"/>
    <n v="14500.6939"/>
  </r>
  <r>
    <x v="0"/>
    <m/>
    <m/>
    <m/>
    <m/>
    <x v="1"/>
    <s v="Average per farm"/>
    <n v="153.667238676203"/>
    <n v="86.2961590678091"/>
    <n v="155.25721770357799"/>
    <n v="216.237709407962"/>
  </r>
  <r>
    <x v="0"/>
    <m/>
    <m/>
    <m/>
    <m/>
    <x v="2"/>
    <s v="—    "/>
    <n v="147.70655441211301"/>
    <n v="82.328535009778506"/>
    <n v="149.89980982536301"/>
    <n v="207.14857512480901"/>
  </r>
  <r>
    <x v="0"/>
    <m/>
    <m/>
    <m/>
    <m/>
    <x v="117"/>
    <s v="—    "/>
    <n v="35790.402992591698"/>
    <n v="24015.086170349201"/>
    <n v="36924.726094258498"/>
    <n v="45044.389071808502"/>
  </r>
  <r>
    <x v="0"/>
    <m/>
    <m/>
    <m/>
    <m/>
    <x v="118"/>
    <s v="—    "/>
    <n v="13305.2519381121"/>
    <n v="5523.28162662465"/>
    <n v="14554.054381203199"/>
    <n v="18440.4473644051"/>
  </r>
  <r>
    <x v="0"/>
    <m/>
    <m/>
    <m/>
    <m/>
    <x v="119"/>
    <s v="—    "/>
    <s v="V"/>
    <n v="1993.56941078963"/>
    <s v="V"/>
    <n v="10073.9606772059"/>
  </r>
  <r>
    <x v="0"/>
    <m/>
    <m/>
    <m/>
    <m/>
    <x v="120"/>
    <s v="—    "/>
    <n v="33542.817259113501"/>
    <n v="4199.6419236701504"/>
    <n v="50786.336520912198"/>
    <n v="28284.022622648401"/>
  </r>
  <r>
    <x v="0"/>
    <m/>
    <m/>
    <m/>
    <m/>
    <x v="121"/>
    <s v="—    "/>
    <s v="V"/>
    <s v=".D"/>
    <s v=".D"/>
    <s v=".D"/>
  </r>
  <r>
    <x v="0"/>
    <m/>
    <m/>
    <m/>
    <m/>
    <x v="122"/>
    <s v="—    "/>
    <n v="44.404008979309303"/>
    <n v="32.810832523470097"/>
    <n v="46.144832217344202"/>
    <n v="52.289043816034301"/>
  </r>
  <r>
    <x v="0"/>
    <m/>
    <m/>
    <m/>
    <m/>
    <x v="123"/>
    <s v="—    "/>
    <n v="170.981824423771"/>
    <n v="74.644652048723302"/>
    <n v="186.26840742001201"/>
    <n v="234.89299846540499"/>
  </r>
  <r>
    <x v="0"/>
    <m/>
    <m/>
    <m/>
    <m/>
    <x v="124"/>
    <s v="—    "/>
    <s v="V"/>
    <n v="13.3641974278333"/>
    <s v="V"/>
    <s v="V"/>
  </r>
  <r>
    <x v="0"/>
    <m/>
    <m/>
    <m/>
    <m/>
    <x v="125"/>
    <s v="—    "/>
    <n v="5764.0535152742004"/>
    <s v="V"/>
    <n v="6687.9280085365999"/>
    <s v="V"/>
  </r>
  <r>
    <x v="0"/>
    <m/>
    <m/>
    <m/>
    <m/>
    <x v="126"/>
    <s v="—    "/>
    <n v="12169.2813059783"/>
    <s v=".D"/>
    <n v="20384.0381516505"/>
    <s v="V"/>
  </r>
  <r>
    <x v="0"/>
    <m/>
    <m/>
    <m/>
    <m/>
    <x v="127"/>
    <s v="—    "/>
    <n v="10436.879389666101"/>
    <n v="6477.2456351775299"/>
    <n v="10297.1696195162"/>
    <n v="14572.356706053901"/>
  </r>
  <r>
    <x v="0"/>
    <m/>
    <m/>
    <m/>
    <m/>
    <x v="128"/>
    <s v="—    "/>
    <n v="2265.8910650308198"/>
    <n v="898.66161022012705"/>
    <n v="2416.0069151866601"/>
    <n v="3304.20697645373"/>
  </r>
  <r>
    <x v="0"/>
    <m/>
    <m/>
    <m/>
    <m/>
    <x v="129"/>
    <s v="—    "/>
    <n v="309.39343836066098"/>
    <s v="V"/>
    <s v="V"/>
    <s v="V"/>
  </r>
  <r>
    <x v="0"/>
    <m/>
    <m/>
    <m/>
    <m/>
    <x v="130"/>
    <s v="—    "/>
    <n v="5741.7799322802503"/>
    <n v="899.86180224801399"/>
    <n v="8964.73112921953"/>
    <s v="V"/>
  </r>
  <r>
    <x v="0"/>
    <m/>
    <m/>
    <m/>
    <m/>
    <x v="131"/>
    <s v="—    "/>
    <n v="9.7709183157019694"/>
    <s v=".D"/>
    <s v="V"/>
    <s v="V"/>
  </r>
  <r>
    <x v="0"/>
    <m/>
    <m/>
    <m/>
    <m/>
    <x v="132"/>
    <s v="—    "/>
    <n v="94.170124934495306"/>
    <n v="52.485980103861401"/>
    <n v="107.455043494327"/>
    <n v="108.720895614703"/>
  </r>
  <r>
    <x v="0"/>
    <m/>
    <m/>
    <m/>
    <m/>
    <x v="133"/>
    <s v="—    "/>
    <n v="58.396300353272601"/>
    <n v="40.107739056959097"/>
    <n v="63.185813347821501"/>
    <n v="66.821487570136298"/>
  </r>
  <r>
    <x v="0"/>
    <m/>
    <m/>
    <m/>
    <m/>
    <x v="134"/>
    <s v="—    "/>
    <n v="14.0175179157228"/>
    <n v="6.2351110392774096"/>
    <n v="15.336189791761401"/>
    <n v="19.0158947834834"/>
  </r>
  <r>
    <x v="0"/>
    <m/>
    <m/>
    <m/>
    <m/>
    <x v="135"/>
    <s v="—    "/>
    <n v="12.348581992773401"/>
    <n v="3.0451131822741901"/>
    <s v="V"/>
    <n v="13.489835743198499"/>
  </r>
  <r>
    <x v="0"/>
    <m/>
    <m/>
    <m/>
    <m/>
    <x v="136"/>
    <s v="—    "/>
    <n v="8.6320992515025292"/>
    <s v="V"/>
    <n v="11.6227257229842"/>
    <n v="8.6830895474705603"/>
  </r>
  <r>
    <x v="0"/>
    <m/>
    <m/>
    <m/>
    <m/>
    <x v="137"/>
    <s v="—    "/>
    <n v="73.189443690219306"/>
    <n v="46.885534460580899"/>
    <n v="79.446373291356593"/>
    <n v="86.547970324034097"/>
  </r>
  <r>
    <x v="1"/>
    <s v="Cropping"/>
    <m/>
    <m/>
    <m/>
    <x v="0"/>
    <s v="Sum"/>
    <n v="22652.0013"/>
    <n v="5641.6754000000001"/>
    <n v="11268.2862"/>
    <n v="5742.0397000000003"/>
  </r>
  <r>
    <x v="1"/>
    <s v="Cropping"/>
    <m/>
    <m/>
    <m/>
    <x v="1"/>
    <s v="Average per farm"/>
    <n v="182.74854611036099"/>
    <n v="99.595331546724594"/>
    <n v="193.326355148044"/>
    <n v="243.69024691905199"/>
  </r>
  <r>
    <x v="1"/>
    <s v="Cropping"/>
    <m/>
    <m/>
    <m/>
    <x v="2"/>
    <s v="—    "/>
    <n v="175.885632245262"/>
    <n v="96.250965598977999"/>
    <n v="186.63256592462099"/>
    <n v="233.03839197524201"/>
  </r>
  <r>
    <x v="1"/>
    <s v="Cropping"/>
    <m/>
    <m/>
    <m/>
    <x v="117"/>
    <s v="—    "/>
    <n v="7106.6057187891802"/>
    <n v="4766.95048027754"/>
    <n v="8041.4722392567601"/>
    <n v="7570.7668934612202"/>
  </r>
  <r>
    <x v="1"/>
    <s v="Cropping"/>
    <m/>
    <m/>
    <m/>
    <x v="118"/>
    <s v="—    "/>
    <n v="2637.9222900980499"/>
    <n v="2621.36696856044"/>
    <n v="3141.6286833662398"/>
    <n v="1665.70538782586"/>
  </r>
  <r>
    <x v="1"/>
    <s v="Cropping"/>
    <m/>
    <m/>
    <m/>
    <x v="119"/>
    <s v="—    "/>
    <n v="143.686106344167"/>
    <s v="V"/>
    <s v=".D"/>
    <s v="V"/>
  </r>
  <r>
    <x v="1"/>
    <s v="Cropping"/>
    <m/>
    <m/>
    <m/>
    <x v="120"/>
    <s v="—    "/>
    <s v="V"/>
    <s v=".D"/>
    <s v="V"/>
    <s v=".D"/>
  </r>
  <r>
    <x v="1"/>
    <s v="Cropping"/>
    <m/>
    <m/>
    <m/>
    <x v="121"/>
    <s v="—    "/>
    <n v="15.1398279188691"/>
    <s v="V"/>
    <n v="0"/>
    <s v="V"/>
  </r>
  <r>
    <x v="1"/>
    <s v="Cropping"/>
    <m/>
    <m/>
    <m/>
    <x v="122"/>
    <s v="—    "/>
    <n v="6.0931170218500696"/>
    <n v="4.33946701364634"/>
    <n v="6.8671986339856996"/>
    <n v="6.2970429828271701"/>
  </r>
  <r>
    <x v="1"/>
    <s v="Cropping"/>
    <m/>
    <m/>
    <m/>
    <x v="123"/>
    <s v="—    "/>
    <n v="32.1760312630743"/>
    <n v="30.316219628658502"/>
    <n v="39.038940278247502"/>
    <n v="20.535434385798499"/>
  </r>
  <r>
    <x v="1"/>
    <s v="Cropping"/>
    <m/>
    <m/>
    <m/>
    <x v="124"/>
    <s v="—    "/>
    <s v=".D"/>
    <s v=".D"/>
    <s v=".D"/>
    <s v=".D"/>
  </r>
  <r>
    <x v="1"/>
    <s v="Cropping"/>
    <m/>
    <m/>
    <m/>
    <x v="125"/>
    <s v="—    "/>
    <s v="V"/>
    <s v=".D"/>
    <s v="V"/>
    <s v=".D"/>
  </r>
  <r>
    <x v="1"/>
    <s v="Cropping"/>
    <m/>
    <m/>
    <m/>
    <x v="126"/>
    <s v="—    "/>
    <s v=".D"/>
    <s v="..D"/>
    <s v=".D"/>
    <n v="0"/>
  </r>
  <r>
    <x v="1"/>
    <s v="Cropping"/>
    <m/>
    <m/>
    <m/>
    <x v="127"/>
    <s v="—    "/>
    <n v="2518.5859809349399"/>
    <s v="V"/>
    <n v="2929.3384415990399"/>
    <n v="2635.6115372556601"/>
  </r>
  <r>
    <x v="1"/>
    <s v="Cropping"/>
    <m/>
    <m/>
    <m/>
    <x v="128"/>
    <s v="—    "/>
    <n v="579.69795587553699"/>
    <n v="953.49068867024903"/>
    <n v="526.03488450621705"/>
    <s v="V"/>
  </r>
  <r>
    <x v="1"/>
    <s v="Cropping"/>
    <m/>
    <m/>
    <m/>
    <x v="129"/>
    <s v="—    "/>
    <s v="V"/>
    <n v="0"/>
    <s v=".D"/>
    <s v=".D"/>
  </r>
  <r>
    <x v="1"/>
    <s v="Cropping"/>
    <m/>
    <m/>
    <m/>
    <x v="130"/>
    <s v="—    "/>
    <s v="V"/>
    <s v=".D"/>
    <s v="V"/>
    <s v=".D"/>
  </r>
  <r>
    <x v="1"/>
    <s v="Cropping"/>
    <m/>
    <m/>
    <m/>
    <x v="131"/>
    <s v="—    "/>
    <s v="V"/>
    <s v="..D"/>
    <s v=".D"/>
    <s v=".D"/>
  </r>
  <r>
    <x v="1"/>
    <s v="Cropping"/>
    <m/>
    <m/>
    <m/>
    <x v="132"/>
    <s v="—    "/>
    <n v="10.556342398576501"/>
    <n v="9.1923766020639892"/>
    <n v="11.9788367843994"/>
    <n v="9.1049380175305998"/>
  </r>
  <r>
    <x v="1"/>
    <s v="Cropping"/>
    <m/>
    <m/>
    <m/>
    <x v="133"/>
    <s v="—    "/>
    <n v="6.7472764626408503"/>
    <n v="5.4221625444455803"/>
    <n v="7.8345313051154104"/>
    <n v="5.9155796454176404"/>
  </r>
  <r>
    <x v="1"/>
    <s v="Cropping"/>
    <m/>
    <m/>
    <m/>
    <x v="134"/>
    <s v="—    "/>
    <n v="2.6847413619299099"/>
    <n v="2.45688145342428"/>
    <n v="3.20356005932828"/>
    <n v="1.89047901509633"/>
  </r>
  <r>
    <x v="1"/>
    <s v="Cropping"/>
    <m/>
    <m/>
    <m/>
    <x v="135"/>
    <s v="—    "/>
    <s v="V"/>
    <s v="V"/>
    <s v=".D"/>
    <s v="V"/>
  </r>
  <r>
    <x v="1"/>
    <s v="Cropping"/>
    <m/>
    <m/>
    <m/>
    <x v="136"/>
    <s v="—    "/>
    <s v="V"/>
    <s v=".D"/>
    <s v="V"/>
    <s v=".D"/>
  </r>
  <r>
    <x v="1"/>
    <s v="Cropping"/>
    <m/>
    <m/>
    <m/>
    <x v="137"/>
    <s v="—    "/>
    <n v="9.9614030295371698"/>
    <n v="8.59731471582006"/>
    <n v="11.576698457250799"/>
    <n v="8.1317626503348599"/>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2"/>
    <s v="—    "/>
    <n v="180.212166891838"/>
    <n v="101.699900997654"/>
    <n v="197.12686573703601"/>
    <n v="224.347134638993"/>
  </r>
  <r>
    <x v="2"/>
    <s v="Cropping"/>
    <s v="Cereals"/>
    <m/>
    <m/>
    <x v="117"/>
    <s v="—    "/>
    <n v="5699.3924342128703"/>
    <n v="4402.5195218396202"/>
    <n v="5907.9747756360202"/>
    <n v="6567.8391581993201"/>
  </r>
  <r>
    <x v="2"/>
    <s v="Cropping"/>
    <s v="Cereals"/>
    <m/>
    <m/>
    <x v="118"/>
    <s v="—    "/>
    <n v="3337.1314496772002"/>
    <s v="V"/>
    <n v="3505.5548370633101"/>
    <s v="V"/>
  </r>
  <r>
    <x v="2"/>
    <s v="Cropping"/>
    <s v="Cereals"/>
    <m/>
    <m/>
    <x v="119"/>
    <s v="—    "/>
    <s v=".D"/>
    <n v="0"/>
    <s v=".D"/>
    <s v=".D"/>
  </r>
  <r>
    <x v="2"/>
    <s v="Cropping"/>
    <s v="Cereals"/>
    <m/>
    <m/>
    <x v="120"/>
    <s v="—    "/>
    <s v="V"/>
    <s v=".D"/>
    <s v="V"/>
    <s v=".D"/>
  </r>
  <r>
    <x v="2"/>
    <s v="Cropping"/>
    <s v="Cereals"/>
    <m/>
    <m/>
    <x v="121"/>
    <s v="—    "/>
    <n v="20.1287449021108"/>
    <s v="V"/>
    <n v="0"/>
    <n v="0"/>
  </r>
  <r>
    <x v="2"/>
    <s v="Cropping"/>
    <s v="Cereals"/>
    <m/>
    <m/>
    <x v="122"/>
    <s v="—    "/>
    <n v="4.9925000646043296"/>
    <n v="3.8778220126041498"/>
    <n v="5.42566668354032"/>
    <n v="5.2390931098899696"/>
  </r>
  <r>
    <x v="2"/>
    <s v="Cropping"/>
    <s v="Cereals"/>
    <m/>
    <m/>
    <x v="123"/>
    <s v="—    "/>
    <n v="40.673011549324102"/>
    <s v="V"/>
    <n v="43.472864497001702"/>
    <s v="V"/>
  </r>
  <r>
    <x v="2"/>
    <s v="Cropping"/>
    <s v="Cereals"/>
    <m/>
    <m/>
    <x v="124"/>
    <s v="—    "/>
    <s v=".D"/>
    <s v="..D"/>
    <s v=".D"/>
    <s v="..D"/>
  </r>
  <r>
    <x v="2"/>
    <s v="Cropping"/>
    <s v="Cereals"/>
    <m/>
    <m/>
    <x v="125"/>
    <s v="—    "/>
    <s v="V"/>
    <s v=".D"/>
    <s v="V"/>
    <s v=".D"/>
  </r>
  <r>
    <x v="2"/>
    <s v="Cropping"/>
    <s v="Cereals"/>
    <m/>
    <m/>
    <x v="126"/>
    <s v="—    "/>
    <s v=".D"/>
    <s v="..D"/>
    <s v=".D"/>
    <n v="0"/>
  </r>
  <r>
    <x v="2"/>
    <s v="Cropping"/>
    <s v="Cereals"/>
    <m/>
    <m/>
    <x v="127"/>
    <s v="—    "/>
    <n v="1441.8440648922699"/>
    <s v="V"/>
    <n v="1855.10151501737"/>
    <s v="V"/>
  </r>
  <r>
    <x v="2"/>
    <s v="Cropping"/>
    <s v="Cereals"/>
    <m/>
    <m/>
    <x v="128"/>
    <s v="—    "/>
    <n v="783.22180398092098"/>
    <n v="1542.0037345529699"/>
    <n v="679.37098202165805"/>
    <s v="V"/>
  </r>
  <r>
    <x v="2"/>
    <s v="Cropping"/>
    <s v="Cereals"/>
    <m/>
    <m/>
    <x v="129"/>
    <s v="—    "/>
    <s v=".D"/>
    <s v="..D"/>
    <s v=".D"/>
    <s v="..D"/>
  </r>
  <r>
    <x v="2"/>
    <s v="Cropping"/>
    <s v="Cereals"/>
    <m/>
    <m/>
    <x v="130"/>
    <s v="—    "/>
    <s v="V"/>
    <s v=".D"/>
    <s v="V"/>
    <s v=".D"/>
  </r>
  <r>
    <x v="2"/>
    <s v="Cropping"/>
    <s v="Cereals"/>
    <m/>
    <m/>
    <x v="131"/>
    <s v="—    "/>
    <s v=".D"/>
    <s v="..D"/>
    <s v=".D"/>
    <s v="..D"/>
  </r>
  <r>
    <x v="2"/>
    <s v="Cropping"/>
    <s v="Cereals"/>
    <m/>
    <m/>
    <x v="132"/>
    <s v="—    "/>
    <n v="10.2296009848023"/>
    <n v="10.376465983204501"/>
    <n v="10.1003907770893"/>
    <n v="10.3391346965001"/>
  </r>
  <r>
    <x v="2"/>
    <s v="Cropping"/>
    <s v="Cereals"/>
    <m/>
    <m/>
    <x v="133"/>
    <s v="—    "/>
    <n v="6.1679763264430498"/>
    <n v="6.0037783132605398"/>
    <n v="6.00780406610596"/>
    <n v="6.6452670455737399"/>
  </r>
  <r>
    <x v="2"/>
    <s v="Cropping"/>
    <s v="Cereals"/>
    <m/>
    <m/>
    <x v="134"/>
    <s v="—    "/>
    <n v="3.19958829604017"/>
    <s v="V"/>
    <n v="3.3110773705099499"/>
    <n v="2.48944732698219"/>
  </r>
  <r>
    <x v="2"/>
    <s v="Cropping"/>
    <s v="Cereals"/>
    <m/>
    <m/>
    <x v="135"/>
    <s v="—    "/>
    <s v=".D"/>
    <n v="0"/>
    <s v=".D"/>
    <s v=".D"/>
  </r>
  <r>
    <x v="2"/>
    <s v="Cropping"/>
    <s v="Cereals"/>
    <m/>
    <m/>
    <x v="136"/>
    <s v="—    "/>
    <s v="V"/>
    <s v=".D"/>
    <s v="V"/>
    <s v=".D"/>
  </r>
  <r>
    <x v="2"/>
    <s v="Cropping"/>
    <s v="Cereals"/>
    <m/>
    <m/>
    <x v="137"/>
    <s v="—    "/>
    <n v="10.0104141806843"/>
    <n v="10.3688807076055"/>
    <n v="10.080592728516899"/>
    <n v="9.5186948974093699"/>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2"/>
    <s v="—    "/>
    <n v="236.42782571508499"/>
    <n v="122.95591997810401"/>
    <n v="236.96993455935799"/>
    <n v="345.84814489242899"/>
  </r>
  <r>
    <x v="3"/>
    <s v="Cropping"/>
    <s v="General cropping"/>
    <m/>
    <m/>
    <x v="117"/>
    <s v="—    "/>
    <n v="13662.585555653201"/>
    <s v="V"/>
    <n v="16797.426183224899"/>
    <s v="V"/>
  </r>
  <r>
    <x v="3"/>
    <s v="Cropping"/>
    <s v="General cropping"/>
    <m/>
    <m/>
    <x v="118"/>
    <s v="—    "/>
    <s v="V"/>
    <s v=".D"/>
    <s v="V"/>
    <s v=".D"/>
  </r>
  <r>
    <x v="3"/>
    <s v="Cropping"/>
    <s v="General cropping"/>
    <m/>
    <m/>
    <x v="119"/>
    <s v="—    "/>
    <s v="V"/>
    <s v="V"/>
    <s v=".D"/>
    <s v="V"/>
  </r>
  <r>
    <x v="3"/>
    <s v="Cropping"/>
    <s v="General cropping"/>
    <m/>
    <m/>
    <x v="120"/>
    <s v="—    "/>
    <n v="0"/>
    <n v="0"/>
    <n v="0"/>
    <s v="..D"/>
  </r>
  <r>
    <x v="3"/>
    <s v="Cropping"/>
    <s v="General cropping"/>
    <m/>
    <m/>
    <x v="121"/>
    <s v="—    "/>
    <s v=".D"/>
    <s v="..D"/>
    <n v="0"/>
    <s v=".D"/>
  </r>
  <r>
    <x v="3"/>
    <s v="Cropping"/>
    <s v="General cropping"/>
    <m/>
    <m/>
    <x v="122"/>
    <s v="—    "/>
    <n v="11.4567137231119"/>
    <s v="V"/>
    <n v="13.4317053463585"/>
    <s v="V"/>
  </r>
  <r>
    <x v="3"/>
    <s v="Cropping"/>
    <s v="General cropping"/>
    <m/>
    <m/>
    <x v="123"/>
    <s v="—    "/>
    <s v="V"/>
    <s v=".D"/>
    <s v="V"/>
    <s v=".D"/>
  </r>
  <r>
    <x v="3"/>
    <s v="Cropping"/>
    <s v="General cropping"/>
    <m/>
    <m/>
    <x v="124"/>
    <s v="—    "/>
    <s v=".D"/>
    <s v="..D"/>
    <s v="..D"/>
    <s v=".D"/>
  </r>
  <r>
    <x v="3"/>
    <s v="Cropping"/>
    <s v="General cropping"/>
    <m/>
    <m/>
    <x v="125"/>
    <s v="—    "/>
    <n v="0"/>
    <n v="0"/>
    <n v="0"/>
    <s v="..D"/>
  </r>
  <r>
    <x v="3"/>
    <s v="Cropping"/>
    <s v="General cropping"/>
    <m/>
    <m/>
    <x v="126"/>
    <s v="—    "/>
    <s v="..D"/>
    <n v="0"/>
    <s v="..D"/>
    <n v="0"/>
  </r>
  <r>
    <x v="3"/>
    <s v="Cropping"/>
    <s v="General cropping"/>
    <m/>
    <m/>
    <x v="127"/>
    <s v="—    "/>
    <n v="6218.9330633440704"/>
    <s v="V"/>
    <s v="V"/>
    <s v="V"/>
  </r>
  <r>
    <x v="3"/>
    <s v="Cropping"/>
    <s v="General cropping"/>
    <m/>
    <m/>
    <x v="128"/>
    <s v="—    "/>
    <s v=".D"/>
    <n v="0"/>
    <s v=".D"/>
    <s v=".D"/>
  </r>
  <r>
    <x v="3"/>
    <s v="Cropping"/>
    <s v="General cropping"/>
    <m/>
    <m/>
    <x v="129"/>
    <s v="—    "/>
    <s v=".D"/>
    <s v="..D"/>
    <s v="..D"/>
    <s v=".D"/>
  </r>
  <r>
    <x v="3"/>
    <s v="Cropping"/>
    <s v="General cropping"/>
    <m/>
    <m/>
    <x v="130"/>
    <s v="—    "/>
    <n v="0"/>
    <s v="..D"/>
    <n v="0"/>
    <s v="..D"/>
  </r>
  <r>
    <x v="3"/>
    <s v="Cropping"/>
    <s v="General cropping"/>
    <m/>
    <m/>
    <x v="131"/>
    <s v="—    "/>
    <n v="0"/>
    <n v="0"/>
    <s v="..D"/>
    <n v="0"/>
  </r>
  <r>
    <x v="3"/>
    <s v="Cropping"/>
    <s v="General cropping"/>
    <m/>
    <m/>
    <x v="132"/>
    <s v="—    "/>
    <n v="15.8141705635141"/>
    <s v="V"/>
    <n v="21.6086474478371"/>
    <n v="10.1057761027269"/>
  </r>
  <r>
    <x v="3"/>
    <s v="Cropping"/>
    <s v="General cropping"/>
    <m/>
    <m/>
    <x v="133"/>
    <s v="—    "/>
    <n v="11.0708930985523"/>
    <s v="V"/>
    <n v="15.696382471653299"/>
    <s v="..D"/>
  </r>
  <r>
    <x v="3"/>
    <s v="Cropping"/>
    <s v="General cropping"/>
    <m/>
    <m/>
    <x v="134"/>
    <s v="—    "/>
    <s v="..D"/>
    <s v="V"/>
    <s v="..D"/>
    <s v=".D"/>
  </r>
  <r>
    <x v="3"/>
    <s v="Cropping"/>
    <s v="General cropping"/>
    <m/>
    <m/>
    <x v="135"/>
    <s v="—    "/>
    <s v="V"/>
    <s v="V"/>
    <s v=".D"/>
    <s v=".D"/>
  </r>
  <r>
    <x v="3"/>
    <s v="Cropping"/>
    <s v="General cropping"/>
    <m/>
    <m/>
    <x v="136"/>
    <s v="—    "/>
    <n v="0"/>
    <s v="..D"/>
    <n v="0"/>
    <s v="..D"/>
  </r>
  <r>
    <x v="3"/>
    <s v="Cropping"/>
    <s v="General cropping"/>
    <m/>
    <m/>
    <x v="137"/>
    <s v="—    "/>
    <n v="14.078412316060801"/>
    <s v="..D"/>
    <n v="20.111257174115501"/>
    <n v="8.3270724666759506"/>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2"/>
    <s v="—    "/>
    <n v="23.8548312500245"/>
    <n v="10.9253476522324"/>
    <n v="26.102919659373601"/>
    <n v="32.116003872805301"/>
  </r>
  <r>
    <x v="4"/>
    <s v="Cropping"/>
    <s v="Horticulture"/>
    <m/>
    <m/>
    <x v="117"/>
    <s v="—    "/>
    <s v="V"/>
    <n v="356.71745491775403"/>
    <s v="V"/>
    <n v="0"/>
  </r>
  <r>
    <x v="4"/>
    <s v="Cropping"/>
    <s v="Horticulture"/>
    <m/>
    <m/>
    <x v="118"/>
    <s v="—    "/>
    <s v=".D"/>
    <s v=".D"/>
    <s v=".D"/>
    <n v="0"/>
  </r>
  <r>
    <x v="4"/>
    <s v="Cropping"/>
    <s v="Horticulture"/>
    <m/>
    <m/>
    <x v="119"/>
    <s v="—    "/>
    <s v=".D"/>
    <s v=".D"/>
    <s v="..D"/>
    <n v="0"/>
  </r>
  <r>
    <x v="4"/>
    <s v="Cropping"/>
    <s v="Horticulture"/>
    <m/>
    <m/>
    <x v="120"/>
    <s v="—    "/>
    <s v=".D"/>
    <s v=".D"/>
    <s v=".D"/>
    <n v="0"/>
  </r>
  <r>
    <x v="4"/>
    <s v="Cropping"/>
    <s v="Horticulture"/>
    <m/>
    <m/>
    <x v="121"/>
    <s v="—    "/>
    <s v=".D"/>
    <s v="..D"/>
    <n v="0"/>
    <s v=".D"/>
  </r>
  <r>
    <x v="4"/>
    <s v="Cropping"/>
    <s v="Horticulture"/>
    <m/>
    <m/>
    <x v="122"/>
    <s v="—    "/>
    <s v="V"/>
    <s v="V"/>
    <s v="V"/>
    <n v="0"/>
  </r>
  <r>
    <x v="4"/>
    <s v="Cropping"/>
    <s v="Horticulture"/>
    <m/>
    <m/>
    <x v="123"/>
    <s v="—    "/>
    <s v=".D"/>
    <s v=".D"/>
    <s v=".D"/>
    <n v="0"/>
  </r>
  <r>
    <x v="4"/>
    <s v="Cropping"/>
    <s v="Horticulture"/>
    <m/>
    <m/>
    <x v="124"/>
    <s v="—    "/>
    <s v=".D"/>
    <s v=".D"/>
    <s v="..D"/>
    <n v="0"/>
  </r>
  <r>
    <x v="4"/>
    <s v="Cropping"/>
    <s v="Horticulture"/>
    <m/>
    <m/>
    <x v="125"/>
    <s v="—    "/>
    <s v=".D"/>
    <s v=".D"/>
    <s v="..D"/>
    <n v="0"/>
  </r>
  <r>
    <x v="4"/>
    <s v="Cropping"/>
    <s v="Horticulture"/>
    <m/>
    <m/>
    <x v="126"/>
    <s v="—    "/>
    <n v="0"/>
    <n v="0"/>
    <n v="0"/>
    <n v="0"/>
  </r>
  <r>
    <x v="4"/>
    <s v="Cropping"/>
    <s v="Horticulture"/>
    <m/>
    <m/>
    <x v="127"/>
    <s v="—    "/>
    <s v="V"/>
    <s v="V"/>
    <s v="V"/>
    <s v=".D"/>
  </r>
  <r>
    <x v="4"/>
    <s v="Cropping"/>
    <s v="Horticulture"/>
    <m/>
    <m/>
    <x v="128"/>
    <s v="—    "/>
    <s v="V"/>
    <n v="0"/>
    <s v="V"/>
    <n v="0"/>
  </r>
  <r>
    <x v="4"/>
    <s v="Cropping"/>
    <s v="Horticulture"/>
    <m/>
    <m/>
    <x v="129"/>
    <s v="—    "/>
    <n v="0"/>
    <n v="0"/>
    <n v="0"/>
    <n v="0"/>
  </r>
  <r>
    <x v="4"/>
    <s v="Cropping"/>
    <s v="Horticulture"/>
    <m/>
    <m/>
    <x v="130"/>
    <s v="—    "/>
    <s v=".D"/>
    <s v="..D"/>
    <s v=".D"/>
    <n v="0"/>
  </r>
  <r>
    <x v="4"/>
    <s v="Cropping"/>
    <s v="Horticulture"/>
    <m/>
    <m/>
    <x v="131"/>
    <s v="—    "/>
    <s v=".D"/>
    <s v="..D"/>
    <n v="0"/>
    <s v=".D"/>
  </r>
  <r>
    <x v="4"/>
    <s v="Cropping"/>
    <s v="Horticulture"/>
    <m/>
    <m/>
    <x v="132"/>
    <s v="—    "/>
    <s v="V"/>
    <s v=".D"/>
    <s v="V"/>
    <s v="V"/>
  </r>
  <r>
    <x v="4"/>
    <s v="Cropping"/>
    <s v="Horticulture"/>
    <m/>
    <m/>
    <x v="133"/>
    <s v="—    "/>
    <s v="V"/>
    <s v=".D"/>
    <s v="V"/>
    <s v=".D"/>
  </r>
  <r>
    <x v="4"/>
    <s v="Cropping"/>
    <s v="Horticulture"/>
    <m/>
    <m/>
    <x v="134"/>
    <s v="—    "/>
    <s v=".D"/>
    <s v=".D"/>
    <s v=".D"/>
    <s v=".D"/>
  </r>
  <r>
    <x v="4"/>
    <s v="Cropping"/>
    <s v="Horticulture"/>
    <m/>
    <m/>
    <x v="135"/>
    <s v="—    "/>
    <s v=".D"/>
    <s v=".D"/>
    <s v="..D"/>
    <n v="0"/>
  </r>
  <r>
    <x v="4"/>
    <s v="Cropping"/>
    <s v="Horticulture"/>
    <m/>
    <m/>
    <x v="136"/>
    <s v="—    "/>
    <s v=".D"/>
    <n v="2.0640996231529599E-2"/>
    <s v=".D"/>
    <s v="..D"/>
  </r>
  <r>
    <x v="4"/>
    <s v="Cropping"/>
    <s v="Horticulture"/>
    <m/>
    <m/>
    <x v="137"/>
    <s v="—    "/>
    <s v="V"/>
    <s v=".D"/>
    <s v="V"/>
    <s v="V"/>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2"/>
    <s v="—    "/>
    <n v="24.389962673228698"/>
    <s v="F"/>
    <n v="36.584286034746199"/>
    <n v="21.928188209558801"/>
  </r>
  <r>
    <x v="5"/>
    <s v="Cropping"/>
    <s v="Horticulture"/>
    <s v="Specialist fruit"/>
    <m/>
    <x v="117"/>
    <s v="—    "/>
    <s v="V"/>
    <n v="0"/>
    <s v="V"/>
    <n v="0"/>
  </r>
  <r>
    <x v="5"/>
    <s v="Cropping"/>
    <s v="Horticulture"/>
    <s v="Specialist fruit"/>
    <m/>
    <x v="118"/>
    <s v="—    "/>
    <s v=".D"/>
    <s v="..D"/>
    <s v=".D"/>
    <n v="0"/>
  </r>
  <r>
    <x v="5"/>
    <s v="Cropping"/>
    <s v="Horticulture"/>
    <s v="Specialist fruit"/>
    <m/>
    <x v="119"/>
    <s v="—    "/>
    <s v="..D"/>
    <s v="..D"/>
    <n v="0"/>
    <n v="0"/>
  </r>
  <r>
    <x v="5"/>
    <s v="Cropping"/>
    <s v="Horticulture"/>
    <s v="Specialist fruit"/>
    <m/>
    <x v="120"/>
    <s v="—    "/>
    <s v=".D"/>
    <s v=".D"/>
    <s v=".D"/>
    <n v="0"/>
  </r>
  <r>
    <x v="5"/>
    <s v="Cropping"/>
    <s v="Horticulture"/>
    <s v="Specialist fruit"/>
    <m/>
    <x v="121"/>
    <s v="—    "/>
    <s v=".D"/>
    <s v="..D"/>
    <n v="0"/>
    <s v=".D"/>
  </r>
  <r>
    <x v="5"/>
    <s v="Cropping"/>
    <s v="Horticulture"/>
    <s v="Specialist fruit"/>
    <m/>
    <x v="122"/>
    <s v="—    "/>
    <s v="V"/>
    <n v="0"/>
    <s v="V"/>
    <n v="0"/>
  </r>
  <r>
    <x v="5"/>
    <s v="Cropping"/>
    <s v="Horticulture"/>
    <s v="Specialist fruit"/>
    <m/>
    <x v="123"/>
    <s v="—    "/>
    <s v=".D"/>
    <s v="..D"/>
    <s v=".D"/>
    <n v="0"/>
  </r>
  <r>
    <x v="5"/>
    <s v="Cropping"/>
    <s v="Horticulture"/>
    <s v="Specialist fruit"/>
    <m/>
    <x v="124"/>
    <s v="—    "/>
    <s v="..D"/>
    <s v="..D"/>
    <n v="0"/>
    <n v="0"/>
  </r>
  <r>
    <x v="5"/>
    <s v="Cropping"/>
    <s v="Horticulture"/>
    <s v="Specialist fruit"/>
    <m/>
    <x v="125"/>
    <s v="—    "/>
    <s v=".D"/>
    <s v=".D"/>
    <s v="..D"/>
    <n v="0"/>
  </r>
  <r>
    <x v="5"/>
    <s v="Cropping"/>
    <s v="Horticulture"/>
    <s v="Specialist fruit"/>
    <m/>
    <x v="126"/>
    <s v="—    "/>
    <n v="0"/>
    <n v="0"/>
    <n v="0"/>
    <n v="0"/>
  </r>
  <r>
    <x v="5"/>
    <s v="Cropping"/>
    <s v="Horticulture"/>
    <s v="Specialist fruit"/>
    <m/>
    <x v="127"/>
    <s v="—    "/>
    <s v="V"/>
    <n v="0"/>
    <s v="V"/>
    <s v=".D"/>
  </r>
  <r>
    <x v="5"/>
    <s v="Cropping"/>
    <s v="Horticulture"/>
    <s v="Specialist fruit"/>
    <m/>
    <x v="128"/>
    <s v="—    "/>
    <s v="V"/>
    <n v="0"/>
    <s v="V"/>
    <n v="0"/>
  </r>
  <r>
    <x v="5"/>
    <s v="Cropping"/>
    <s v="Horticulture"/>
    <s v="Specialist fruit"/>
    <m/>
    <x v="129"/>
    <s v="—    "/>
    <n v="0"/>
    <n v="0"/>
    <n v="0"/>
    <n v="0"/>
  </r>
  <r>
    <x v="5"/>
    <s v="Cropping"/>
    <s v="Horticulture"/>
    <s v="Specialist fruit"/>
    <m/>
    <x v="130"/>
    <s v="—    "/>
    <s v=".D"/>
    <s v="..D"/>
    <s v=".D"/>
    <n v="0"/>
  </r>
  <r>
    <x v="5"/>
    <s v="Cropping"/>
    <s v="Horticulture"/>
    <s v="Specialist fruit"/>
    <m/>
    <x v="131"/>
    <s v="—    "/>
    <s v=".D"/>
    <s v="..D"/>
    <n v="0"/>
    <s v=".D"/>
  </r>
  <r>
    <x v="5"/>
    <s v="Cropping"/>
    <s v="Horticulture"/>
    <s v="Specialist fruit"/>
    <m/>
    <x v="132"/>
    <s v="—    "/>
    <s v="V"/>
    <s v=".D"/>
    <s v="V"/>
    <s v="V"/>
  </r>
  <r>
    <x v="5"/>
    <s v="Cropping"/>
    <s v="Horticulture"/>
    <s v="Specialist fruit"/>
    <m/>
    <x v="133"/>
    <s v="—    "/>
    <s v="V"/>
    <s v="..D"/>
    <s v="V"/>
    <s v=".D"/>
  </r>
  <r>
    <x v="5"/>
    <s v="Cropping"/>
    <s v="Horticulture"/>
    <s v="Specialist fruit"/>
    <m/>
    <x v="134"/>
    <s v="—    "/>
    <s v=".D"/>
    <s v="..D"/>
    <s v=".D"/>
    <s v="..D"/>
  </r>
  <r>
    <x v="5"/>
    <s v="Cropping"/>
    <s v="Horticulture"/>
    <s v="Specialist fruit"/>
    <m/>
    <x v="135"/>
    <s v="—    "/>
    <s v="..D"/>
    <s v="..D"/>
    <n v="0"/>
    <n v="0"/>
  </r>
  <r>
    <x v="5"/>
    <s v="Cropping"/>
    <s v="Horticulture"/>
    <s v="Specialist fruit"/>
    <m/>
    <x v="136"/>
    <s v="—    "/>
    <s v=".D"/>
    <s v=".D"/>
    <s v=".D"/>
    <n v="0"/>
  </r>
  <r>
    <x v="5"/>
    <s v="Cropping"/>
    <s v="Horticulture"/>
    <s v="Specialist fruit"/>
    <m/>
    <x v="137"/>
    <s v="—    "/>
    <s v="V"/>
    <s v="..D"/>
    <s v="V"/>
    <s v="V"/>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2"/>
    <s v="—    "/>
    <n v="5.9336042330827103"/>
    <n v="1.6325067458812099"/>
    <n v="7.1987014190852996"/>
    <s v="V"/>
  </r>
  <r>
    <x v="6"/>
    <s v="Cropping"/>
    <s v="Horticulture"/>
    <s v="Specialist glass"/>
    <m/>
    <x v="117"/>
    <s v="—    "/>
    <n v="0"/>
    <n v="0"/>
    <n v="0"/>
    <n v="0"/>
  </r>
  <r>
    <x v="6"/>
    <s v="Cropping"/>
    <s v="Horticulture"/>
    <s v="Specialist glass"/>
    <m/>
    <x v="118"/>
    <s v="—    "/>
    <n v="0"/>
    <n v="0"/>
    <s v="..D"/>
    <n v="0"/>
  </r>
  <r>
    <x v="6"/>
    <s v="Cropping"/>
    <s v="Horticulture"/>
    <s v="Specialist glass"/>
    <m/>
    <x v="119"/>
    <s v="—    "/>
    <n v="0"/>
    <n v="0"/>
    <n v="0"/>
    <n v="0"/>
  </r>
  <r>
    <x v="6"/>
    <s v="Cropping"/>
    <s v="Horticulture"/>
    <s v="Specialist glass"/>
    <m/>
    <x v="120"/>
    <s v="—    "/>
    <n v="0"/>
    <n v="0"/>
    <s v="..D"/>
    <n v="0"/>
  </r>
  <r>
    <x v="6"/>
    <s v="Cropping"/>
    <s v="Horticulture"/>
    <s v="Specialist glass"/>
    <m/>
    <x v="121"/>
    <s v="—    "/>
    <s v="..D"/>
    <n v="0"/>
    <n v="0"/>
    <s v="..D"/>
  </r>
  <r>
    <x v="6"/>
    <s v="Cropping"/>
    <s v="Horticulture"/>
    <s v="Specialist glass"/>
    <m/>
    <x v="122"/>
    <s v="—    "/>
    <n v="0"/>
    <n v="0"/>
    <n v="0"/>
    <n v="0"/>
  </r>
  <r>
    <x v="6"/>
    <s v="Cropping"/>
    <s v="Horticulture"/>
    <s v="Specialist glass"/>
    <m/>
    <x v="123"/>
    <s v="—    "/>
    <n v="0"/>
    <n v="0"/>
    <s v="..D"/>
    <n v="0"/>
  </r>
  <r>
    <x v="6"/>
    <s v="Cropping"/>
    <s v="Horticulture"/>
    <s v="Specialist glass"/>
    <m/>
    <x v="124"/>
    <s v="—    "/>
    <n v="0"/>
    <n v="0"/>
    <n v="0"/>
    <n v="0"/>
  </r>
  <r>
    <x v="6"/>
    <s v="Cropping"/>
    <s v="Horticulture"/>
    <s v="Specialist glass"/>
    <m/>
    <x v="125"/>
    <s v="—    "/>
    <n v="0"/>
    <n v="0"/>
    <n v="0"/>
    <n v="0"/>
  </r>
  <r>
    <x v="6"/>
    <s v="Cropping"/>
    <s v="Horticulture"/>
    <s v="Specialist glass"/>
    <m/>
    <x v="126"/>
    <s v="—    "/>
    <n v="0"/>
    <n v="0"/>
    <n v="0"/>
    <n v="0"/>
  </r>
  <r>
    <x v="6"/>
    <s v="Cropping"/>
    <s v="Horticulture"/>
    <s v="Specialist glass"/>
    <m/>
    <x v="127"/>
    <s v="—    "/>
    <n v="0"/>
    <n v="0"/>
    <n v="0"/>
    <s v="..D"/>
  </r>
  <r>
    <x v="6"/>
    <s v="Cropping"/>
    <s v="Horticulture"/>
    <s v="Specialist glass"/>
    <m/>
    <x v="128"/>
    <s v="—    "/>
    <n v="0"/>
    <n v="0"/>
    <n v="0"/>
    <n v="0"/>
  </r>
  <r>
    <x v="6"/>
    <s v="Cropping"/>
    <s v="Horticulture"/>
    <s v="Specialist glass"/>
    <m/>
    <x v="129"/>
    <s v="—    "/>
    <n v="0"/>
    <n v="0"/>
    <n v="0"/>
    <n v="0"/>
  </r>
  <r>
    <x v="6"/>
    <s v="Cropping"/>
    <s v="Horticulture"/>
    <s v="Specialist glass"/>
    <m/>
    <x v="130"/>
    <s v="—    "/>
    <s v="..D"/>
    <n v="0"/>
    <s v="..D"/>
    <n v="0"/>
  </r>
  <r>
    <x v="6"/>
    <s v="Cropping"/>
    <s v="Horticulture"/>
    <s v="Specialist glass"/>
    <m/>
    <x v="131"/>
    <s v="—    "/>
    <n v="0"/>
    <n v="0"/>
    <n v="0"/>
    <n v="0"/>
  </r>
  <r>
    <x v="6"/>
    <s v="Cropping"/>
    <s v="Horticulture"/>
    <s v="Specialist glass"/>
    <m/>
    <x v="132"/>
    <s v="—    "/>
    <n v="0"/>
    <n v="0"/>
    <n v="0"/>
    <n v="0"/>
  </r>
  <r>
    <x v="6"/>
    <s v="Cropping"/>
    <s v="Horticulture"/>
    <s v="Specialist glass"/>
    <m/>
    <x v="133"/>
    <s v="—    "/>
    <n v="0"/>
    <n v="0"/>
    <n v="0"/>
    <s v="..D"/>
  </r>
  <r>
    <x v="6"/>
    <s v="Cropping"/>
    <s v="Horticulture"/>
    <s v="Specialist glass"/>
    <m/>
    <x v="134"/>
    <s v="—    "/>
    <n v="0"/>
    <n v="0"/>
    <n v="0"/>
    <n v="0"/>
  </r>
  <r>
    <x v="6"/>
    <s v="Cropping"/>
    <s v="Horticulture"/>
    <s v="Specialist glass"/>
    <m/>
    <x v="135"/>
    <s v="—    "/>
    <n v="0"/>
    <n v="0"/>
    <n v="0"/>
    <n v="0"/>
  </r>
  <r>
    <x v="6"/>
    <s v="Cropping"/>
    <s v="Horticulture"/>
    <s v="Specialist glass"/>
    <m/>
    <x v="136"/>
    <s v="—    "/>
    <n v="0"/>
    <n v="0"/>
    <s v="..D"/>
    <n v="0"/>
  </r>
  <r>
    <x v="6"/>
    <s v="Cropping"/>
    <s v="Horticulture"/>
    <s v="Specialist glass"/>
    <m/>
    <x v="137"/>
    <s v="—    "/>
    <n v="0"/>
    <n v="0"/>
    <n v="0"/>
    <n v="0"/>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2"/>
    <s v="—    "/>
    <n v="7.1686940273371196"/>
    <s v="D"/>
    <n v="4.3866385629844897"/>
    <s v="F"/>
  </r>
  <r>
    <x v="7"/>
    <s v="Cropping"/>
    <s v="Horticulture"/>
    <s v="Specialist hardy nursery stock"/>
    <m/>
    <x v="117"/>
    <s v="—    "/>
    <n v="0"/>
    <n v="0"/>
    <n v="0"/>
    <n v="0"/>
  </r>
  <r>
    <x v="7"/>
    <s v="Cropping"/>
    <s v="Horticulture"/>
    <s v="Specialist hardy nursery stock"/>
    <m/>
    <x v="118"/>
    <s v="—    "/>
    <n v="0"/>
    <n v="0"/>
    <n v="0"/>
    <n v="0"/>
  </r>
  <r>
    <x v="7"/>
    <s v="Cropping"/>
    <s v="Horticulture"/>
    <s v="Specialist hardy nursery stock"/>
    <m/>
    <x v="119"/>
    <s v="—    "/>
    <n v="0"/>
    <n v="0"/>
    <n v="0"/>
    <n v="0"/>
  </r>
  <r>
    <x v="7"/>
    <s v="Cropping"/>
    <s v="Horticulture"/>
    <s v="Specialist hardy nursery stock"/>
    <m/>
    <x v="120"/>
    <s v="—    "/>
    <n v="0"/>
    <n v="0"/>
    <n v="0"/>
    <n v="0"/>
  </r>
  <r>
    <x v="7"/>
    <s v="Cropping"/>
    <s v="Horticulture"/>
    <s v="Specialist hardy nursery stock"/>
    <m/>
    <x v="121"/>
    <s v="—    "/>
    <n v="0"/>
    <n v="0"/>
    <n v="0"/>
    <n v="0"/>
  </r>
  <r>
    <x v="7"/>
    <s v="Cropping"/>
    <s v="Horticulture"/>
    <s v="Specialist hardy nursery stock"/>
    <m/>
    <x v="122"/>
    <s v="—    "/>
    <n v="0"/>
    <n v="0"/>
    <n v="0"/>
    <n v="0"/>
  </r>
  <r>
    <x v="7"/>
    <s v="Cropping"/>
    <s v="Horticulture"/>
    <s v="Specialist hardy nursery stock"/>
    <m/>
    <x v="123"/>
    <s v="—    "/>
    <n v="0"/>
    <n v="0"/>
    <n v="0"/>
    <n v="0"/>
  </r>
  <r>
    <x v="7"/>
    <s v="Cropping"/>
    <s v="Horticulture"/>
    <s v="Specialist hardy nursery stock"/>
    <m/>
    <x v="124"/>
    <s v="—    "/>
    <n v="0"/>
    <n v="0"/>
    <n v="0"/>
    <n v="0"/>
  </r>
  <r>
    <x v="7"/>
    <s v="Cropping"/>
    <s v="Horticulture"/>
    <s v="Specialist hardy nursery stock"/>
    <m/>
    <x v="125"/>
    <s v="—    "/>
    <n v="0"/>
    <n v="0"/>
    <n v="0"/>
    <n v="0"/>
  </r>
  <r>
    <x v="7"/>
    <s v="Cropping"/>
    <s v="Horticulture"/>
    <s v="Specialist hardy nursery stock"/>
    <m/>
    <x v="126"/>
    <s v="—    "/>
    <n v="0"/>
    <n v="0"/>
    <n v="0"/>
    <n v="0"/>
  </r>
  <r>
    <x v="7"/>
    <s v="Cropping"/>
    <s v="Horticulture"/>
    <s v="Specialist hardy nursery stock"/>
    <m/>
    <x v="127"/>
    <s v="—    "/>
    <n v="0"/>
    <n v="0"/>
    <n v="0"/>
    <n v="0"/>
  </r>
  <r>
    <x v="7"/>
    <s v="Cropping"/>
    <s v="Horticulture"/>
    <s v="Specialist hardy nursery stock"/>
    <m/>
    <x v="128"/>
    <s v="—    "/>
    <n v="0"/>
    <n v="0"/>
    <n v="0"/>
    <n v="0"/>
  </r>
  <r>
    <x v="7"/>
    <s v="Cropping"/>
    <s v="Horticulture"/>
    <s v="Specialist hardy nursery stock"/>
    <m/>
    <x v="129"/>
    <s v="—    "/>
    <n v="0"/>
    <n v="0"/>
    <n v="0"/>
    <n v="0"/>
  </r>
  <r>
    <x v="7"/>
    <s v="Cropping"/>
    <s v="Horticulture"/>
    <s v="Specialist hardy nursery stock"/>
    <m/>
    <x v="130"/>
    <s v="—    "/>
    <n v="0"/>
    <n v="0"/>
    <n v="0"/>
    <n v="0"/>
  </r>
  <r>
    <x v="7"/>
    <s v="Cropping"/>
    <s v="Horticulture"/>
    <s v="Specialist hardy nursery stock"/>
    <m/>
    <x v="131"/>
    <s v="—    "/>
    <n v="0"/>
    <n v="0"/>
    <n v="0"/>
    <n v="0"/>
  </r>
  <r>
    <x v="7"/>
    <s v="Cropping"/>
    <s v="Horticulture"/>
    <s v="Specialist hardy nursery stock"/>
    <m/>
    <x v="132"/>
    <s v="—    "/>
    <n v="0"/>
    <n v="0"/>
    <n v="0"/>
    <n v="0"/>
  </r>
  <r>
    <x v="7"/>
    <s v="Cropping"/>
    <s v="Horticulture"/>
    <s v="Specialist hardy nursery stock"/>
    <m/>
    <x v="133"/>
    <s v="—    "/>
    <n v="0"/>
    <n v="0"/>
    <n v="0"/>
    <n v="0"/>
  </r>
  <r>
    <x v="7"/>
    <s v="Cropping"/>
    <s v="Horticulture"/>
    <s v="Specialist hardy nursery stock"/>
    <m/>
    <x v="134"/>
    <s v="—    "/>
    <n v="0"/>
    <n v="0"/>
    <n v="0"/>
    <n v="0"/>
  </r>
  <r>
    <x v="7"/>
    <s v="Cropping"/>
    <s v="Horticulture"/>
    <s v="Specialist hardy nursery stock"/>
    <m/>
    <x v="135"/>
    <s v="—    "/>
    <n v="0"/>
    <n v="0"/>
    <n v="0"/>
    <n v="0"/>
  </r>
  <r>
    <x v="7"/>
    <s v="Cropping"/>
    <s v="Horticulture"/>
    <s v="Specialist hardy nursery stock"/>
    <m/>
    <x v="136"/>
    <s v="—    "/>
    <n v="0"/>
    <n v="0"/>
    <n v="0"/>
    <n v="0"/>
  </r>
  <r>
    <x v="7"/>
    <s v="Cropping"/>
    <s v="Horticulture"/>
    <s v="Specialist hardy nursery stock"/>
    <m/>
    <x v="137"/>
    <s v="—    "/>
    <n v="0"/>
    <n v="0"/>
    <n v="0"/>
    <n v="0"/>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2"/>
    <s v="—    "/>
    <n v="36.747710106440799"/>
    <s v="F"/>
    <n v="38.578938350268601"/>
    <s v="V"/>
  </r>
  <r>
    <x v="8"/>
    <s v="Cropping"/>
    <s v="Horticulture"/>
    <s v="Other horticulture"/>
    <m/>
    <x v="117"/>
    <s v="—    "/>
    <s v="V"/>
    <s v="F"/>
    <s v=".D"/>
    <n v="0"/>
  </r>
  <r>
    <x v="8"/>
    <s v="Cropping"/>
    <s v="Horticulture"/>
    <s v="Other horticulture"/>
    <m/>
    <x v="118"/>
    <s v="—    "/>
    <s v=".D"/>
    <s v=".D"/>
    <s v="..D"/>
    <n v="0"/>
  </r>
  <r>
    <x v="8"/>
    <s v="Cropping"/>
    <s v="Horticulture"/>
    <s v="Other horticulture"/>
    <m/>
    <x v="119"/>
    <s v="—    "/>
    <s v=".D"/>
    <s v=".D"/>
    <s v="..D"/>
    <n v="0"/>
  </r>
  <r>
    <x v="8"/>
    <s v="Cropping"/>
    <s v="Horticulture"/>
    <s v="Other horticulture"/>
    <m/>
    <x v="120"/>
    <s v="—    "/>
    <s v=".D"/>
    <s v=".D"/>
    <s v="..D"/>
    <n v="0"/>
  </r>
  <r>
    <x v="8"/>
    <s v="Cropping"/>
    <s v="Horticulture"/>
    <s v="Other horticulture"/>
    <m/>
    <x v="121"/>
    <s v="—    "/>
    <n v="0"/>
    <n v="0"/>
    <n v="0"/>
    <n v="0"/>
  </r>
  <r>
    <x v="8"/>
    <s v="Cropping"/>
    <s v="Horticulture"/>
    <s v="Other horticulture"/>
    <m/>
    <x v="122"/>
    <s v="—    "/>
    <s v="V"/>
    <s v="F"/>
    <s v=".D"/>
    <n v="0"/>
  </r>
  <r>
    <x v="8"/>
    <s v="Cropping"/>
    <s v="Horticulture"/>
    <s v="Other horticulture"/>
    <m/>
    <x v="123"/>
    <s v="—    "/>
    <s v=".D"/>
    <s v=".D"/>
    <s v="..D"/>
    <n v="0"/>
  </r>
  <r>
    <x v="8"/>
    <s v="Cropping"/>
    <s v="Horticulture"/>
    <s v="Other horticulture"/>
    <m/>
    <x v="124"/>
    <s v="—    "/>
    <s v=".D"/>
    <s v=".D"/>
    <s v="..D"/>
    <n v="0"/>
  </r>
  <r>
    <x v="8"/>
    <s v="Cropping"/>
    <s v="Horticulture"/>
    <s v="Other horticulture"/>
    <m/>
    <x v="125"/>
    <s v="—    "/>
    <s v=".D"/>
    <s v=".D"/>
    <s v="..D"/>
    <n v="0"/>
  </r>
  <r>
    <x v="8"/>
    <s v="Cropping"/>
    <s v="Horticulture"/>
    <s v="Other horticulture"/>
    <m/>
    <x v="126"/>
    <s v="—    "/>
    <n v="0"/>
    <n v="0"/>
    <n v="0"/>
    <n v="0"/>
  </r>
  <r>
    <x v="8"/>
    <s v="Cropping"/>
    <s v="Horticulture"/>
    <s v="Other horticulture"/>
    <m/>
    <x v="127"/>
    <s v="—    "/>
    <s v="V"/>
    <s v="F"/>
    <s v=".D"/>
    <n v="0"/>
  </r>
  <r>
    <x v="8"/>
    <s v="Cropping"/>
    <s v="Horticulture"/>
    <s v="Other horticulture"/>
    <m/>
    <x v="128"/>
    <s v="—    "/>
    <n v="0"/>
    <n v="0"/>
    <n v="0"/>
    <n v="0"/>
  </r>
  <r>
    <x v="8"/>
    <s v="Cropping"/>
    <s v="Horticulture"/>
    <s v="Other horticulture"/>
    <m/>
    <x v="129"/>
    <s v="—    "/>
    <n v="0"/>
    <n v="0"/>
    <n v="0"/>
    <n v="0"/>
  </r>
  <r>
    <x v="8"/>
    <s v="Cropping"/>
    <s v="Horticulture"/>
    <s v="Other horticulture"/>
    <m/>
    <x v="130"/>
    <s v="—    "/>
    <n v="0"/>
    <n v="0"/>
    <n v="0"/>
    <n v="0"/>
  </r>
  <r>
    <x v="8"/>
    <s v="Cropping"/>
    <s v="Horticulture"/>
    <s v="Other horticulture"/>
    <m/>
    <x v="131"/>
    <s v="—    "/>
    <s v=".D"/>
    <s v="..D"/>
    <n v="0"/>
    <s v=".D"/>
  </r>
  <r>
    <x v="8"/>
    <s v="Cropping"/>
    <s v="Horticulture"/>
    <s v="Other horticulture"/>
    <m/>
    <x v="132"/>
    <s v="—    "/>
    <s v="V"/>
    <s v=".D"/>
    <s v=".D"/>
    <s v=".D"/>
  </r>
  <r>
    <x v="8"/>
    <s v="Cropping"/>
    <s v="Horticulture"/>
    <s v="Other horticulture"/>
    <m/>
    <x v="133"/>
    <s v="—    "/>
    <s v="V"/>
    <s v=".D"/>
    <s v=".D"/>
    <n v="0"/>
  </r>
  <r>
    <x v="8"/>
    <s v="Cropping"/>
    <s v="Horticulture"/>
    <s v="Other horticulture"/>
    <m/>
    <x v="134"/>
    <s v="—    "/>
    <s v=".D"/>
    <s v=".D"/>
    <s v=".D"/>
    <s v=".D"/>
  </r>
  <r>
    <x v="8"/>
    <s v="Cropping"/>
    <s v="Horticulture"/>
    <s v="Other horticulture"/>
    <m/>
    <x v="135"/>
    <s v="—    "/>
    <s v=".D"/>
    <s v=".D"/>
    <s v="..D"/>
    <n v="0"/>
  </r>
  <r>
    <x v="8"/>
    <s v="Cropping"/>
    <s v="Horticulture"/>
    <s v="Other horticulture"/>
    <m/>
    <x v="136"/>
    <s v="—    "/>
    <s v=".D"/>
    <s v=".D"/>
    <s v="..D"/>
    <n v="0"/>
  </r>
  <r>
    <x v="8"/>
    <s v="Cropping"/>
    <s v="Horticulture"/>
    <s v="Other horticulture"/>
    <m/>
    <x v="137"/>
    <s v="—    "/>
    <n v="0.85023075196921005"/>
    <s v=".D"/>
    <s v=".D"/>
    <s v=".D"/>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2"/>
    <s v="—    "/>
    <n v="127.510336064954"/>
    <n v="76.971610916282401"/>
    <n v="120.74037243695901"/>
    <n v="190.545766742344"/>
  </r>
  <r>
    <x v="9"/>
    <s v="Grazing Livestock"/>
    <m/>
    <m/>
    <m/>
    <x v="117"/>
    <s v="—    "/>
    <n v="57270.822013876197"/>
    <n v="37700.935615593698"/>
    <n v="57864.7946686082"/>
    <n v="75335.3284271343"/>
  </r>
  <r>
    <x v="9"/>
    <s v="Grazing Livestock"/>
    <m/>
    <m/>
    <m/>
    <x v="118"/>
    <s v="—    "/>
    <n v="22048.260412601801"/>
    <n v="7051.4919792485698"/>
    <n v="24763.9283705735"/>
    <n v="31431.266059166901"/>
  </r>
  <r>
    <x v="9"/>
    <s v="Grazing Livestock"/>
    <m/>
    <m/>
    <m/>
    <x v="119"/>
    <s v="—    "/>
    <n v="141.74635001128601"/>
    <n v="42.499259390811197"/>
    <n v="217.573520823774"/>
    <s v="V"/>
  </r>
  <r>
    <x v="9"/>
    <s v="Grazing Livestock"/>
    <m/>
    <m/>
    <m/>
    <x v="120"/>
    <s v="—    "/>
    <s v="V"/>
    <s v="V"/>
    <s v="V"/>
    <s v="V"/>
  </r>
  <r>
    <x v="9"/>
    <s v="Grazing Livestock"/>
    <m/>
    <m/>
    <m/>
    <x v="121"/>
    <s v="—    "/>
    <s v="V"/>
    <s v=".D"/>
    <s v=".D"/>
    <s v=".D"/>
  </r>
  <r>
    <x v="9"/>
    <s v="Grazing Livestock"/>
    <m/>
    <m/>
    <m/>
    <x v="122"/>
    <s v="—    "/>
    <n v="77.575645676898105"/>
    <n v="55.595031046210202"/>
    <n v="79.508910321423997"/>
    <n v="95.367263939634"/>
  </r>
  <r>
    <x v="9"/>
    <s v="Grazing Livestock"/>
    <m/>
    <m/>
    <m/>
    <x v="123"/>
    <s v="—    "/>
    <n v="289.16992126136603"/>
    <n v="103.099325067477"/>
    <n v="319.25027568012803"/>
    <n v="412.71911845124703"/>
  </r>
  <r>
    <x v="9"/>
    <s v="Grazing Livestock"/>
    <m/>
    <m/>
    <m/>
    <x v="124"/>
    <s v="—    "/>
    <s v="..D"/>
    <s v="..D"/>
    <n v="1.60975539687611"/>
    <s v=".D"/>
  </r>
  <r>
    <x v="9"/>
    <s v="Grazing Livestock"/>
    <m/>
    <m/>
    <m/>
    <x v="125"/>
    <s v="—    "/>
    <s v="V"/>
    <s v="V"/>
    <s v="V"/>
    <s v=".D"/>
  </r>
  <r>
    <x v="9"/>
    <s v="Grazing Livestock"/>
    <m/>
    <m/>
    <m/>
    <x v="126"/>
    <s v="—    "/>
    <s v="..D"/>
    <n v="0"/>
    <s v="..D"/>
    <n v="0"/>
  </r>
  <r>
    <x v="9"/>
    <s v="Grazing Livestock"/>
    <m/>
    <m/>
    <m/>
    <x v="127"/>
    <s v="—    "/>
    <n v="15493.1406310359"/>
    <n v="10192.1160609531"/>
    <n v="14304.016821867501"/>
    <n v="23050.098649699401"/>
  </r>
  <r>
    <x v="9"/>
    <s v="Grazing Livestock"/>
    <m/>
    <m/>
    <m/>
    <x v="128"/>
    <s v="—    "/>
    <n v="3397.5635781687502"/>
    <n v="852.84865133455298"/>
    <n v="4071.4808901277001"/>
    <n v="4569.2236792502099"/>
  </r>
  <r>
    <x v="9"/>
    <s v="Grazing Livestock"/>
    <m/>
    <m/>
    <m/>
    <x v="129"/>
    <s v="—    "/>
    <n v="34.435209132182599"/>
    <s v="V"/>
    <n v="62.735520528130998"/>
    <n v="0"/>
  </r>
  <r>
    <x v="9"/>
    <s v="Grazing Livestock"/>
    <m/>
    <m/>
    <m/>
    <x v="130"/>
    <s v="—    "/>
    <s v="V"/>
    <s v=".D"/>
    <s v="V"/>
    <s v=".D"/>
  </r>
  <r>
    <x v="9"/>
    <s v="Grazing Livestock"/>
    <m/>
    <m/>
    <m/>
    <x v="131"/>
    <s v="—    "/>
    <s v="V"/>
    <s v=".D"/>
    <s v=".D"/>
    <s v=".D"/>
  </r>
  <r>
    <x v="9"/>
    <s v="Grazing Livestock"/>
    <m/>
    <m/>
    <m/>
    <x v="132"/>
    <s v="—    "/>
    <n v="134.41135447396201"/>
    <n v="85.582896294594207"/>
    <n v="143.85251689475101"/>
    <n v="163.77964078744401"/>
  </r>
  <r>
    <x v="9"/>
    <s v="Grazing Livestock"/>
    <m/>
    <m/>
    <m/>
    <x v="133"/>
    <s v="—    "/>
    <n v="109.40848115833199"/>
    <n v="76.778698478522799"/>
    <n v="116.042237240067"/>
    <n v="128.39334013774999"/>
  </r>
  <r>
    <x v="9"/>
    <s v="Grazing Livestock"/>
    <m/>
    <m/>
    <m/>
    <x v="134"/>
    <s v="—    "/>
    <n v="23.650297058004899"/>
    <n v="8.2838604358972798"/>
    <n v="26.020067232939802"/>
    <n v="34.079160304979801"/>
  </r>
  <r>
    <x v="9"/>
    <s v="Grazing Livestock"/>
    <m/>
    <m/>
    <m/>
    <x v="135"/>
    <s v="—    "/>
    <s v="V"/>
    <n v="6.0036735888726801E-2"/>
    <s v="..D"/>
    <s v="V"/>
  </r>
  <r>
    <x v="9"/>
    <s v="Grazing Livestock"/>
    <m/>
    <m/>
    <m/>
    <x v="136"/>
    <s v="—    "/>
    <s v="V"/>
    <s v="V"/>
    <s v="V"/>
    <s v="V"/>
  </r>
  <r>
    <x v="9"/>
    <s v="Grazing Livestock"/>
    <m/>
    <m/>
    <m/>
    <x v="137"/>
    <s v="—    "/>
    <n v="134.19589511646799"/>
    <n v="85.480356771243606"/>
    <n v="143.54703279390301"/>
    <n v="163.63081239537601"/>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2"/>
    <s v="—    "/>
    <n v="164.404649056864"/>
    <n v="132.86716937450399"/>
    <n v="174.561878175879"/>
    <n v="176.24780337889399"/>
  </r>
  <r>
    <x v="10"/>
    <s v="Grazing Livestock"/>
    <s v="Dairy"/>
    <m/>
    <m/>
    <x v="117"/>
    <s v="—    "/>
    <n v="69016.292684256201"/>
    <n v="51246.516002658202"/>
    <n v="69057.584536687107"/>
    <n v="86760.568676450202"/>
  </r>
  <r>
    <x v="10"/>
    <s v="Grazing Livestock"/>
    <s v="Dairy"/>
    <m/>
    <m/>
    <x v="118"/>
    <s v="—    "/>
    <n v="4642.18530043384"/>
    <n v="5776.9661238775197"/>
    <n v="5450.7123395111503"/>
    <n v="1928.43977447418"/>
  </r>
  <r>
    <x v="10"/>
    <s v="Grazing Livestock"/>
    <s v="Dairy"/>
    <m/>
    <m/>
    <x v="119"/>
    <s v="—    "/>
    <s v="V"/>
    <s v=".D"/>
    <s v=".D"/>
    <n v="0"/>
  </r>
  <r>
    <x v="10"/>
    <s v="Grazing Livestock"/>
    <s v="Dairy"/>
    <m/>
    <m/>
    <x v="120"/>
    <s v="—    "/>
    <s v="V"/>
    <s v="V"/>
    <s v="V"/>
    <n v="0"/>
  </r>
  <r>
    <x v="10"/>
    <s v="Grazing Livestock"/>
    <s v="Dairy"/>
    <m/>
    <m/>
    <x v="121"/>
    <s v="—    "/>
    <n v="0"/>
    <s v="..D"/>
    <n v="0"/>
    <n v="0"/>
  </r>
  <r>
    <x v="10"/>
    <s v="Grazing Livestock"/>
    <s v="Dairy"/>
    <m/>
    <m/>
    <x v="122"/>
    <s v="—    "/>
    <n v="164.603350660936"/>
    <n v="111.008556630941"/>
    <n v="171.718748506531"/>
    <n v="204.499197523574"/>
  </r>
  <r>
    <x v="10"/>
    <s v="Grazing Livestock"/>
    <s v="Dairy"/>
    <m/>
    <m/>
    <x v="123"/>
    <s v="—    "/>
    <n v="60.659535975896901"/>
    <n v="84.892748268033799"/>
    <n v="68.006001347872896"/>
    <n v="22.036422785796098"/>
  </r>
  <r>
    <x v="10"/>
    <s v="Grazing Livestock"/>
    <s v="Dairy"/>
    <m/>
    <m/>
    <x v="124"/>
    <s v="—    "/>
    <s v=".D"/>
    <s v=".D"/>
    <s v=".D"/>
    <n v="0"/>
  </r>
  <r>
    <x v="10"/>
    <s v="Grazing Livestock"/>
    <s v="Dairy"/>
    <m/>
    <m/>
    <x v="125"/>
    <s v="—    "/>
    <s v="V"/>
    <s v=".D"/>
    <s v="V"/>
    <n v="0"/>
  </r>
  <r>
    <x v="10"/>
    <s v="Grazing Livestock"/>
    <s v="Dairy"/>
    <m/>
    <m/>
    <x v="126"/>
    <s v="—    "/>
    <n v="0"/>
    <n v="0"/>
    <n v="0"/>
    <n v="0"/>
  </r>
  <r>
    <x v="10"/>
    <s v="Grazing Livestock"/>
    <s v="Dairy"/>
    <m/>
    <m/>
    <x v="127"/>
    <s v="—    "/>
    <n v="13587.4565476486"/>
    <n v="16282.9388555517"/>
    <n v="11731.0013611057"/>
    <n v="14501.0326448019"/>
  </r>
  <r>
    <x v="10"/>
    <s v="Grazing Livestock"/>
    <s v="Dairy"/>
    <m/>
    <m/>
    <x v="128"/>
    <s v="—    "/>
    <n v="1306.4462951120099"/>
    <s v="..D"/>
    <n v="2314.2173267590201"/>
    <s v=".D"/>
  </r>
  <r>
    <x v="10"/>
    <s v="Grazing Livestock"/>
    <s v="Dairy"/>
    <m/>
    <m/>
    <x v="129"/>
    <s v="—    "/>
    <s v="V"/>
    <s v=".D"/>
    <s v=".D"/>
    <n v="0"/>
  </r>
  <r>
    <x v="10"/>
    <s v="Grazing Livestock"/>
    <s v="Dairy"/>
    <m/>
    <m/>
    <x v="130"/>
    <s v="—    "/>
    <s v="V"/>
    <s v=".D"/>
    <s v=".D"/>
    <n v="0"/>
  </r>
  <r>
    <x v="10"/>
    <s v="Grazing Livestock"/>
    <s v="Dairy"/>
    <m/>
    <m/>
    <x v="131"/>
    <s v="—    "/>
    <n v="0"/>
    <s v="..D"/>
    <n v="0"/>
    <n v="0"/>
  </r>
  <r>
    <x v="10"/>
    <s v="Grazing Livestock"/>
    <s v="Dairy"/>
    <m/>
    <m/>
    <x v="132"/>
    <s v="—    "/>
    <n v="283.59288991624101"/>
    <n v="193.847671259376"/>
    <n v="314.02733406131301"/>
    <n v="314.31264935282502"/>
  </r>
  <r>
    <x v="10"/>
    <s v="Grazing Livestock"/>
    <s v="Dairy"/>
    <m/>
    <m/>
    <x v="133"/>
    <s v="—    "/>
    <n v="278.880596812401"/>
    <n v="186.86040037132"/>
    <n v="308.79170918891703"/>
    <n v="312.90210801627097"/>
  </r>
  <r>
    <x v="10"/>
    <s v="Grazing Livestock"/>
    <s v="Dairy"/>
    <m/>
    <m/>
    <x v="134"/>
    <s v="—    "/>
    <n v="4.1364506749183496"/>
    <n v="6.8458546553477797"/>
    <n v="4.2329412435009797"/>
    <n v="1.23065036506502"/>
  </r>
  <r>
    <x v="10"/>
    <s v="Grazing Livestock"/>
    <s v="Dairy"/>
    <m/>
    <m/>
    <x v="135"/>
    <s v="—    "/>
    <s v="V"/>
    <s v=".D"/>
    <s v=".D"/>
    <n v="0"/>
  </r>
  <r>
    <x v="10"/>
    <s v="Grazing Livestock"/>
    <s v="Dairy"/>
    <m/>
    <m/>
    <x v="136"/>
    <s v="—    "/>
    <s v="V"/>
    <s v=".D"/>
    <s v="V"/>
    <n v="0"/>
  </r>
  <r>
    <x v="10"/>
    <s v="Grazing Livestock"/>
    <s v="Dairy"/>
    <m/>
    <m/>
    <x v="137"/>
    <s v="—    "/>
    <n v="283.10073448050099"/>
    <n v="193.706255026668"/>
    <n v="313.10204651200002"/>
    <n v="314.31264935282502"/>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2"/>
    <s v="—    "/>
    <n v="90.538585823223201"/>
    <n v="55.321584836098097"/>
    <n v="91.2676028096284"/>
    <n v="123.538133737698"/>
  </r>
  <r>
    <x v="11"/>
    <s v="Grazing Livestock"/>
    <s v="Grazing livestock (lowland)"/>
    <m/>
    <m/>
    <x v="117"/>
    <s v="—    "/>
    <n v="63727.824192581102"/>
    <n v="40034.769577881401"/>
    <n v="65216.428773299798"/>
    <n v="83965.753676353997"/>
  </r>
  <r>
    <x v="11"/>
    <s v="Grazing Livestock"/>
    <s v="Grazing livestock (lowland)"/>
    <m/>
    <m/>
    <x v="118"/>
    <s v="—    "/>
    <n v="19838.378206846399"/>
    <n v="3384.7122870630301"/>
    <n v="25721.0594754179"/>
    <n v="24355.108743029799"/>
  </r>
  <r>
    <x v="11"/>
    <s v="Grazing Livestock"/>
    <s v="Grazing livestock (lowland)"/>
    <m/>
    <m/>
    <x v="119"/>
    <s v="—    "/>
    <n v="268.42307916864598"/>
    <s v="V"/>
    <n v="414.383228416424"/>
    <s v="V"/>
  </r>
  <r>
    <x v="11"/>
    <s v="Grazing Livestock"/>
    <s v="Grazing livestock (lowland)"/>
    <m/>
    <m/>
    <x v="120"/>
    <s v="—    "/>
    <s v=".D"/>
    <s v="V"/>
    <s v="V"/>
    <s v=".D"/>
  </r>
  <r>
    <x v="11"/>
    <s v="Grazing Livestock"/>
    <s v="Grazing livestock (lowland)"/>
    <m/>
    <m/>
    <x v="121"/>
    <s v="—    "/>
    <s v="V"/>
    <s v=".D"/>
    <s v=".D"/>
    <s v=".D"/>
  </r>
  <r>
    <x v="11"/>
    <s v="Grazing Livestock"/>
    <s v="Grazing livestock (lowland)"/>
    <m/>
    <m/>
    <x v="122"/>
    <s v="—    "/>
    <n v="58.788441234222098"/>
    <n v="46.566658051683099"/>
    <n v="59.8502082277681"/>
    <n v="68.649879713349904"/>
  </r>
  <r>
    <x v="11"/>
    <s v="Grazing Livestock"/>
    <s v="Grazing livestock (lowland)"/>
    <m/>
    <m/>
    <x v="123"/>
    <s v="—    "/>
    <n v="247.35515832905199"/>
    <n v="46.258738993501602"/>
    <n v="319.05388354265398"/>
    <n v="302.95057746473799"/>
  </r>
  <r>
    <x v="11"/>
    <s v="Grazing Livestock"/>
    <s v="Grazing livestock (lowland)"/>
    <m/>
    <m/>
    <x v="124"/>
    <s v="—    "/>
    <n v="1.8156597694163199"/>
    <s v="V"/>
    <n v="2.6710984649373701"/>
    <s v=".D"/>
  </r>
  <r>
    <x v="11"/>
    <s v="Grazing Livestock"/>
    <s v="Grazing livestock (lowland)"/>
    <m/>
    <m/>
    <x v="125"/>
    <s v="—    "/>
    <s v="V"/>
    <n v="22.601233195893101"/>
    <s v=".D"/>
    <s v=".D"/>
  </r>
  <r>
    <x v="11"/>
    <s v="Grazing Livestock"/>
    <s v="Grazing livestock (lowland)"/>
    <m/>
    <m/>
    <x v="126"/>
    <s v="—    "/>
    <n v="0"/>
    <n v="0"/>
    <n v="0"/>
    <n v="0"/>
  </r>
  <r>
    <x v="11"/>
    <s v="Grazing Livestock"/>
    <s v="Grazing livestock (lowland)"/>
    <m/>
    <m/>
    <x v="127"/>
    <s v="—    "/>
    <n v="19911.169880212499"/>
    <n v="8564.9086688203897"/>
    <n v="19687.744748852499"/>
    <n v="31444.458198816301"/>
  </r>
  <r>
    <x v="11"/>
    <s v="Grazing Livestock"/>
    <s v="Grazing livestock (lowland)"/>
    <m/>
    <m/>
    <x v="128"/>
    <s v="—    "/>
    <n v="2827.8643525432999"/>
    <s v="V"/>
    <n v="3809.2569558127898"/>
    <s v="..D"/>
  </r>
  <r>
    <x v="11"/>
    <s v="Grazing Livestock"/>
    <s v="Grazing livestock (lowland)"/>
    <m/>
    <m/>
    <x v="129"/>
    <s v="—    "/>
    <n v="65.575943480137099"/>
    <s v="V"/>
    <n v="123.836608253181"/>
    <n v="0"/>
  </r>
  <r>
    <x v="11"/>
    <s v="Grazing Livestock"/>
    <s v="Grazing livestock (lowland)"/>
    <m/>
    <m/>
    <x v="130"/>
    <s v="—    "/>
    <s v=".D"/>
    <s v=".D"/>
    <s v="V"/>
    <s v=".D"/>
  </r>
  <r>
    <x v="11"/>
    <s v="Grazing Livestock"/>
    <s v="Grazing livestock (lowland)"/>
    <m/>
    <m/>
    <x v="131"/>
    <s v="—    "/>
    <s v="V"/>
    <s v=".D"/>
    <s v=".D"/>
    <n v="0"/>
  </r>
  <r>
    <x v="11"/>
    <s v="Grazing Livestock"/>
    <s v="Grazing livestock (lowland)"/>
    <m/>
    <m/>
    <x v="132"/>
    <s v="—    "/>
    <n v="90.612280324496197"/>
    <n v="56.566292568406503"/>
    <n v="97.178343249365398"/>
    <n v="110.985762463565"/>
  </r>
  <r>
    <x v="11"/>
    <s v="Grazing Livestock"/>
    <s v="Grazing livestock (lowland)"/>
    <m/>
    <m/>
    <x v="133"/>
    <s v="—    "/>
    <n v="64.887026737947295"/>
    <n v="50.826344875255998"/>
    <n v="65.464586611929903"/>
    <n v="77.498856574545599"/>
  </r>
  <r>
    <x v="11"/>
    <s v="Grazing Livestock"/>
    <s v="Grazing livestock (lowland)"/>
    <m/>
    <m/>
    <x v="134"/>
    <s v="—    "/>
    <n v="23.598981112744202"/>
    <n v="4.9368988919284904"/>
    <n v="28.930201360079"/>
    <n v="31.3596836845981"/>
  </r>
  <r>
    <x v="11"/>
    <s v="Grazing Livestock"/>
    <s v="Grazing livestock (lowland)"/>
    <m/>
    <m/>
    <x v="135"/>
    <s v="—    "/>
    <s v="V"/>
    <s v="V"/>
    <n v="0.18136407245580599"/>
    <s v="V"/>
  </r>
  <r>
    <x v="11"/>
    <s v="Grazing Livestock"/>
    <s v="Grazing livestock (lowland)"/>
    <m/>
    <m/>
    <x v="136"/>
    <s v="—    "/>
    <n v="2.5358609966760499E-2"/>
    <s v="V"/>
    <s v="V"/>
    <s v="V"/>
  </r>
  <r>
    <x v="11"/>
    <s v="Grazing Livestock"/>
    <s v="Grazing livestock (lowland)"/>
    <m/>
    <m/>
    <x v="137"/>
    <s v="—    "/>
    <n v="90.409973914362794"/>
    <n v="56.428720770477298"/>
    <n v="96.990294494321603"/>
    <n v="110.692117763727"/>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2"/>
    <s v="—    "/>
    <n v="164.67543071253701"/>
    <n v="68.603485963451106"/>
    <n v="130.19994215142901"/>
    <n v="327.53817484072101"/>
  </r>
  <r>
    <x v="12"/>
    <s v="Grazing Livestock"/>
    <s v="Grazing livestock (LFA)"/>
    <m/>
    <m/>
    <x v="117"/>
    <s v="—    "/>
    <n v="35450.192411789903"/>
    <n v="21517.274745462"/>
    <n v="35195.402681702799"/>
    <n v="49553.827710709404"/>
  </r>
  <r>
    <x v="12"/>
    <s v="Grazing Livestock"/>
    <s v="Grazing livestock (LFA)"/>
    <m/>
    <m/>
    <x v="118"/>
    <s v="—    "/>
    <n v="40798.358334882301"/>
    <n v="15011.527624807"/>
    <n v="38948.164191480399"/>
    <n v="69665.849147446905"/>
  </r>
  <r>
    <x v="12"/>
    <s v="Grazing Livestock"/>
    <s v="Grazing livestock (LFA)"/>
    <m/>
    <m/>
    <x v="119"/>
    <s v="—    "/>
    <s v=".D"/>
    <s v=".D"/>
    <s v="..D"/>
    <n v="0"/>
  </r>
  <r>
    <x v="12"/>
    <s v="Grazing Livestock"/>
    <s v="Grazing livestock (LFA)"/>
    <m/>
    <m/>
    <x v="120"/>
    <s v="—    "/>
    <s v="V"/>
    <n v="0"/>
    <s v=".D"/>
    <s v="V"/>
  </r>
  <r>
    <x v="12"/>
    <s v="Grazing Livestock"/>
    <s v="Grazing livestock (LFA)"/>
    <m/>
    <m/>
    <x v="121"/>
    <s v="—    "/>
    <s v="V"/>
    <n v="0"/>
    <s v=".D"/>
    <s v=".D"/>
  </r>
  <r>
    <x v="12"/>
    <s v="Grazing Livestock"/>
    <s v="Grazing livestock (LFA)"/>
    <m/>
    <m/>
    <x v="122"/>
    <s v="—    "/>
    <n v="38.914035162903602"/>
    <n v="24.077998706547699"/>
    <n v="39.362569601138901"/>
    <n v="52.488295611025102"/>
  </r>
  <r>
    <x v="12"/>
    <s v="Grazing Livestock"/>
    <s v="Grazing livestock (LFA)"/>
    <m/>
    <m/>
    <x v="123"/>
    <s v="—    "/>
    <n v="558.96276348206197"/>
    <n v="225.13822675702801"/>
    <n v="526.88595042326403"/>
    <n v="948.96200965040805"/>
  </r>
  <r>
    <x v="12"/>
    <s v="Grazing Livestock"/>
    <s v="Grazing livestock (LFA)"/>
    <m/>
    <m/>
    <x v="124"/>
    <s v="—    "/>
    <s v=".D"/>
    <s v=".D"/>
    <s v="..D"/>
    <n v="0"/>
  </r>
  <r>
    <x v="12"/>
    <s v="Grazing Livestock"/>
    <s v="Grazing livestock (LFA)"/>
    <m/>
    <m/>
    <x v="125"/>
    <s v="—    "/>
    <n v="0"/>
    <s v="..D"/>
    <n v="0"/>
    <n v="0"/>
  </r>
  <r>
    <x v="12"/>
    <s v="Grazing Livestock"/>
    <s v="Grazing livestock (LFA)"/>
    <m/>
    <m/>
    <x v="126"/>
    <s v="—    "/>
    <n v="0"/>
    <n v="0"/>
    <n v="0"/>
    <n v="0"/>
  </r>
  <r>
    <x v="12"/>
    <s v="Grazing Livestock"/>
    <s v="Grazing livestock (LFA)"/>
    <m/>
    <m/>
    <x v="127"/>
    <s v="—    "/>
    <n v="8942.3720944085999"/>
    <s v="V"/>
    <n v="6587.8341896949396"/>
    <n v="14667.9757147533"/>
  </r>
  <r>
    <x v="12"/>
    <s v="Grazing Livestock"/>
    <s v="Grazing livestock (LFA)"/>
    <m/>
    <m/>
    <x v="128"/>
    <s v="—    "/>
    <n v="6211.8039132245303"/>
    <n v="1579.7080650519299"/>
    <n v="6000.4470140784397"/>
    <n v="11154.6393381911"/>
  </r>
  <r>
    <x v="12"/>
    <s v="Grazing Livestock"/>
    <s v="Grazing livestock (LFA)"/>
    <m/>
    <m/>
    <x v="129"/>
    <s v="—    "/>
    <s v=".D"/>
    <s v=".D"/>
    <s v="..D"/>
    <n v="0"/>
  </r>
  <r>
    <x v="12"/>
    <s v="Grazing Livestock"/>
    <s v="Grazing livestock (LFA)"/>
    <m/>
    <m/>
    <x v="130"/>
    <s v="—    "/>
    <s v="V"/>
    <n v="0"/>
    <s v=".D"/>
    <s v=".D"/>
  </r>
  <r>
    <x v="12"/>
    <s v="Grazing Livestock"/>
    <s v="Grazing livestock (LFA)"/>
    <m/>
    <m/>
    <x v="131"/>
    <s v="—    "/>
    <s v=".D"/>
    <s v="..D"/>
    <n v="0"/>
    <s v=".D"/>
  </r>
  <r>
    <x v="12"/>
    <s v="Grazing Livestock"/>
    <s v="Grazing livestock (LFA)"/>
    <m/>
    <m/>
    <x v="132"/>
    <s v="—    "/>
    <n v="89.544578544304599"/>
    <n v="45.252212738090101"/>
    <n v="88.756572520158201"/>
    <n v="134.33560547373199"/>
  </r>
  <r>
    <x v="12"/>
    <s v="Grazing Livestock"/>
    <s v="Grazing livestock (LFA)"/>
    <m/>
    <m/>
    <x v="133"/>
    <s v="—    "/>
    <n v="48.774278353301398"/>
    <n v="29.139623052252901"/>
    <n v="49.455901676140897"/>
    <n v="66.562543270480603"/>
  </r>
  <r>
    <x v="12"/>
    <s v="Grazing Livestock"/>
    <s v="Grazing livestock (LFA)"/>
    <m/>
    <m/>
    <x v="134"/>
    <s v="—    "/>
    <n v="40.191540290869803"/>
    <n v="15.789386215662599"/>
    <n v="38.676110021713001"/>
    <n v="67.036835195831898"/>
  </r>
  <r>
    <x v="12"/>
    <s v="Grazing Livestock"/>
    <s v="Grazing livestock (LFA)"/>
    <m/>
    <m/>
    <x v="135"/>
    <s v="—    "/>
    <s v=".D"/>
    <s v=".D"/>
    <s v="..D"/>
    <n v="0"/>
  </r>
  <r>
    <x v="12"/>
    <s v="Grazing Livestock"/>
    <s v="Grazing livestock (LFA)"/>
    <m/>
    <m/>
    <x v="136"/>
    <s v="—    "/>
    <s v="V"/>
    <n v="0"/>
    <s v="V"/>
    <s v="V"/>
  </r>
  <r>
    <x v="12"/>
    <s v="Grazing Livestock"/>
    <s v="Grazing livestock (LFA)"/>
    <m/>
    <m/>
    <x v="137"/>
    <s v="—    "/>
    <n v="89.538037932678506"/>
    <n v="45.249032451103901"/>
    <n v="88.747810261456394"/>
    <n v="134.330241865901"/>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2"/>
    <s v="—    "/>
    <n v="87.498495039597898"/>
    <n v="58.921865587630002"/>
    <n v="88.373231988377199"/>
    <n v="131.78877314270599"/>
  </r>
  <r>
    <x v="13"/>
    <s v="Grazing Livestock"/>
    <s v="Grazing livestock (LFA)"/>
    <s v="Grazing livestock (DA)"/>
    <m/>
    <x v="117"/>
    <s v="—    "/>
    <n v="40621.834336952597"/>
    <n v="30746.111725179398"/>
    <n v="37561.2564098406"/>
    <n v="62835.977361772799"/>
  </r>
  <r>
    <x v="13"/>
    <s v="Grazing Livestock"/>
    <s v="Grazing livestock (LFA)"/>
    <s v="Grazing livestock (DA)"/>
    <m/>
    <x v="118"/>
    <s v="—    "/>
    <n v="30373.354242114299"/>
    <n v="10816.9923244818"/>
    <n v="36195.698983571798"/>
    <n v="49952.814954387402"/>
  </r>
  <r>
    <x v="13"/>
    <s v="Grazing Livestock"/>
    <s v="Grazing livestock (LFA)"/>
    <s v="Grazing livestock (DA)"/>
    <m/>
    <x v="119"/>
    <s v="—    "/>
    <s v=".D"/>
    <s v=".D"/>
    <s v="..D"/>
    <n v="0"/>
  </r>
  <r>
    <x v="13"/>
    <s v="Grazing Livestock"/>
    <s v="Grazing livestock (LFA)"/>
    <s v="Grazing livestock (DA)"/>
    <m/>
    <x v="120"/>
    <s v="—    "/>
    <s v=".D"/>
    <s v="..D"/>
    <s v=".D"/>
    <n v="0"/>
  </r>
  <r>
    <x v="13"/>
    <s v="Grazing Livestock"/>
    <s v="Grazing livestock (LFA)"/>
    <s v="Grazing livestock (DA)"/>
    <m/>
    <x v="121"/>
    <s v="—    "/>
    <n v="0"/>
    <n v="0"/>
    <s v="..D"/>
    <n v="0"/>
  </r>
  <r>
    <x v="13"/>
    <s v="Grazing Livestock"/>
    <s v="Grazing livestock (LFA)"/>
    <s v="Grazing livestock (DA)"/>
    <m/>
    <x v="122"/>
    <s v="—    "/>
    <n v="43.067546578014699"/>
    <n v="33.337327407955598"/>
    <n v="41.541110389265398"/>
    <n v="61.895611388409101"/>
  </r>
  <r>
    <x v="13"/>
    <s v="Grazing Livestock"/>
    <s v="Grazing livestock (LFA)"/>
    <s v="Grazing livestock (DA)"/>
    <m/>
    <x v="123"/>
    <s v="—    "/>
    <n v="397.24329348949902"/>
    <n v="156.38701508637899"/>
    <n v="468.91815123269998"/>
    <n v="638.45220925986405"/>
  </r>
  <r>
    <x v="13"/>
    <s v="Grazing Livestock"/>
    <s v="Grazing livestock (LFA)"/>
    <s v="Grazing livestock (DA)"/>
    <m/>
    <x v="124"/>
    <s v="—    "/>
    <s v=".D"/>
    <s v=".D"/>
    <s v="..D"/>
    <n v="0"/>
  </r>
  <r>
    <x v="13"/>
    <s v="Grazing Livestock"/>
    <s v="Grazing livestock (LFA)"/>
    <s v="Grazing livestock (DA)"/>
    <m/>
    <x v="125"/>
    <s v="—    "/>
    <n v="0"/>
    <n v="0"/>
    <n v="0"/>
    <n v="0"/>
  </r>
  <r>
    <x v="13"/>
    <s v="Grazing Livestock"/>
    <s v="Grazing livestock (LFA)"/>
    <s v="Grazing livestock (DA)"/>
    <m/>
    <x v="126"/>
    <s v="—    "/>
    <n v="0"/>
    <n v="0"/>
    <n v="0"/>
    <n v="0"/>
  </r>
  <r>
    <x v="13"/>
    <s v="Grazing Livestock"/>
    <s v="Grazing livestock (LFA)"/>
    <s v="Grazing livestock (DA)"/>
    <m/>
    <x v="127"/>
    <s v="—    "/>
    <n v="13174.7077226494"/>
    <s v="V"/>
    <n v="6159.91861070495"/>
    <n v="26184.676813167502"/>
  </r>
  <r>
    <x v="13"/>
    <s v="Grazing Livestock"/>
    <s v="Grazing livestock (LFA)"/>
    <s v="Grazing livestock (DA)"/>
    <m/>
    <x v="128"/>
    <s v="—    "/>
    <n v="7212.0634619541797"/>
    <n v="1220.94722706318"/>
    <s v="V"/>
    <n v="12190.2099625634"/>
  </r>
  <r>
    <x v="13"/>
    <s v="Grazing Livestock"/>
    <s v="Grazing livestock (LFA)"/>
    <s v="Grazing livestock (DA)"/>
    <m/>
    <x v="129"/>
    <s v="—    "/>
    <s v=".D"/>
    <s v=".D"/>
    <s v="..D"/>
    <n v="0"/>
  </r>
  <r>
    <x v="13"/>
    <s v="Grazing Livestock"/>
    <s v="Grazing livestock (LFA)"/>
    <s v="Grazing livestock (DA)"/>
    <m/>
    <x v="130"/>
    <s v="—    "/>
    <s v=".D"/>
    <s v="..D"/>
    <s v=".D"/>
    <n v="0"/>
  </r>
  <r>
    <x v="13"/>
    <s v="Grazing Livestock"/>
    <s v="Grazing livestock (LFA)"/>
    <s v="Grazing livestock (DA)"/>
    <m/>
    <x v="131"/>
    <s v="—    "/>
    <s v=".D"/>
    <s v="..D"/>
    <n v="0"/>
    <s v=".D"/>
  </r>
  <r>
    <x v="13"/>
    <s v="Grazing Livestock"/>
    <s v="Grazing livestock (LFA)"/>
    <s v="Grazing livestock (DA)"/>
    <m/>
    <x v="132"/>
    <s v="—    "/>
    <n v="75.129821319451693"/>
    <n v="44.9570452671556"/>
    <n v="86.716097197486604"/>
    <n v="99.990773933463998"/>
  </r>
  <r>
    <x v="13"/>
    <s v="Grazing Livestock"/>
    <s v="Grazing livestock (LFA)"/>
    <s v="Grazing livestock (DA)"/>
    <m/>
    <x v="133"/>
    <s v="—    "/>
    <n v="48.223942085463797"/>
    <n v="31.902465968060699"/>
    <n v="52.381786629348802"/>
    <n v="66.005516220469005"/>
  </r>
  <r>
    <x v="13"/>
    <s v="Grazing Livestock"/>
    <s v="Grazing livestock (LFA)"/>
    <s v="Grazing livestock (DA)"/>
    <m/>
    <x v="134"/>
    <s v="—    "/>
    <n v="26.025377560905302"/>
    <n v="12.7880403134718"/>
    <n v="32.708197994072002"/>
    <n v="33.646209007912702"/>
  </r>
  <r>
    <x v="13"/>
    <s v="Grazing Livestock"/>
    <s v="Grazing livestock (LFA)"/>
    <s v="Grazing livestock (DA)"/>
    <m/>
    <x v="135"/>
    <s v="—    "/>
    <s v=".D"/>
    <s v=".D"/>
    <s v="..D"/>
    <n v="0"/>
  </r>
  <r>
    <x v="13"/>
    <s v="Grazing Livestock"/>
    <s v="Grazing livestock (LFA)"/>
    <s v="Grazing livestock (DA)"/>
    <m/>
    <x v="136"/>
    <s v="—    "/>
    <s v=".D"/>
    <s v="..D"/>
    <s v=".D"/>
    <n v="0"/>
  </r>
  <r>
    <x v="13"/>
    <s v="Grazing Livestock"/>
    <s v="Grazing livestock (LFA)"/>
    <s v="Grazing livestock (DA)"/>
    <m/>
    <x v="137"/>
    <s v="—    "/>
    <n v="75.120042921181195"/>
    <n v="44.951113333561104"/>
    <n v="86.698538690893102"/>
    <n v="99.990773933463998"/>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2"/>
    <s v="—    "/>
    <n v="252.07345459496801"/>
    <s v="F"/>
    <n v="167.930176504288"/>
    <n v="453.15360376709299"/>
  </r>
  <r>
    <x v="14"/>
    <s v="Grazing Livestock"/>
    <s v="Grazing livestock (LFA)"/>
    <s v="Specialist sheep (SDA)"/>
    <m/>
    <x v="117"/>
    <s v="—    "/>
    <n v="12842.614532560399"/>
    <s v="F"/>
    <n v="14560.0954272851"/>
    <n v="15126.3548040692"/>
  </r>
  <r>
    <x v="14"/>
    <s v="Grazing Livestock"/>
    <s v="Grazing livestock (LFA)"/>
    <s v="Specialist sheep (SDA)"/>
    <m/>
    <x v="118"/>
    <s v="—    "/>
    <n v="59328.993818352203"/>
    <s v="F"/>
    <n v="52546.527770574503"/>
    <n v="82964.244000488397"/>
  </r>
  <r>
    <x v="14"/>
    <s v="Grazing Livestock"/>
    <s v="Grazing livestock (LFA)"/>
    <s v="Specialist sheep (SDA)"/>
    <m/>
    <x v="119"/>
    <s v="—    "/>
    <n v="0"/>
    <n v="0"/>
    <n v="0"/>
    <n v="0"/>
  </r>
  <r>
    <x v="14"/>
    <s v="Grazing Livestock"/>
    <s v="Grazing livestock (LFA)"/>
    <s v="Specialist sheep (SDA)"/>
    <m/>
    <x v="120"/>
    <s v="—    "/>
    <s v=".D"/>
    <s v="..D"/>
    <n v="0"/>
    <s v=".D"/>
  </r>
  <r>
    <x v="14"/>
    <s v="Grazing Livestock"/>
    <s v="Grazing livestock (LFA)"/>
    <s v="Specialist sheep (SDA)"/>
    <m/>
    <x v="121"/>
    <s v="—    "/>
    <s v=".D"/>
    <s v="..D"/>
    <n v="0"/>
    <s v=".D"/>
  </r>
  <r>
    <x v="14"/>
    <s v="Grazing Livestock"/>
    <s v="Grazing livestock (LFA)"/>
    <s v="Specialist sheep (SDA)"/>
    <m/>
    <x v="122"/>
    <s v="—    "/>
    <n v="15.654031524420301"/>
    <s v="F"/>
    <n v="17.243116202816299"/>
    <n v="19.407384105281601"/>
  </r>
  <r>
    <x v="14"/>
    <s v="Grazing Livestock"/>
    <s v="Grazing livestock (LFA)"/>
    <s v="Specialist sheep (SDA)"/>
    <m/>
    <x v="123"/>
    <s v="—    "/>
    <n v="841.14719077454401"/>
    <s v="F"/>
    <n v="717.88806063752997"/>
    <n v="1190.0082439970199"/>
  </r>
  <r>
    <x v="14"/>
    <s v="Grazing Livestock"/>
    <s v="Grazing livestock (LFA)"/>
    <s v="Specialist sheep (SDA)"/>
    <m/>
    <x v="124"/>
    <s v="—    "/>
    <n v="0"/>
    <n v="0"/>
    <n v="0"/>
    <n v="0"/>
  </r>
  <r>
    <x v="14"/>
    <s v="Grazing Livestock"/>
    <s v="Grazing livestock (LFA)"/>
    <s v="Specialist sheep (SDA)"/>
    <m/>
    <x v="125"/>
    <s v="—    "/>
    <n v="0"/>
    <n v="0"/>
    <n v="0"/>
    <n v="0"/>
  </r>
  <r>
    <x v="14"/>
    <s v="Grazing Livestock"/>
    <s v="Grazing livestock (LFA)"/>
    <s v="Specialist sheep (SDA)"/>
    <m/>
    <x v="126"/>
    <s v="—    "/>
    <n v="0"/>
    <n v="0"/>
    <n v="0"/>
    <n v="0"/>
  </r>
  <r>
    <x v="14"/>
    <s v="Grazing Livestock"/>
    <s v="Grazing livestock (LFA)"/>
    <s v="Specialist sheep (SDA)"/>
    <m/>
    <x v="127"/>
    <s v="—    "/>
    <n v="2509.4550096201301"/>
    <s v="F"/>
    <s v="V"/>
    <n v="1782.5543804741001"/>
  </r>
  <r>
    <x v="14"/>
    <s v="Grazing Livestock"/>
    <s v="Grazing livestock (LFA)"/>
    <s v="Specialist sheep (SDA)"/>
    <m/>
    <x v="128"/>
    <s v="—    "/>
    <n v="6567.6539116921604"/>
    <s v="F"/>
    <n v="4522.6248460760398"/>
    <n v="11369.4280093252"/>
  </r>
  <r>
    <x v="14"/>
    <s v="Grazing Livestock"/>
    <s v="Grazing livestock (LFA)"/>
    <s v="Specialist sheep (SDA)"/>
    <m/>
    <x v="129"/>
    <s v="—    "/>
    <s v="..D"/>
    <s v="..D"/>
    <n v="0"/>
    <n v="0"/>
  </r>
  <r>
    <x v="14"/>
    <s v="Grazing Livestock"/>
    <s v="Grazing livestock (LFA)"/>
    <s v="Specialist sheep (SDA)"/>
    <m/>
    <x v="130"/>
    <s v="—    "/>
    <s v=".D"/>
    <s v="..D"/>
    <n v="0"/>
    <s v=".D"/>
  </r>
  <r>
    <x v="14"/>
    <s v="Grazing Livestock"/>
    <s v="Grazing livestock (LFA)"/>
    <s v="Specialist sheep (SDA)"/>
    <m/>
    <x v="131"/>
    <s v="—    "/>
    <s v="..D"/>
    <n v="0"/>
    <n v="0"/>
    <s v="..D"/>
  </r>
  <r>
    <x v="14"/>
    <s v="Grazing Livestock"/>
    <s v="Grazing livestock (LFA)"/>
    <s v="Specialist sheep (SDA)"/>
    <m/>
    <x v="132"/>
    <s v="—    "/>
    <n v="78.561521767735599"/>
    <s v="F"/>
    <n v="71.760779469901294"/>
    <n v="110.02943307506"/>
  </r>
  <r>
    <x v="14"/>
    <s v="Grazing Livestock"/>
    <s v="Grazing livestock (LFA)"/>
    <s v="Specialist sheep (SDA)"/>
    <m/>
    <x v="133"/>
    <s v="—    "/>
    <n v="17.116272692254601"/>
    <s v="F"/>
    <n v="18.0554245091298"/>
    <n v="21.215011175590501"/>
  </r>
  <r>
    <x v="14"/>
    <s v="Grazing Livestock"/>
    <s v="Grazing livestock (LFA)"/>
    <s v="Specialist sheep (SDA)"/>
    <m/>
    <x v="134"/>
    <s v="—    "/>
    <n v="61.3855062594968"/>
    <s v="F"/>
    <n v="53.705354960771402"/>
    <n v="88.639633793734006"/>
  </r>
  <r>
    <x v="14"/>
    <s v="Grazing Livestock"/>
    <s v="Grazing livestock (LFA)"/>
    <s v="Specialist sheep (SDA)"/>
    <m/>
    <x v="135"/>
    <s v="—    "/>
    <n v="0"/>
    <n v="0"/>
    <n v="0"/>
    <n v="0"/>
  </r>
  <r>
    <x v="14"/>
    <s v="Grazing Livestock"/>
    <s v="Grazing livestock (LFA)"/>
    <s v="Specialist sheep (SDA)"/>
    <m/>
    <x v="136"/>
    <s v="—    "/>
    <s v=".D"/>
    <s v="..D"/>
    <n v="0"/>
    <s v=".D"/>
  </r>
  <r>
    <x v="14"/>
    <s v="Grazing Livestock"/>
    <s v="Grazing livestock (LFA)"/>
    <s v="Specialist sheep (SDA)"/>
    <m/>
    <x v="137"/>
    <s v="—    "/>
    <n v="78.557146687321193"/>
    <s v="F"/>
    <n v="71.760779469901294"/>
    <n v="110.01663300855"/>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2"/>
    <s v="—    "/>
    <n v="176.200914056503"/>
    <s v="F"/>
    <n v="138.95347027665599"/>
    <n v="376.08289929976598"/>
  </r>
  <r>
    <x v="15"/>
    <s v="Grazing Livestock"/>
    <s v="Grazing livestock (LFA)"/>
    <s v="Other grazing livestock (SDA)"/>
    <m/>
    <x v="117"/>
    <s v="—    "/>
    <n v="49655.510416431898"/>
    <s v="F"/>
    <n v="47878.181908663901"/>
    <n v="83413.618785742699"/>
  </r>
  <r>
    <x v="15"/>
    <s v="Grazing Livestock"/>
    <s v="Grazing livestock (LFA)"/>
    <s v="Other grazing livestock (SDA)"/>
    <m/>
    <x v="118"/>
    <s v="—    "/>
    <n v="36342.189078041003"/>
    <s v="F"/>
    <n v="31606.934541602001"/>
    <n v="73624.819317982998"/>
  </r>
  <r>
    <x v="15"/>
    <s v="Grazing Livestock"/>
    <s v="Grazing livestock (LFA)"/>
    <s v="Other grazing livestock (SDA)"/>
    <m/>
    <x v="119"/>
    <s v="—    "/>
    <n v="0"/>
    <n v="0"/>
    <n v="0"/>
    <n v="0"/>
  </r>
  <r>
    <x v="15"/>
    <s v="Grazing Livestock"/>
    <s v="Grazing livestock (LFA)"/>
    <s v="Other grazing livestock (SDA)"/>
    <m/>
    <x v="120"/>
    <s v="—    "/>
    <s v="V"/>
    <n v="0"/>
    <s v="V"/>
    <s v=".D"/>
  </r>
  <r>
    <x v="15"/>
    <s v="Grazing Livestock"/>
    <s v="Grazing livestock (LFA)"/>
    <s v="Other grazing livestock (SDA)"/>
    <m/>
    <x v="121"/>
    <s v="—    "/>
    <s v=".D"/>
    <n v="0"/>
    <s v=".D"/>
    <s v=".D"/>
  </r>
  <r>
    <x v="15"/>
    <s v="Grazing Livestock"/>
    <s v="Grazing livestock (LFA)"/>
    <s v="Other grazing livestock (SDA)"/>
    <m/>
    <x v="122"/>
    <s v="—    "/>
    <n v="54.885662456359199"/>
    <s v="F"/>
    <n v="53.262020647369198"/>
    <n v="88.944070468530896"/>
  </r>
  <r>
    <x v="15"/>
    <s v="Grazing Livestock"/>
    <s v="Grazing livestock (LFA)"/>
    <s v="Other grazing livestock (SDA)"/>
    <m/>
    <x v="123"/>
    <s v="—    "/>
    <n v="494.55221021403702"/>
    <s v="F"/>
    <n v="440.21673926148401"/>
    <n v="966.03209568318198"/>
  </r>
  <r>
    <x v="15"/>
    <s v="Grazing Livestock"/>
    <s v="Grazing livestock (LFA)"/>
    <s v="Other grazing livestock (SDA)"/>
    <m/>
    <x v="124"/>
    <s v="—    "/>
    <n v="0"/>
    <n v="0"/>
    <n v="0"/>
    <n v="0"/>
  </r>
  <r>
    <x v="15"/>
    <s v="Grazing Livestock"/>
    <s v="Grazing livestock (LFA)"/>
    <s v="Other grazing livestock (SDA)"/>
    <m/>
    <x v="125"/>
    <s v="—    "/>
    <n v="0"/>
    <n v="0"/>
    <n v="0"/>
    <n v="0"/>
  </r>
  <r>
    <x v="15"/>
    <s v="Grazing Livestock"/>
    <s v="Grazing livestock (LFA)"/>
    <s v="Other grazing livestock (SDA)"/>
    <m/>
    <x v="126"/>
    <s v="—    "/>
    <n v="0"/>
    <n v="0"/>
    <n v="0"/>
    <n v="0"/>
  </r>
  <r>
    <x v="15"/>
    <s v="Grazing Livestock"/>
    <s v="Grazing livestock (LFA)"/>
    <s v="Other grazing livestock (SDA)"/>
    <m/>
    <x v="127"/>
    <s v="—    "/>
    <n v="9776.7567980042695"/>
    <s v="F"/>
    <n v="8939.4311526724705"/>
    <n v="19693.220668146801"/>
  </r>
  <r>
    <x v="15"/>
    <s v="Grazing Livestock"/>
    <s v="Grazing livestock (LFA)"/>
    <s v="Other grazing livestock (SDA)"/>
    <m/>
    <x v="128"/>
    <s v="—    "/>
    <n v="4731.4369320439801"/>
    <s v="F"/>
    <n v="4078.7039203405202"/>
    <n v="9636.6198378023091"/>
  </r>
  <r>
    <x v="15"/>
    <s v="Grazing Livestock"/>
    <s v="Grazing livestock (LFA)"/>
    <s v="Other grazing livestock (SDA)"/>
    <m/>
    <x v="129"/>
    <s v="—    "/>
    <n v="0"/>
    <n v="0"/>
    <n v="0"/>
    <n v="0"/>
  </r>
  <r>
    <x v="15"/>
    <s v="Grazing Livestock"/>
    <s v="Grazing livestock (LFA)"/>
    <s v="Other grazing livestock (SDA)"/>
    <m/>
    <x v="130"/>
    <s v="—    "/>
    <s v="V"/>
    <n v="0"/>
    <s v=".D"/>
    <s v=".D"/>
  </r>
  <r>
    <x v="15"/>
    <s v="Grazing Livestock"/>
    <s v="Grazing livestock (LFA)"/>
    <s v="Other grazing livestock (SDA)"/>
    <m/>
    <x v="131"/>
    <s v="—    "/>
    <n v="0"/>
    <n v="0"/>
    <n v="0"/>
    <n v="0"/>
  </r>
  <r>
    <x v="15"/>
    <s v="Grazing Livestock"/>
    <s v="Grazing livestock (LFA)"/>
    <s v="Other grazing livestock (SDA)"/>
    <m/>
    <x v="132"/>
    <s v="—    "/>
    <n v="116.113229693923"/>
    <s v="F"/>
    <n v="102.600310734861"/>
    <n v="209.32564737249101"/>
  </r>
  <r>
    <x v="15"/>
    <s v="Grazing Livestock"/>
    <s v="Grazing livestock (LFA)"/>
    <s v="Other grazing livestock (SDA)"/>
    <m/>
    <x v="133"/>
    <s v="—    "/>
    <n v="77.720183165424999"/>
    <s v="F"/>
    <n v="69.329404788723195"/>
    <n v="132.25432081854501"/>
  </r>
  <r>
    <x v="15"/>
    <s v="Grazing Livestock"/>
    <s v="Grazing livestock (LFA)"/>
    <s v="Other grazing livestock (SDA)"/>
    <m/>
    <x v="134"/>
    <s v="—    "/>
    <n v="37.700806367834403"/>
    <s v="F"/>
    <n v="33.054603855209102"/>
    <n v="75.0657801485346"/>
  </r>
  <r>
    <x v="15"/>
    <s v="Grazing Livestock"/>
    <s v="Grazing livestock (LFA)"/>
    <s v="Other grazing livestock (SDA)"/>
    <m/>
    <x v="135"/>
    <s v="—    "/>
    <n v="0"/>
    <n v="0"/>
    <n v="0"/>
    <n v="0"/>
  </r>
  <r>
    <x v="15"/>
    <s v="Grazing Livestock"/>
    <s v="Grazing livestock (LFA)"/>
    <s v="Other grazing livestock (SDA)"/>
    <m/>
    <x v="136"/>
    <s v="—    "/>
    <s v="V"/>
    <n v="0"/>
    <s v="V"/>
    <s v=".D"/>
  </r>
  <r>
    <x v="15"/>
    <s v="Grazing Livestock"/>
    <s v="Grazing livestock (LFA)"/>
    <s v="Other grazing livestock (SDA)"/>
    <m/>
    <x v="137"/>
    <s v="—    "/>
    <n v="116.108514754588"/>
    <s v="F"/>
    <n v="102.59279994886499"/>
    <n v="209.324682912106"/>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2"/>
    <s v="—    "/>
    <n v="134.004789406566"/>
    <n v="61.594757404252697"/>
    <n v="140.45169224605101"/>
    <n v="189.135038752718"/>
  </r>
  <r>
    <x v="16"/>
    <s v="Other types &amp; mixed"/>
    <m/>
    <m/>
    <m/>
    <x v="117"/>
    <s v="—    "/>
    <n v="47092.718246058903"/>
    <n v="34110.684689717396"/>
    <n v="50025.890672605899"/>
    <n v="53521.127060597602"/>
  </r>
  <r>
    <x v="16"/>
    <s v="Other types &amp; mixed"/>
    <m/>
    <m/>
    <m/>
    <x v="118"/>
    <s v="—    "/>
    <n v="15345.0259533525"/>
    <n v="8627.6777881849102"/>
    <n v="14207.6307260379"/>
    <n v="23833.5593336415"/>
  </r>
  <r>
    <x v="16"/>
    <s v="Other types &amp; mixed"/>
    <m/>
    <m/>
    <m/>
    <x v="119"/>
    <s v="—    "/>
    <n v="83860.890687543797"/>
    <n v="12701.8007800457"/>
    <s v="V"/>
    <n v="62621.8320878882"/>
  </r>
  <r>
    <x v="16"/>
    <s v="Other types &amp; mixed"/>
    <m/>
    <m/>
    <m/>
    <x v="120"/>
    <s v="—    "/>
    <n v="213744.12778369099"/>
    <n v="27186.104566540798"/>
    <n v="321751.91539710801"/>
    <n v="178080.56018022599"/>
  </r>
  <r>
    <x v="16"/>
    <s v="Other types &amp; mixed"/>
    <m/>
    <m/>
    <m/>
    <x v="121"/>
    <s v="—    "/>
    <s v=".D"/>
    <s v="..D"/>
    <s v=".D"/>
    <n v="0"/>
  </r>
  <r>
    <x v="16"/>
    <s v="Other types &amp; mixed"/>
    <m/>
    <m/>
    <m/>
    <x v="122"/>
    <s v="—    "/>
    <n v="46.649651033229702"/>
    <n v="40.231876218966903"/>
    <n v="50.015697744343299"/>
    <n v="46.102358772352503"/>
  </r>
  <r>
    <x v="16"/>
    <s v="Other types &amp; mixed"/>
    <m/>
    <m/>
    <m/>
    <x v="123"/>
    <s v="—    "/>
    <n v="184.845131152448"/>
    <n v="106.95460256993201"/>
    <n v="178.18678920594499"/>
    <n v="270.57678845333902"/>
  </r>
  <r>
    <x v="16"/>
    <s v="Other types &amp; mixed"/>
    <m/>
    <m/>
    <m/>
    <x v="124"/>
    <s v="—    "/>
    <n v="707.00218983606499"/>
    <n v="86.200734785162695"/>
    <s v="V"/>
    <s v="V"/>
  </r>
  <r>
    <x v="16"/>
    <s v="Other types &amp; mixed"/>
    <m/>
    <m/>
    <m/>
    <x v="125"/>
    <s v="—    "/>
    <n v="36474.348562159597"/>
    <s v="V"/>
    <n v="41789.368815774797"/>
    <s v="V"/>
  </r>
  <r>
    <x v="16"/>
    <s v="Other types &amp; mixed"/>
    <m/>
    <m/>
    <m/>
    <x v="126"/>
    <s v="—    "/>
    <n v="77984.422071477107"/>
    <s v=".D"/>
    <n v="129940.309812939"/>
    <s v="V"/>
  </r>
  <r>
    <x v="16"/>
    <s v="Other types &amp; mixed"/>
    <m/>
    <m/>
    <m/>
    <x v="127"/>
    <s v="—    "/>
    <n v="16061.431776064701"/>
    <n v="8359.8237286714993"/>
    <n v="17446.956913091799"/>
    <n v="20564.497173256201"/>
  </r>
  <r>
    <x v="16"/>
    <s v="Other types &amp; mixed"/>
    <m/>
    <m/>
    <m/>
    <x v="128"/>
    <s v="—    "/>
    <n v="3306.0930835701301"/>
    <n v="890.09528184575504"/>
    <n v="2459.4771705082999"/>
    <s v="V"/>
  </r>
  <r>
    <x v="16"/>
    <s v="Other types &amp; mixed"/>
    <m/>
    <m/>
    <m/>
    <x v="129"/>
    <s v="—    "/>
    <n v="1882.61338576755"/>
    <s v="V"/>
    <s v="V"/>
    <s v="V"/>
  </r>
  <r>
    <x v="16"/>
    <s v="Other types &amp; mixed"/>
    <m/>
    <m/>
    <m/>
    <x v="130"/>
    <s v="—    "/>
    <n v="36683.629001797402"/>
    <n v="5828.5259353319198"/>
    <n v="57014.674751521801"/>
    <n v="25987.743700205901"/>
  </r>
  <r>
    <x v="16"/>
    <s v="Other types &amp; mixed"/>
    <m/>
    <m/>
    <m/>
    <x v="131"/>
    <s v="—    "/>
    <s v=".D"/>
    <s v="..D"/>
    <s v=".D"/>
    <n v="0"/>
  </r>
  <r>
    <x v="16"/>
    <s v="Other types &amp; mixed"/>
    <m/>
    <m/>
    <m/>
    <x v="132"/>
    <s v="—    "/>
    <n v="191.26840545741899"/>
    <n v="68.350191014229395"/>
    <n v="244.396636376034"/>
    <n v="202.835979387403"/>
  </r>
  <r>
    <x v="16"/>
    <s v="Other types &amp; mixed"/>
    <m/>
    <m/>
    <m/>
    <x v="133"/>
    <s v="—    "/>
    <n v="43.384454220005303"/>
    <n v="22.790050174651199"/>
    <n v="51.984007708884803"/>
    <n v="45.909420695767103"/>
  </r>
  <r>
    <x v="16"/>
    <s v="Other types &amp; mixed"/>
    <m/>
    <m/>
    <m/>
    <x v="134"/>
    <s v="—    "/>
    <n v="15.197178085673499"/>
    <n v="10.1023462877634"/>
    <n v="15.453770244290601"/>
    <n v="19.459243702272701"/>
  </r>
  <r>
    <x v="16"/>
    <s v="Other types &amp; mixed"/>
    <m/>
    <m/>
    <m/>
    <x v="135"/>
    <s v="—    "/>
    <n v="77.367028225104605"/>
    <n v="18.327253720338799"/>
    <n v="103.167346117923"/>
    <n v="82.375055086378794"/>
  </r>
  <r>
    <x v="16"/>
    <s v="Other types &amp; mixed"/>
    <m/>
    <m/>
    <m/>
    <x v="136"/>
    <s v="—    "/>
    <n v="54.954840347875901"/>
    <n v="16.679830615983299"/>
    <n v="73.492902283647496"/>
    <n v="54.678643616352304"/>
  </r>
  <r>
    <x v="16"/>
    <s v="Other types &amp; mixed"/>
    <m/>
    <m/>
    <m/>
    <x v="137"/>
    <s v="—    "/>
    <n v="58.946536884437698"/>
    <n v="33.343106677907301"/>
    <n v="67.736387974463796"/>
    <n v="65.782280684672102"/>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2"/>
    <s v="—    "/>
    <n v="73.434994414052497"/>
    <s v="F"/>
    <n v="115.694351516328"/>
    <n v="47.901676655984197"/>
  </r>
  <r>
    <x v="17"/>
    <s v="Other types &amp; mixed"/>
    <s v="Pigs"/>
    <m/>
    <m/>
    <x v="117"/>
    <s v="—    "/>
    <n v="6162.3278801710403"/>
    <s v=".D"/>
    <s v="V"/>
    <n v="0"/>
  </r>
  <r>
    <x v="17"/>
    <s v="Other types &amp; mixed"/>
    <s v="Pigs"/>
    <m/>
    <m/>
    <x v="118"/>
    <s v="—    "/>
    <n v="3469.34576835702"/>
    <s v=".D"/>
    <s v="V"/>
    <s v="V"/>
  </r>
  <r>
    <x v="17"/>
    <s v="Other types &amp; mixed"/>
    <s v="Pigs"/>
    <m/>
    <m/>
    <x v="119"/>
    <s v="—    "/>
    <n v="491163.70035853499"/>
    <s v="F"/>
    <n v="766253.61158356699"/>
    <n v="375793.45362038998"/>
  </r>
  <r>
    <x v="17"/>
    <s v="Other types &amp; mixed"/>
    <s v="Pigs"/>
    <m/>
    <m/>
    <x v="120"/>
    <s v="—    "/>
    <s v=".D"/>
    <s v="..D"/>
    <s v=".D"/>
    <n v="0"/>
  </r>
  <r>
    <x v="17"/>
    <s v="Other types &amp; mixed"/>
    <s v="Pigs"/>
    <m/>
    <m/>
    <x v="121"/>
    <s v="—    "/>
    <s v="..D"/>
    <n v="0"/>
    <s v="..D"/>
    <n v="0"/>
  </r>
  <r>
    <x v="17"/>
    <s v="Other types &amp; mixed"/>
    <s v="Pigs"/>
    <m/>
    <m/>
    <x v="122"/>
    <s v="—    "/>
    <n v="6.96219926391651"/>
    <s v=".D"/>
    <n v="9.2894193150291908"/>
    <s v="..D"/>
  </r>
  <r>
    <x v="17"/>
    <s v="Other types &amp; mixed"/>
    <s v="Pigs"/>
    <m/>
    <m/>
    <x v="123"/>
    <s v="—    "/>
    <n v="42.586755280491701"/>
    <s v=".D"/>
    <s v="V"/>
    <s v="V"/>
  </r>
  <r>
    <x v="17"/>
    <s v="Other types &amp; mixed"/>
    <s v="Pigs"/>
    <m/>
    <m/>
    <x v="124"/>
    <s v="—    "/>
    <n v="4251.2777888556702"/>
    <s v="F"/>
    <n v="6954.9066784593997"/>
    <n v="2750.5172952171001"/>
  </r>
  <r>
    <x v="17"/>
    <s v="Other types &amp; mixed"/>
    <s v="Pigs"/>
    <m/>
    <m/>
    <x v="125"/>
    <s v="—    "/>
    <s v=".D"/>
    <s v="..D"/>
    <s v=".D"/>
    <n v="0"/>
  </r>
  <r>
    <x v="17"/>
    <s v="Other types &amp; mixed"/>
    <s v="Pigs"/>
    <m/>
    <m/>
    <x v="126"/>
    <s v="—    "/>
    <n v="0"/>
    <s v="..D"/>
    <n v="0"/>
    <n v="0"/>
  </r>
  <r>
    <x v="17"/>
    <s v="Other types &amp; mixed"/>
    <s v="Pigs"/>
    <m/>
    <m/>
    <x v="127"/>
    <s v="—    "/>
    <s v="V"/>
    <s v=".D"/>
    <s v="V"/>
    <s v="..D"/>
  </r>
  <r>
    <x v="17"/>
    <s v="Other types &amp; mixed"/>
    <s v="Pigs"/>
    <m/>
    <m/>
    <x v="128"/>
    <s v="—    "/>
    <s v="V"/>
    <n v="0"/>
    <s v="V"/>
    <s v="V"/>
  </r>
  <r>
    <x v="17"/>
    <s v="Other types &amp; mixed"/>
    <s v="Pigs"/>
    <m/>
    <m/>
    <x v="129"/>
    <s v="—    "/>
    <n v="11735.2524362474"/>
    <s v=".D"/>
    <n v="16095.7786521953"/>
    <s v="V"/>
  </r>
  <r>
    <x v="17"/>
    <s v="Other types &amp; mixed"/>
    <s v="Pigs"/>
    <m/>
    <m/>
    <x v="130"/>
    <s v="—    "/>
    <s v=".D"/>
    <s v="..D"/>
    <s v=".D"/>
    <n v="0"/>
  </r>
  <r>
    <x v="17"/>
    <s v="Other types &amp; mixed"/>
    <s v="Pigs"/>
    <m/>
    <m/>
    <x v="131"/>
    <s v="—    "/>
    <s v="..D"/>
    <n v="0"/>
    <n v="0"/>
    <n v="0"/>
  </r>
  <r>
    <x v="17"/>
    <s v="Other types &amp; mixed"/>
    <s v="Pigs"/>
    <m/>
    <m/>
    <x v="132"/>
    <s v="—    "/>
    <n v="432.75493967871802"/>
    <s v="F"/>
    <n v="618.81103594902299"/>
    <n v="382.05986359187301"/>
  </r>
  <r>
    <x v="17"/>
    <s v="Other types &amp; mixed"/>
    <s v="Pigs"/>
    <m/>
    <m/>
    <x v="133"/>
    <s v="—    "/>
    <n v="8.0082446511974101"/>
    <s v=".D"/>
    <n v="11.7371466541376"/>
    <s v=".D"/>
  </r>
  <r>
    <x v="17"/>
    <s v="Other types &amp; mixed"/>
    <s v="Pigs"/>
    <m/>
    <m/>
    <x v="134"/>
    <s v="—    "/>
    <n v="3.8265820363730798"/>
    <s v=".D"/>
    <s v="V"/>
    <s v="V"/>
  </r>
  <r>
    <x v="17"/>
    <s v="Other types &amp; mixed"/>
    <s v="Pigs"/>
    <m/>
    <m/>
    <x v="135"/>
    <s v="—    "/>
    <n v="420.85959955071701"/>
    <s v="F"/>
    <n v="603.90393206069302"/>
    <n v="373.740915533102"/>
  </r>
  <r>
    <x v="17"/>
    <s v="Other types &amp; mixed"/>
    <s v="Pigs"/>
    <m/>
    <m/>
    <x v="136"/>
    <s v="—    "/>
    <s v=".D"/>
    <s v="..D"/>
    <s v=".D"/>
    <n v="0"/>
  </r>
  <r>
    <x v="17"/>
    <s v="Other types &amp; mixed"/>
    <s v="Pigs"/>
    <m/>
    <m/>
    <x v="137"/>
    <s v="—    "/>
    <n v="11.871198515262"/>
    <s v="F"/>
    <n v="14.8586322102427"/>
    <s v="V"/>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2"/>
    <s v="—    "/>
    <n v="60.288992884233501"/>
    <s v="V"/>
    <n v="63.013132136046401"/>
    <n v="97.115863463141096"/>
  </r>
  <r>
    <x v="18"/>
    <s v="Other types &amp; mixed"/>
    <s v="Poultry"/>
    <m/>
    <m/>
    <x v="117"/>
    <s v="—    "/>
    <n v="8460.4476808930503"/>
    <s v="V"/>
    <s v="V"/>
    <s v="V"/>
  </r>
  <r>
    <x v="18"/>
    <s v="Other types &amp; mixed"/>
    <s v="Poultry"/>
    <m/>
    <m/>
    <x v="118"/>
    <s v="—    "/>
    <n v="6224.0333382729395"/>
    <s v="V"/>
    <n v="2727.1960102933399"/>
    <n v="16299.8534961441"/>
  </r>
  <r>
    <x v="18"/>
    <s v="Other types &amp; mixed"/>
    <s v="Poultry"/>
    <m/>
    <m/>
    <x v="119"/>
    <s v="—    "/>
    <s v=".D"/>
    <s v="..D"/>
    <s v=".D"/>
    <n v="0"/>
  </r>
  <r>
    <x v="18"/>
    <s v="Other types &amp; mixed"/>
    <s v="Poultry"/>
    <m/>
    <m/>
    <x v="120"/>
    <s v="—    "/>
    <n v="1060049.5250846499"/>
    <n v="138446.507777969"/>
    <n v="1635198.09215662"/>
    <n v="787052.03383184201"/>
  </r>
  <r>
    <x v="18"/>
    <s v="Other types &amp; mixed"/>
    <s v="Poultry"/>
    <m/>
    <m/>
    <x v="121"/>
    <s v="—    "/>
    <s v=".D"/>
    <s v="..D"/>
    <s v=".D"/>
    <n v="0"/>
  </r>
  <r>
    <x v="18"/>
    <s v="Other types &amp; mixed"/>
    <s v="Poultry"/>
    <m/>
    <m/>
    <x v="122"/>
    <s v="—    "/>
    <n v="9.2026668278872794"/>
    <s v="V"/>
    <s v="V"/>
    <s v=".D"/>
  </r>
  <r>
    <x v="18"/>
    <s v="Other types &amp; mixed"/>
    <s v="Poultry"/>
    <m/>
    <m/>
    <x v="123"/>
    <s v="—    "/>
    <n v="47.305297095060197"/>
    <s v="V"/>
    <n v="34.294999760000401"/>
    <s v=".D"/>
  </r>
  <r>
    <x v="18"/>
    <s v="Other types &amp; mixed"/>
    <s v="Poultry"/>
    <m/>
    <m/>
    <x v="124"/>
    <s v="—    "/>
    <n v="0"/>
    <n v="0"/>
    <n v="0"/>
    <n v="0"/>
  </r>
  <r>
    <x v="18"/>
    <s v="Other types &amp; mixed"/>
    <s v="Poultry"/>
    <m/>
    <m/>
    <x v="125"/>
    <s v="—    "/>
    <n v="155832.145522768"/>
    <n v="127692.292471976"/>
    <n v="204876.302685409"/>
    <s v="V"/>
  </r>
  <r>
    <x v="18"/>
    <s v="Other types &amp; mixed"/>
    <s v="Poultry"/>
    <m/>
    <m/>
    <x v="126"/>
    <s v="—    "/>
    <n v="405600.63397028798"/>
    <n v="0"/>
    <n v="675102.77400996303"/>
    <s v="V"/>
  </r>
  <r>
    <x v="18"/>
    <s v="Other types &amp; mixed"/>
    <s v="Poultry"/>
    <m/>
    <m/>
    <x v="127"/>
    <s v="—    "/>
    <n v="3362.4668797499598"/>
    <s v=".D"/>
    <s v="V"/>
    <s v=".D"/>
  </r>
  <r>
    <x v="18"/>
    <s v="Other types &amp; mixed"/>
    <s v="Poultry"/>
    <m/>
    <m/>
    <x v="128"/>
    <s v="—    "/>
    <s v=".D"/>
    <s v="V"/>
    <s v="V"/>
    <s v=".D"/>
  </r>
  <r>
    <x v="18"/>
    <s v="Other types &amp; mixed"/>
    <s v="Poultry"/>
    <m/>
    <m/>
    <x v="129"/>
    <s v="—    "/>
    <n v="0"/>
    <n v="0"/>
    <n v="0"/>
    <n v="0"/>
  </r>
  <r>
    <x v="18"/>
    <s v="Other types &amp; mixed"/>
    <s v="Poultry"/>
    <m/>
    <m/>
    <x v="130"/>
    <s v="—    "/>
    <n v="188165.47004847199"/>
    <n v="30392.465083018698"/>
    <n v="292426.38090867101"/>
    <n v="131231.12992493599"/>
  </r>
  <r>
    <x v="18"/>
    <s v="Other types &amp; mixed"/>
    <s v="Poultry"/>
    <m/>
    <m/>
    <x v="131"/>
    <s v="—    "/>
    <s v=".D"/>
    <s v="..D"/>
    <s v=".D"/>
    <n v="0"/>
  </r>
  <r>
    <x v="18"/>
    <s v="Other types &amp; mixed"/>
    <s v="Poultry"/>
    <m/>
    <m/>
    <x v="132"/>
    <s v="—    "/>
    <n v="273.69721012335799"/>
    <n v="97.6052473831963"/>
    <n v="382.40524091834499"/>
    <n v="223.62178973923"/>
  </r>
  <r>
    <x v="18"/>
    <s v="Other types &amp; mixed"/>
    <s v="Poultry"/>
    <m/>
    <m/>
    <x v="133"/>
    <s v="—    "/>
    <n v="5.8907444185470101"/>
    <s v="V"/>
    <n v="7.6123526755834998"/>
    <s v="V"/>
  </r>
  <r>
    <x v="18"/>
    <s v="Other types &amp; mixed"/>
    <s v="Poultry"/>
    <m/>
    <m/>
    <x v="134"/>
    <s v="—    "/>
    <n v="3.5240808666294301"/>
    <s v=".D"/>
    <n v="2.2726834036238301"/>
    <s v=".D"/>
  </r>
  <r>
    <x v="18"/>
    <s v="Other types &amp; mixed"/>
    <s v="Poultry"/>
    <m/>
    <m/>
    <x v="135"/>
    <s v="—    "/>
    <s v=".D"/>
    <s v="..D"/>
    <s v=".D"/>
    <n v="0"/>
  </r>
  <r>
    <x v="18"/>
    <s v="Other types &amp; mixed"/>
    <s v="Poultry"/>
    <m/>
    <m/>
    <x v="136"/>
    <s v="—    "/>
    <n v="263.750051048459"/>
    <n v="93.711600375906897"/>
    <n v="371.48671497889501"/>
    <n v="210.53190768602599"/>
  </r>
  <r>
    <x v="18"/>
    <s v="Other types &amp; mixed"/>
    <s v="Poultry"/>
    <m/>
    <m/>
    <x v="137"/>
    <s v="—    "/>
    <n v="9.5418334776117906"/>
    <s v="V"/>
    <n v="10.0980527992637"/>
    <n v="13.0898820532041"/>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2"/>
    <s v="—    "/>
    <n v="166.82127127246699"/>
    <n v="84.832178341304697"/>
    <n v="165.800542819718"/>
    <n v="249.17696888760099"/>
  </r>
  <r>
    <x v="19"/>
    <s v="Other types &amp; mixed"/>
    <s v="Mixed"/>
    <m/>
    <m/>
    <x v="117"/>
    <s v="—    "/>
    <n v="66338.667045610506"/>
    <n v="47032.877894874997"/>
    <n v="69912.867226163798"/>
    <n v="78062.075963210998"/>
  </r>
  <r>
    <x v="19"/>
    <s v="Other types &amp; mixed"/>
    <s v="Mixed"/>
    <m/>
    <m/>
    <x v="118"/>
    <s v="—    "/>
    <n v="20382.004763634599"/>
    <n v="12208.5526362005"/>
    <n v="19660.4596791121"/>
    <n v="29838.0170907172"/>
  </r>
  <r>
    <x v="19"/>
    <s v="Other types &amp; mixed"/>
    <s v="Mixed"/>
    <m/>
    <m/>
    <x v="119"/>
    <s v="—    "/>
    <s v="..D"/>
    <n v="8767.5620962653593"/>
    <s v="V"/>
    <n v="7794.2957335516903"/>
  </r>
  <r>
    <x v="19"/>
    <s v="Other types &amp; mixed"/>
    <s v="Mixed"/>
    <m/>
    <m/>
    <x v="120"/>
    <s v="—    "/>
    <s v="..D"/>
    <s v="V"/>
    <s v="..D"/>
    <s v="V"/>
  </r>
  <r>
    <x v="19"/>
    <s v="Other types &amp; mixed"/>
    <s v="Mixed"/>
    <m/>
    <m/>
    <x v="121"/>
    <s v="—    "/>
    <n v="0"/>
    <n v="0"/>
    <n v="0"/>
    <n v="0"/>
  </r>
  <r>
    <x v="19"/>
    <s v="Other types &amp; mixed"/>
    <s v="Mixed"/>
    <m/>
    <m/>
    <x v="122"/>
    <s v="—    "/>
    <n v="65.307975730069501"/>
    <n v="55.485504266488697"/>
    <n v="70.129667589589104"/>
    <n v="65.235079627031396"/>
  </r>
  <r>
    <x v="19"/>
    <s v="Other types &amp; mixed"/>
    <s v="Mixed"/>
    <m/>
    <m/>
    <x v="123"/>
    <s v="—    "/>
    <n v="252.593238551062"/>
    <n v="151.55746876763101"/>
    <n v="246.53907980422599"/>
    <n v="363.72319263154998"/>
  </r>
  <r>
    <x v="19"/>
    <s v="Other types &amp; mixed"/>
    <s v="Mixed"/>
    <m/>
    <m/>
    <x v="124"/>
    <s v="—    "/>
    <s v="V"/>
    <n v="67.298434618756204"/>
    <s v="V"/>
    <n v="0"/>
  </r>
  <r>
    <x v="19"/>
    <s v="Other types &amp; mixed"/>
    <s v="Mixed"/>
    <m/>
    <m/>
    <x v="125"/>
    <s v="—    "/>
    <s v="V"/>
    <s v="V"/>
    <s v="V"/>
    <s v="V"/>
  </r>
  <r>
    <x v="19"/>
    <s v="Other types &amp; mixed"/>
    <s v="Mixed"/>
    <m/>
    <m/>
    <x v="126"/>
    <s v="—    "/>
    <s v="V"/>
    <s v=".D"/>
    <s v="V"/>
    <n v="0"/>
  </r>
  <r>
    <x v="19"/>
    <s v="Other types &amp; mixed"/>
    <s v="Mixed"/>
    <m/>
    <m/>
    <x v="127"/>
    <s v="—    "/>
    <n v="22430.869705653698"/>
    <n v="11303.3551299992"/>
    <n v="24142.403577104698"/>
    <n v="29888.797426519199"/>
  </r>
  <r>
    <x v="19"/>
    <s v="Other types &amp; mixed"/>
    <s v="Mixed"/>
    <m/>
    <m/>
    <x v="128"/>
    <s v="—    "/>
    <n v="4306.2388545441199"/>
    <n v="1208.6366469346699"/>
    <n v="3505.98242342515"/>
    <s v="V"/>
  </r>
  <r>
    <x v="19"/>
    <s v="Other types &amp; mixed"/>
    <s v="Mixed"/>
    <m/>
    <m/>
    <x v="129"/>
    <s v="—    "/>
    <s v="V"/>
    <s v="V"/>
    <s v=".D"/>
    <n v="0"/>
  </r>
  <r>
    <x v="19"/>
    <s v="Other types &amp; mixed"/>
    <s v="Mixed"/>
    <m/>
    <m/>
    <x v="130"/>
    <s v="—    "/>
    <s v="..D"/>
    <s v=".D"/>
    <s v="V"/>
    <s v="V"/>
  </r>
  <r>
    <x v="19"/>
    <s v="Other types &amp; mixed"/>
    <s v="Mixed"/>
    <m/>
    <m/>
    <x v="131"/>
    <s v="—    "/>
    <n v="0"/>
    <n v="0"/>
    <n v="0"/>
    <n v="0"/>
  </r>
  <r>
    <x v="19"/>
    <s v="Other types &amp; mixed"/>
    <s v="Mixed"/>
    <m/>
    <m/>
    <x v="132"/>
    <s v="—    "/>
    <n v="115.844524355937"/>
    <n v="54.265856263689699"/>
    <n v="126.452747904131"/>
    <n v="154.83072791960799"/>
  </r>
  <r>
    <x v="19"/>
    <s v="Other types &amp; mixed"/>
    <s v="Mixed"/>
    <m/>
    <m/>
    <x v="133"/>
    <s v="—    "/>
    <n v="61.0940959006615"/>
    <n v="30.6172047423285"/>
    <n v="72.250305866527199"/>
    <n v="68.516219444667897"/>
  </r>
  <r>
    <x v="19"/>
    <s v="Other types &amp; mixed"/>
    <s v="Mixed"/>
    <m/>
    <m/>
    <x v="134"/>
    <s v="—    "/>
    <n v="20.790321704281801"/>
    <n v="14.308288176941099"/>
    <n v="21.5731363380342"/>
    <n v="25.565346854830299"/>
  </r>
  <r>
    <x v="19"/>
    <s v="Other types &amp; mixed"/>
    <s v="Mixed"/>
    <m/>
    <m/>
    <x v="135"/>
    <s v="—    "/>
    <s v="..D"/>
    <n v="6.8921160294518202"/>
    <n v="19.141858081221802"/>
    <n v="38.446331746065503"/>
  </r>
  <r>
    <x v="19"/>
    <s v="Other types &amp; mixed"/>
    <s v="Mixed"/>
    <m/>
    <m/>
    <x v="136"/>
    <s v="—    "/>
    <s v="..D"/>
    <s v="V"/>
    <s v="..D"/>
    <s v="V"/>
  </r>
  <r>
    <x v="19"/>
    <s v="Other types &amp; mixed"/>
    <s v="Mixed"/>
    <m/>
    <m/>
    <x v="137"/>
    <s v="—    "/>
    <n v="82.384885719196106"/>
    <n v="45.582319077277297"/>
    <n v="94.193740579392994"/>
    <n v="94.690581644010294"/>
  </r>
  <r>
    <x v="0"/>
    <m/>
    <m/>
    <m/>
    <m/>
    <x v="0"/>
    <s v="Sum"/>
    <n v="57124.002777000002"/>
    <n v="14139.652577000001"/>
    <n v="28483.656299999999"/>
    <n v="14500.6939"/>
  </r>
  <r>
    <x v="0"/>
    <m/>
    <m/>
    <m/>
    <m/>
    <x v="1"/>
    <s v="Average per farm"/>
    <n v="153.667238676203"/>
    <n v="86.2961590678091"/>
    <n v="155.25721770357799"/>
    <n v="216.237709407962"/>
  </r>
  <r>
    <x v="0"/>
    <m/>
    <m/>
    <m/>
    <m/>
    <x v="138"/>
    <s v="—    "/>
    <n v="2.4112015410830701"/>
    <n v="1.6780152783478399"/>
    <n v="2.85512721913571"/>
    <n v="2.25413130549315"/>
  </r>
  <r>
    <x v="0"/>
    <m/>
    <m/>
    <m/>
    <m/>
    <x v="139"/>
    <s v="—    "/>
    <n v="1.2731518704318401"/>
    <n v="1.26426605809228"/>
    <n v="1.34449635723685"/>
    <n v="1.14167474562279"/>
  </r>
  <r>
    <x v="0"/>
    <m/>
    <m/>
    <m/>
    <m/>
    <x v="140"/>
    <s v="—    "/>
    <n v="1.22200214618215"/>
    <n v="0.48335749266884298"/>
    <n v="1.6110749386626"/>
    <n v="1.17800170575097"/>
  </r>
  <r>
    <x v="0"/>
    <m/>
    <m/>
    <m/>
    <m/>
    <x v="141"/>
    <s v="—    "/>
    <n v="2.9889283563930902"/>
    <n v="1.55293381720279"/>
    <n v="3.4298619990935801"/>
    <n v="3.52304497248358"/>
  </r>
  <r>
    <x v="0"/>
    <m/>
    <m/>
    <m/>
    <m/>
    <x v="142"/>
    <s v="—    "/>
    <n v="38638.146794740504"/>
    <n v="16626.5571861721"/>
    <n v="41143.226837935799"/>
    <n v="55180.968292289799"/>
  </r>
  <r>
    <x v="0"/>
    <m/>
    <m/>
    <m/>
    <m/>
    <x v="143"/>
    <s v="—    "/>
    <n v="13643.5449746414"/>
    <n v="7394.5585055544998"/>
    <n v="14009.6264211417"/>
    <n v="19017.850512622699"/>
  </r>
  <r>
    <x v="0"/>
    <m/>
    <m/>
    <m/>
    <m/>
    <x v="144"/>
    <s v="—    "/>
    <n v="2911.1583721432899"/>
    <n v="941.47006767717903"/>
    <n v="3008.70604791703"/>
    <n v="4640.1924455077296"/>
  </r>
  <r>
    <x v="0"/>
    <m/>
    <m/>
    <m/>
    <m/>
    <x v="145"/>
    <s v="—    "/>
    <n v="11015.936499565199"/>
    <n v="4521.9582531413098"/>
    <n v="12010.7473977384"/>
    <n v="15394.1231558581"/>
  </r>
  <r>
    <x v="0"/>
    <m/>
    <m/>
    <m/>
    <m/>
    <x v="146"/>
    <s v="—    "/>
    <n v="1758.05491658815"/>
    <n v="661.78862193694397"/>
    <n v="1947.1398681636299"/>
    <n v="2455.6073120680098"/>
  </r>
  <r>
    <x v="0"/>
    <m/>
    <m/>
    <m/>
    <m/>
    <x v="147"/>
    <s v="—    "/>
    <n v="9177.7207121187093"/>
    <s v="V"/>
    <n v="9435.0095697019096"/>
    <n v="15538.390756562399"/>
  </r>
  <r>
    <x v="0"/>
    <m/>
    <m/>
    <m/>
    <m/>
    <x v="148"/>
    <s v="—    "/>
    <n v="5372.6126169763102"/>
    <n v="1883.6537757175199"/>
    <n v="6165.3608920495199"/>
    <n v="7217.51029261435"/>
  </r>
  <r>
    <x v="0"/>
    <m/>
    <m/>
    <m/>
    <m/>
    <x v="149"/>
    <s v="—    "/>
    <n v="2476.27300191115"/>
    <s v="V"/>
    <n v="2952.1298698229298"/>
    <s v="V"/>
  </r>
  <r>
    <x v="0"/>
    <m/>
    <m/>
    <m/>
    <m/>
    <x v="150"/>
    <s v="—    "/>
    <n v="23828.712356693599"/>
    <s v="V"/>
    <n v="35428.241059786298"/>
    <n v="19003.257768712701"/>
  </r>
  <r>
    <x v="0"/>
    <m/>
    <m/>
    <m/>
    <m/>
    <x v="151"/>
    <s v="—    "/>
    <n v="12027.4557373067"/>
    <n v="6006.9892509461497"/>
    <n v="11684.0887844269"/>
    <n v="18572.4977465872"/>
  </r>
  <r>
    <x v="0"/>
    <m/>
    <m/>
    <m/>
    <m/>
    <x v="152"/>
    <s v="—    "/>
    <n v="907.58353262272396"/>
    <n v="-462.77237094522098"/>
    <n v="1430.6318603521399"/>
    <n v="1216.3982430661499"/>
  </r>
  <r>
    <x v="0"/>
    <m/>
    <m/>
    <m/>
    <m/>
    <x v="153"/>
    <s v="—    "/>
    <n v="48902.322852156401"/>
    <n v="27636.800857743801"/>
    <n v="55451.487891886303"/>
    <n v="56773.872145801302"/>
  </r>
  <r>
    <x v="0"/>
    <m/>
    <m/>
    <m/>
    <m/>
    <x v="154"/>
    <s v="—    "/>
    <n v="-2072.3434065125898"/>
    <n v="-1574.2029184175001"/>
    <n v="-2347.79961181107"/>
    <n v="-2017.0035416236201"/>
  </r>
  <r>
    <x v="0"/>
    <m/>
    <m/>
    <m/>
    <m/>
    <x v="155"/>
    <s v="—    "/>
    <n v="26564.4547461773"/>
    <n v="15387.068483516099"/>
    <n v="28827.871133232999"/>
    <n v="33017.524143103299"/>
  </r>
  <r>
    <x v="0"/>
    <m/>
    <m/>
    <m/>
    <m/>
    <x v="156"/>
    <s v="—    "/>
    <n v="10475.798349389201"/>
    <n v="4048.9402904584499"/>
    <n v="11364.6570341603"/>
    <n v="14996.6575090107"/>
  </r>
  <r>
    <x v="0"/>
    <m/>
    <m/>
    <m/>
    <m/>
    <x v="157"/>
    <s v="—    "/>
    <s v="V"/>
    <n v="1713.2298886045"/>
    <s v="V"/>
    <n v="9983.1418253025895"/>
  </r>
  <r>
    <x v="0"/>
    <m/>
    <m/>
    <m/>
    <m/>
    <x v="158"/>
    <s v="—    "/>
    <n v="5688.4734645807202"/>
    <n v="3500.7518698526801"/>
    <n v="6415.51865757838"/>
    <s v="V"/>
  </r>
  <r>
    <x v="0"/>
    <m/>
    <m/>
    <m/>
    <m/>
    <x v="159"/>
    <s v="—    "/>
    <n v="21843.446133955102"/>
    <n v="-107.540682808108"/>
    <n v="34669.977463283001"/>
    <n v="18052.787357658799"/>
  </r>
  <r>
    <x v="0"/>
    <m/>
    <m/>
    <m/>
    <m/>
    <x v="160"/>
    <s v="—    "/>
    <n v="48.5461196220052"/>
    <s v="V"/>
    <s v=".D"/>
    <s v="V"/>
  </r>
  <r>
    <x v="0"/>
    <m/>
    <m/>
    <m/>
    <m/>
    <x v="161"/>
    <s v="—    "/>
    <n v="2061284.4025906399"/>
    <n v="1266102.2264352699"/>
    <n v="2052808.2807921299"/>
    <n v="2853317.57876339"/>
  </r>
  <r>
    <x v="0"/>
    <m/>
    <m/>
    <m/>
    <m/>
    <x v="162"/>
    <s v="—    "/>
    <n v="1647309.7595643201"/>
    <n v="1019301.27078437"/>
    <n v="1609883.5887476499"/>
    <n v="2333198.0419811099"/>
  </r>
  <r>
    <x v="0"/>
    <m/>
    <m/>
    <m/>
    <m/>
    <x v="163"/>
    <s v="—    "/>
    <n v="139542.482677261"/>
    <n v="85226.780936074094"/>
    <n v="156037.346489383"/>
    <n v="160105.02420891801"/>
  </r>
  <r>
    <x v="0"/>
    <m/>
    <m/>
    <m/>
    <m/>
    <x v="164"/>
    <s v="—    "/>
    <n v="49451.859776935802"/>
    <n v="31510.709578681301"/>
    <n v="54481.049893008298"/>
    <n v="57067.488978068803"/>
  </r>
  <r>
    <x v="0"/>
    <m/>
    <m/>
    <m/>
    <m/>
    <x v="165"/>
    <s v="—    "/>
    <n v="33817.266289139399"/>
    <n v="19894.915898339201"/>
    <n v="38289.768516069998"/>
    <n v="38607.656447523601"/>
  </r>
  <r>
    <x v="0"/>
    <m/>
    <m/>
    <m/>
    <m/>
    <x v="166"/>
    <s v="—    "/>
    <n v="46958.298492657901"/>
    <n v="18585.800399230298"/>
    <n v="63935.384823913999"/>
    <n v="41276.347903226902"/>
  </r>
  <r>
    <x v="0"/>
    <m/>
    <m/>
    <m/>
    <m/>
    <x v="167"/>
    <s v="—    "/>
    <n v="4029.1728821981401"/>
    <n v="2420.0491452358001"/>
    <n v="4700.5470511803696"/>
    <n v="4279.4546646488498"/>
  </r>
  <r>
    <x v="1"/>
    <s v="Cropping"/>
    <m/>
    <m/>
    <m/>
    <x v="0"/>
    <s v="Sum"/>
    <n v="22652.0013"/>
    <n v="5641.6754000000001"/>
    <n v="11268.2862"/>
    <n v="5742.0397000000003"/>
  </r>
  <r>
    <x v="1"/>
    <s v="Cropping"/>
    <m/>
    <m/>
    <m/>
    <x v="1"/>
    <s v="Average per farm"/>
    <n v="182.74854611036099"/>
    <n v="99.595331546724594"/>
    <n v="193.326355148044"/>
    <n v="243.69024691905199"/>
  </r>
  <r>
    <x v="1"/>
    <s v="Cropping"/>
    <m/>
    <m/>
    <m/>
    <x v="138"/>
    <s v="—    "/>
    <n v="2.6254262001344699"/>
    <n v="1.74436826314525"/>
    <n v="3.3604426232777702"/>
    <n v="2.0486742615172102"/>
  </r>
  <r>
    <x v="1"/>
    <s v="Cropping"/>
    <m/>
    <m/>
    <m/>
    <x v="139"/>
    <s v="—    "/>
    <n v="1.05813286075562"/>
    <n v="1.1119679790913299"/>
    <n v="1.13239423799868"/>
    <n v="0.85950680194388396"/>
  </r>
  <r>
    <x v="1"/>
    <s v="Cropping"/>
    <m/>
    <m/>
    <m/>
    <x v="140"/>
    <s v="—    "/>
    <n v="1.6263346074615701"/>
    <n v="0.67385678167839702"/>
    <n v="2.3017736517385501"/>
    <n v="1.23666998309456"/>
  </r>
  <r>
    <x v="1"/>
    <s v="Cropping"/>
    <m/>
    <m/>
    <m/>
    <x v="141"/>
    <s v="—    "/>
    <n v="2.7167434798935299"/>
    <n v="1.44357423144835"/>
    <n v="3.1301594205510499"/>
    <n v="3.1563640018516801"/>
  </r>
  <r>
    <x v="1"/>
    <s v="Cropping"/>
    <m/>
    <m/>
    <m/>
    <x v="142"/>
    <s v="—    "/>
    <n v="76828.1946002935"/>
    <n v="33606.3926691706"/>
    <n v="83583.0887088491"/>
    <n v="106038.598114673"/>
  </r>
  <r>
    <x v="1"/>
    <s v="Cropping"/>
    <m/>
    <m/>
    <m/>
    <x v="143"/>
    <s v="—    "/>
    <n v="24214.8978514009"/>
    <n v="14532.961106216801"/>
    <n v="24549.793320620502"/>
    <n v="33070.400255087101"/>
  </r>
  <r>
    <x v="1"/>
    <s v="Cropping"/>
    <m/>
    <m/>
    <m/>
    <x v="144"/>
    <s v="—    "/>
    <n v="4845.2799693287998"/>
    <n v="1638.5125275197499"/>
    <n v="5345.7810822021902"/>
    <n v="7013.8040230199003"/>
  </r>
  <r>
    <x v="1"/>
    <s v="Cropping"/>
    <m/>
    <m/>
    <m/>
    <x v="145"/>
    <s v="—    "/>
    <n v="23059.980729058101"/>
    <n v="9761.8337026621593"/>
    <n v="25771.9017425649"/>
    <n v="30803.7667590317"/>
  </r>
  <r>
    <x v="1"/>
    <s v="Cropping"/>
    <m/>
    <m/>
    <m/>
    <x v="146"/>
    <s v="—    "/>
    <n v="3877.2872725378102"/>
    <n v="1611.1638771702501"/>
    <n v="4493.6740917443103"/>
    <n v="4894.1923845458596"/>
  </r>
  <r>
    <x v="1"/>
    <s v="Cropping"/>
    <m/>
    <m/>
    <m/>
    <x v="147"/>
    <s v="—    "/>
    <n v="20683.924161950301"/>
    <s v="V"/>
    <n v="21623.097995123699"/>
    <n v="34095.195966269603"/>
  </r>
  <r>
    <x v="1"/>
    <s v="Cropping"/>
    <m/>
    <m/>
    <m/>
    <x v="148"/>
    <s v="—    "/>
    <n v="12263.7745147357"/>
    <n v="4608.7545405395003"/>
    <n v="13758.067937473899"/>
    <n v="16852.564090805601"/>
  </r>
  <r>
    <x v="1"/>
    <s v="Cropping"/>
    <m/>
    <m/>
    <m/>
    <x v="149"/>
    <s v="—    "/>
    <n v="5135.4169259031396"/>
    <s v="V"/>
    <n v="6702.8436103264703"/>
    <n v="4278.6692980719099"/>
  </r>
  <r>
    <x v="1"/>
    <s v="Cropping"/>
    <m/>
    <m/>
    <m/>
    <x v="150"/>
    <s v="—    "/>
    <n v="59743.415834626503"/>
    <s v="V"/>
    <n v="89139.871225563998"/>
    <n v="47431.953201960598"/>
  </r>
  <r>
    <x v="1"/>
    <s v="Cropping"/>
    <m/>
    <m/>
    <m/>
    <x v="151"/>
    <s v="—    "/>
    <n v="19450.193997234201"/>
    <n v="8643.3705913140602"/>
    <n v="18548.325691709899"/>
    <n v="31837.969710919999"/>
  </r>
  <r>
    <x v="1"/>
    <s v="Cropping"/>
    <m/>
    <m/>
    <m/>
    <x v="152"/>
    <s v="—    "/>
    <n v="1823.46284413731"/>
    <n v="-1309.31624992108"/>
    <n v="3113.9647771637201"/>
    <n v="2368.9793834236302"/>
  </r>
  <r>
    <x v="1"/>
    <s v="Cropping"/>
    <m/>
    <m/>
    <m/>
    <x v="153"/>
    <s v="—    "/>
    <s v=".D"/>
    <s v="..D"/>
    <s v=".D"/>
    <n v="0"/>
  </r>
  <r>
    <x v="1"/>
    <s v="Cropping"/>
    <m/>
    <m/>
    <m/>
    <x v="154"/>
    <s v="—    "/>
    <n v="-30.897176860041899"/>
    <n v="-36.612098508893297"/>
    <n v="-43.7803323543557"/>
    <n v="0"/>
  </r>
  <r>
    <x v="1"/>
    <s v="Cropping"/>
    <m/>
    <m/>
    <m/>
    <x v="155"/>
    <s v="—    "/>
    <n v="4521.1647101971503"/>
    <n v="3312.3312511918002"/>
    <n v="5119.8232997489904"/>
    <n v="4534.0503168934902"/>
  </r>
  <r>
    <x v="1"/>
    <s v="Cropping"/>
    <m/>
    <m/>
    <m/>
    <x v="156"/>
    <s v="—    "/>
    <n v="1901.0508432471299"/>
    <s v="V"/>
    <n v="2315.69617649576"/>
    <n v="1269.11031466745"/>
  </r>
  <r>
    <x v="1"/>
    <s v="Cropping"/>
    <m/>
    <m/>
    <m/>
    <x v="157"/>
    <s v="—    "/>
    <n v="141.64527310441201"/>
    <s v="V"/>
    <s v=".D"/>
    <s v="V"/>
  </r>
  <r>
    <x v="1"/>
    <s v="Cropping"/>
    <m/>
    <m/>
    <m/>
    <x v="158"/>
    <s v="—    "/>
    <s v="V"/>
    <s v=".D"/>
    <s v="V"/>
    <s v=".D"/>
  </r>
  <r>
    <x v="1"/>
    <s v="Cropping"/>
    <m/>
    <m/>
    <m/>
    <x v="159"/>
    <s v="—    "/>
    <s v="V"/>
    <s v=".D"/>
    <s v="V"/>
    <s v=".D"/>
  </r>
  <r>
    <x v="1"/>
    <s v="Cropping"/>
    <m/>
    <m/>
    <m/>
    <x v="160"/>
    <s v="—    "/>
    <s v="V"/>
    <s v=".D"/>
    <s v="..D"/>
    <n v="-14.972139220841701"/>
  </r>
  <r>
    <x v="1"/>
    <s v="Cropping"/>
    <m/>
    <m/>
    <m/>
    <x v="161"/>
    <s v="—    "/>
    <n v="2698512.4661707198"/>
    <n v="1601806.3568699099"/>
    <n v="2665324.4108369201"/>
    <n v="3841178.2655372298"/>
  </r>
  <r>
    <x v="1"/>
    <s v="Cropping"/>
    <m/>
    <m/>
    <m/>
    <x v="162"/>
    <s v="—    "/>
    <n v="2222644.0419447902"/>
    <n v="1299397.5678828999"/>
    <n v="2150930.7388778301"/>
    <n v="3270484.7498656302"/>
  </r>
  <r>
    <x v="1"/>
    <s v="Cropping"/>
    <m/>
    <m/>
    <m/>
    <x v="163"/>
    <s v="—    "/>
    <n v="168556.75436359801"/>
    <n v="104603.29719902"/>
    <n v="191553.47126034999"/>
    <n v="186263.19034964201"/>
  </r>
  <r>
    <x v="1"/>
    <s v="Cropping"/>
    <m/>
    <m/>
    <m/>
    <x v="164"/>
    <s v="—    "/>
    <n v="4961.9766630068098"/>
    <n v="4342.6615189877803"/>
    <n v="5576.9637056165602"/>
    <n v="4363.6048000329902"/>
  </r>
  <r>
    <x v="1"/>
    <s v="Cropping"/>
    <m/>
    <m/>
    <m/>
    <x v="165"/>
    <s v="—    "/>
    <n v="5970.8800368778002"/>
    <n v="5648.3525471706498"/>
    <n v="6662.5260809403298"/>
    <n v="4930.47096950584"/>
  </r>
  <r>
    <x v="1"/>
    <s v="Cropping"/>
    <m/>
    <m/>
    <m/>
    <x v="166"/>
    <s v="—    "/>
    <n v="1341.8982103978601"/>
    <n v="1614.0133657459301"/>
    <n v="1441.8889925870001"/>
    <s v="V"/>
  </r>
  <r>
    <x v="1"/>
    <s v="Cropping"/>
    <m/>
    <m/>
    <m/>
    <x v="167"/>
    <s v="—    "/>
    <n v="843.04728718164097"/>
    <n v="457.36020558715597"/>
    <n v="905.08918565628903"/>
    <n v="1100.2408158027899"/>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138"/>
    <s v="—    "/>
    <n v="1.5853777373515701"/>
    <n v="1.3630878167826499"/>
    <n v="1.84739304919598"/>
    <n v="1.28877182796412"/>
  </r>
  <r>
    <x v="2"/>
    <s v="Cropping"/>
    <s v="Cereals"/>
    <m/>
    <m/>
    <x v="139"/>
    <s v="—    "/>
    <n v="0.96951489819382797"/>
    <n v="0.99295726525868799"/>
    <n v="1.03942658938989"/>
    <n v="0.80875343226187202"/>
  </r>
  <r>
    <x v="2"/>
    <s v="Cropping"/>
    <s v="Cereals"/>
    <m/>
    <m/>
    <x v="140"/>
    <s v="—    "/>
    <n v="0.66370412053709404"/>
    <n v="0.39767013484595498"/>
    <n v="0.87114418013727801"/>
    <n v="0.51768912920617105"/>
  </r>
  <r>
    <x v="2"/>
    <s v="Cropping"/>
    <s v="Cereals"/>
    <m/>
    <m/>
    <x v="141"/>
    <s v="—    "/>
    <n v="1.51119345970591"/>
    <n v="0.94521537017272494"/>
    <n v="1.67675661819835"/>
    <n v="1.7434578410148001"/>
  </r>
  <r>
    <x v="2"/>
    <s v="Cropping"/>
    <s v="Cereals"/>
    <m/>
    <m/>
    <x v="142"/>
    <s v="—    "/>
    <n v="85031.468408246903"/>
    <n v="40057.567629492201"/>
    <n v="95901.069976588595"/>
    <n v="107989.17261792099"/>
  </r>
  <r>
    <x v="2"/>
    <s v="Cropping"/>
    <s v="Cereals"/>
    <m/>
    <m/>
    <x v="143"/>
    <s v="—    "/>
    <n v="27720.255979431899"/>
    <n v="17661.7832711175"/>
    <n v="27253.261087446099"/>
    <n v="38560.278682648997"/>
  </r>
  <r>
    <x v="2"/>
    <s v="Cropping"/>
    <s v="Cereals"/>
    <m/>
    <m/>
    <x v="144"/>
    <s v="—    "/>
    <n v="6323.1612804646102"/>
    <n v="2070.3602746874399"/>
    <n v="6521.9746775246804"/>
    <n v="10126.2560416941"/>
  </r>
  <r>
    <x v="2"/>
    <s v="Cropping"/>
    <s v="Cereals"/>
    <m/>
    <m/>
    <x v="145"/>
    <s v="—    "/>
    <n v="27652.4427169833"/>
    <n v="11294.001926069601"/>
    <n v="32891.563873530897"/>
    <n v="33472.0295825551"/>
  </r>
  <r>
    <x v="2"/>
    <s v="Cropping"/>
    <s v="Cereals"/>
    <m/>
    <m/>
    <x v="146"/>
    <s v="—    "/>
    <n v="4679.0659533467096"/>
    <n v="2209.3891698880998"/>
    <n v="5491.8315283044803"/>
    <n v="5514.7416497261302"/>
  </r>
  <r>
    <x v="2"/>
    <s v="Cropping"/>
    <s v="Cereals"/>
    <m/>
    <m/>
    <x v="147"/>
    <s v="—    "/>
    <s v="V"/>
    <s v=".D"/>
    <s v="V"/>
    <s v=".D"/>
  </r>
  <r>
    <x v="2"/>
    <s v="Cropping"/>
    <s v="Cereals"/>
    <m/>
    <m/>
    <x v="148"/>
    <s v="—    "/>
    <n v="4090.0983407999802"/>
    <s v=".D"/>
    <n v="5820.43001985706"/>
    <s v="..D"/>
  </r>
  <r>
    <x v="2"/>
    <s v="Cropping"/>
    <s v="Cereals"/>
    <m/>
    <m/>
    <x v="149"/>
    <s v="—    "/>
    <n v="1840.0061615767299"/>
    <s v=".D"/>
    <s v="V"/>
    <s v="V"/>
  </r>
  <r>
    <x v="2"/>
    <s v="Cropping"/>
    <s v="Cereals"/>
    <m/>
    <m/>
    <x v="150"/>
    <s v="—    "/>
    <n v="895.42977939703496"/>
    <s v=".D"/>
    <n v="1480.7801913328999"/>
    <s v="V"/>
  </r>
  <r>
    <x v="2"/>
    <s v="Cropping"/>
    <s v="Cereals"/>
    <m/>
    <m/>
    <x v="151"/>
    <s v="—    "/>
    <n v="18808.5648716861"/>
    <n v="8483.8022295923402"/>
    <n v="19474.751122331501"/>
    <n v="27680.249098312601"/>
  </r>
  <r>
    <x v="2"/>
    <s v="Cropping"/>
    <s v="Cereals"/>
    <m/>
    <m/>
    <x v="152"/>
    <s v="—    "/>
    <s v="V"/>
    <n v="-1580.82499798194"/>
    <n v="1585.36611407956"/>
    <n v="1663.63148274129"/>
  </r>
  <r>
    <x v="2"/>
    <s v="Cropping"/>
    <s v="Cereals"/>
    <m/>
    <m/>
    <x v="153"/>
    <s v="—    "/>
    <s v=".D"/>
    <s v="..D"/>
    <s v=".D"/>
    <n v="0"/>
  </r>
  <r>
    <x v="2"/>
    <s v="Cropping"/>
    <s v="Cereals"/>
    <m/>
    <m/>
    <x v="154"/>
    <s v="—    "/>
    <n v="-47.310070058257601"/>
    <n v="-59.209799635557196"/>
    <n v="-65.378886202267694"/>
    <n v="0"/>
  </r>
  <r>
    <x v="2"/>
    <s v="Cropping"/>
    <s v="Cereals"/>
    <m/>
    <m/>
    <x v="155"/>
    <s v="—    "/>
    <n v="4030.3090386979402"/>
    <n v="3736.3980001795599"/>
    <n v="3805.9528573167199"/>
    <s v="V"/>
  </r>
  <r>
    <x v="2"/>
    <s v="Cropping"/>
    <s v="Cereals"/>
    <m/>
    <m/>
    <x v="156"/>
    <s v="—    "/>
    <n v="2357.1145693646999"/>
    <s v="V"/>
    <n v="2516.6982052245899"/>
    <s v="V"/>
  </r>
  <r>
    <x v="2"/>
    <s v="Cropping"/>
    <s v="Cereals"/>
    <m/>
    <m/>
    <x v="157"/>
    <s v="—    "/>
    <s v=".D"/>
    <n v="0"/>
    <s v=".D"/>
    <s v=".D"/>
  </r>
  <r>
    <x v="2"/>
    <s v="Cropping"/>
    <s v="Cereals"/>
    <m/>
    <m/>
    <x v="158"/>
    <s v="—    "/>
    <s v="V"/>
    <s v=".D"/>
    <s v="V"/>
    <s v=".D"/>
  </r>
  <r>
    <x v="2"/>
    <s v="Cropping"/>
    <s v="Cereals"/>
    <m/>
    <m/>
    <x v="159"/>
    <s v="—    "/>
    <s v="V"/>
    <s v=".D"/>
    <s v="V"/>
    <s v=".D"/>
  </r>
  <r>
    <x v="2"/>
    <s v="Cropping"/>
    <s v="Cereals"/>
    <m/>
    <m/>
    <x v="160"/>
    <s v="—    "/>
    <s v=".D"/>
    <s v=".D"/>
    <s v=".D"/>
    <s v="..D"/>
  </r>
  <r>
    <x v="2"/>
    <s v="Cropping"/>
    <s v="Cereals"/>
    <m/>
    <m/>
    <x v="161"/>
    <s v="—    "/>
    <n v="2848888.8108072001"/>
    <n v="1869729.8802213499"/>
    <n v="2722958.02749616"/>
    <n v="4062557.1150571699"/>
  </r>
  <r>
    <x v="2"/>
    <s v="Cropping"/>
    <s v="Cereals"/>
    <m/>
    <m/>
    <x v="162"/>
    <s v="—    "/>
    <n v="2374457.1724935598"/>
    <n v="1515160.2922463401"/>
    <n v="2230021.6190967401"/>
    <n v="3506337.9426900302"/>
  </r>
  <r>
    <x v="2"/>
    <s v="Cropping"/>
    <s v="Cereals"/>
    <m/>
    <m/>
    <x v="163"/>
    <s v="—    "/>
    <n v="168200.85632603301"/>
    <n v="112960.865284888"/>
    <n v="198823.79728993299"/>
    <n v="162394.06608409199"/>
  </r>
  <r>
    <x v="2"/>
    <s v="Cropping"/>
    <s v="Cereals"/>
    <m/>
    <m/>
    <x v="164"/>
    <s v="—    "/>
    <n v="5297.2854000255502"/>
    <n v="6393.6844458677797"/>
    <n v="4846.4520186242098"/>
    <n v="5103.5027160177697"/>
  </r>
  <r>
    <x v="2"/>
    <s v="Cropping"/>
    <s v="Cereals"/>
    <m/>
    <m/>
    <x v="165"/>
    <s v="—    "/>
    <n v="5551.7790281443004"/>
    <n v="6044.8952217959804"/>
    <n v="5225.3496053539002"/>
    <s v="V"/>
  </r>
  <r>
    <x v="2"/>
    <s v="Cropping"/>
    <s v="Cereals"/>
    <m/>
    <m/>
    <x v="166"/>
    <s v="—    "/>
    <n v="1410.51701850322"/>
    <n v="2150.3510411858001"/>
    <n v="1300.16508441316"/>
    <n v="898.081032467304"/>
  </r>
  <r>
    <x v="2"/>
    <s v="Cropping"/>
    <s v="Cereals"/>
    <m/>
    <m/>
    <x v="167"/>
    <s v="—    "/>
    <n v="577.173763443643"/>
    <s v="V"/>
    <n v="604.69005246271001"/>
    <s v="V"/>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138"/>
    <s v="—    "/>
    <n v="3.2871822567616298"/>
    <n v="2.43795530822291"/>
    <n v="4.18548898472568"/>
    <n v="2.3707227702756102"/>
  </r>
  <r>
    <x v="3"/>
    <s v="Cropping"/>
    <s v="General cropping"/>
    <m/>
    <m/>
    <x v="139"/>
    <s v="—    "/>
    <n v="1.1316812566263601"/>
    <n v="1.18556530911664"/>
    <n v="1.2960317153375001"/>
    <n v="0.76028613203795903"/>
  </r>
  <r>
    <x v="3"/>
    <s v="Cropping"/>
    <s v="General cropping"/>
    <m/>
    <m/>
    <x v="140"/>
    <s v="—    "/>
    <n v="2.2291603306269501"/>
    <s v="V"/>
    <n v="2.9851496298221099"/>
    <n v="1.6762627686012599"/>
  </r>
  <r>
    <x v="3"/>
    <s v="Cropping"/>
    <s v="General cropping"/>
    <m/>
    <m/>
    <x v="141"/>
    <s v="—    "/>
    <n v="3.6515691273536701"/>
    <n v="2.2234666769929499"/>
    <n v="4.4099137612700998"/>
    <n v="3.5702906844859799"/>
  </r>
  <r>
    <x v="3"/>
    <s v="Cropping"/>
    <s v="General cropping"/>
    <m/>
    <m/>
    <x v="142"/>
    <s v="—    "/>
    <n v="91172.556568800093"/>
    <s v="..D"/>
    <n v="91643.677780076498"/>
    <n v="146318.84976675699"/>
  </r>
  <r>
    <x v="3"/>
    <s v="Cropping"/>
    <s v="General cropping"/>
    <m/>
    <m/>
    <x v="143"/>
    <s v="—    "/>
    <n v="26996.526337538398"/>
    <n v="13562.7384496953"/>
    <n v="29545.908457727"/>
    <s v="..D"/>
  </r>
  <r>
    <x v="3"/>
    <s v="Cropping"/>
    <s v="General cropping"/>
    <m/>
    <m/>
    <x v="144"/>
    <s v="—    "/>
    <n v="3537.5449493456299"/>
    <s v="V"/>
    <s v="..D"/>
    <s v="V"/>
  </r>
  <r>
    <x v="3"/>
    <s v="Cropping"/>
    <s v="General cropping"/>
    <m/>
    <m/>
    <x v="145"/>
    <s v="—    "/>
    <n v="22877.262214463699"/>
    <s v="V"/>
    <n v="20878.213008131101"/>
    <s v="..D"/>
  </r>
  <r>
    <x v="3"/>
    <s v="Cropping"/>
    <s v="General cropping"/>
    <m/>
    <m/>
    <x v="146"/>
    <s v="—    "/>
    <n v="3645.3003737912099"/>
    <s v="V"/>
    <n v="4126.8776971104198"/>
    <n v="5344.4317629665302"/>
  </r>
  <r>
    <x v="3"/>
    <s v="Cropping"/>
    <s v="General cropping"/>
    <m/>
    <m/>
    <x v="147"/>
    <s v="—    "/>
    <n v="73366.394386236207"/>
    <s v="V"/>
    <n v="78385.190922204303"/>
    <n v="116401.419088574"/>
  </r>
  <r>
    <x v="3"/>
    <s v="Cropping"/>
    <s v="General cropping"/>
    <m/>
    <m/>
    <x v="148"/>
    <s v="—    "/>
    <n v="36587.332759375196"/>
    <n v="17116.9553256041"/>
    <n v="38575.097246814803"/>
    <n v="51685.600138223497"/>
  </r>
  <r>
    <x v="3"/>
    <s v="Cropping"/>
    <s v="General cropping"/>
    <m/>
    <m/>
    <x v="149"/>
    <s v="—    "/>
    <n v="15104.1753598088"/>
    <s v="V"/>
    <n v="19363.060848775898"/>
    <s v="V"/>
  </r>
  <r>
    <x v="3"/>
    <s v="Cropping"/>
    <s v="General cropping"/>
    <m/>
    <m/>
    <x v="150"/>
    <s v="—    "/>
    <s v="V"/>
    <s v="V"/>
    <s v="V"/>
    <s v=".D"/>
  </r>
  <r>
    <x v="3"/>
    <s v="Cropping"/>
    <s v="General cropping"/>
    <m/>
    <m/>
    <x v="151"/>
    <s v="—    "/>
    <n v="29364.168639068299"/>
    <n v="12931.6107649853"/>
    <n v="24219.045823054301"/>
    <n v="55346.869626068903"/>
  </r>
  <r>
    <x v="3"/>
    <s v="Cropping"/>
    <s v="General cropping"/>
    <m/>
    <m/>
    <x v="152"/>
    <s v="—    "/>
    <s v="V"/>
    <n v="-1273.2757259924299"/>
    <s v="V"/>
    <n v="4806.5833698360102"/>
  </r>
  <r>
    <x v="3"/>
    <s v="Cropping"/>
    <s v="General cropping"/>
    <m/>
    <m/>
    <x v="153"/>
    <s v="—    "/>
    <s v="..D"/>
    <n v="0"/>
    <s v="..D"/>
    <n v="0"/>
  </r>
  <r>
    <x v="3"/>
    <s v="Cropping"/>
    <s v="General cropping"/>
    <m/>
    <m/>
    <x v="154"/>
    <s v="—    "/>
    <s v=".D"/>
    <s v="..D"/>
    <s v=".D"/>
    <n v="0"/>
  </r>
  <r>
    <x v="3"/>
    <s v="Cropping"/>
    <s v="General cropping"/>
    <m/>
    <m/>
    <x v="155"/>
    <s v="—    "/>
    <n v="7676.0242511233901"/>
    <s v="V"/>
    <n v="10563.036452464799"/>
    <n v="6075.0338924980997"/>
  </r>
  <r>
    <x v="3"/>
    <s v="Cropping"/>
    <s v="General cropping"/>
    <m/>
    <m/>
    <x v="156"/>
    <s v="—    "/>
    <s v="..D"/>
    <s v=".D"/>
    <s v="..D"/>
    <s v=".D"/>
  </r>
  <r>
    <x v="3"/>
    <s v="Cropping"/>
    <s v="General cropping"/>
    <m/>
    <m/>
    <x v="157"/>
    <s v="—    "/>
    <s v="V"/>
    <s v="V"/>
    <s v=".D"/>
    <s v="V"/>
  </r>
  <r>
    <x v="3"/>
    <s v="Cropping"/>
    <s v="General cropping"/>
    <m/>
    <m/>
    <x v="158"/>
    <s v="—    "/>
    <n v="0"/>
    <n v="0"/>
    <n v="0"/>
    <s v="..D"/>
  </r>
  <r>
    <x v="3"/>
    <s v="Cropping"/>
    <s v="General cropping"/>
    <m/>
    <m/>
    <x v="159"/>
    <s v="—    "/>
    <n v="0"/>
    <s v="..D"/>
    <n v="0"/>
    <s v="..D"/>
  </r>
  <r>
    <x v="3"/>
    <s v="Cropping"/>
    <s v="General cropping"/>
    <m/>
    <m/>
    <x v="160"/>
    <s v="—    "/>
    <s v="..D"/>
    <s v="..D"/>
    <s v=".D"/>
    <s v=".D"/>
  </r>
  <r>
    <x v="3"/>
    <s v="Cropping"/>
    <s v="General cropping"/>
    <m/>
    <m/>
    <x v="161"/>
    <s v="—    "/>
    <n v="3191273.8263672101"/>
    <n v="1495771.1041639701"/>
    <n v="3295279.6583693102"/>
    <n v="4640124.8746842602"/>
  </r>
  <r>
    <x v="3"/>
    <s v="Cropping"/>
    <s v="General cropping"/>
    <m/>
    <m/>
    <x v="162"/>
    <s v="—    "/>
    <n v="2615262.0879168101"/>
    <n v="1202704.47693768"/>
    <n v="2649584.5919681401"/>
    <n v="3923873.7379777702"/>
  </r>
  <r>
    <x v="3"/>
    <s v="Cropping"/>
    <s v="General cropping"/>
    <m/>
    <m/>
    <x v="163"/>
    <s v="—    "/>
    <n v="215704.66698258099"/>
    <n v="124094.102443774"/>
    <n v="227982.178843223"/>
    <n v="281068.03297067701"/>
  </r>
  <r>
    <x v="3"/>
    <s v="Cropping"/>
    <s v="General cropping"/>
    <m/>
    <m/>
    <x v="164"/>
    <s v="—    "/>
    <n v="6310.2412606671496"/>
    <s v=".D"/>
    <n v="9590.0555712463392"/>
    <s v="V"/>
  </r>
  <r>
    <x v="3"/>
    <s v="Cropping"/>
    <s v="General cropping"/>
    <m/>
    <m/>
    <x v="165"/>
    <s v="—    "/>
    <n v="9508.7823125337709"/>
    <s v="V"/>
    <n v="13080.727033151299"/>
    <s v="V"/>
  </r>
  <r>
    <x v="3"/>
    <s v="Cropping"/>
    <s v="General cropping"/>
    <m/>
    <m/>
    <x v="166"/>
    <s v="—    "/>
    <n v="1735.3176682241501"/>
    <s v="V"/>
    <n v="2348.9953802209502"/>
    <s v="V"/>
  </r>
  <r>
    <x v="3"/>
    <s v="Cropping"/>
    <s v="General cropping"/>
    <m/>
    <m/>
    <x v="167"/>
    <s v="—    "/>
    <s v="..D"/>
    <s v="V"/>
    <n v="2043.2829616801"/>
    <s v="V"/>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138"/>
    <s v="—    "/>
    <n v="6.4908319429783097"/>
    <n v="2.1988175017667202"/>
    <n v="9.2681884352147108"/>
    <n v="5.2166465174135501"/>
  </r>
  <r>
    <x v="4"/>
    <s v="Cropping"/>
    <s v="Horticulture"/>
    <m/>
    <m/>
    <x v="139"/>
    <s v="—    "/>
    <n v="1.3506226893089399"/>
    <n v="1.5614481688356101"/>
    <n v="1.25452340374522"/>
    <n v="1.33346644285231"/>
  </r>
  <r>
    <x v="4"/>
    <s v="Cropping"/>
    <s v="Horticulture"/>
    <m/>
    <m/>
    <x v="140"/>
    <s v="—    "/>
    <n v="5.22478440134278"/>
    <n v="0.75781449108770105"/>
    <n v="8.0939916256139099"/>
    <n v="3.9409045587776501"/>
  </r>
  <r>
    <x v="4"/>
    <s v="Cropping"/>
    <s v="Horticulture"/>
    <m/>
    <m/>
    <x v="141"/>
    <s v="—    "/>
    <n v="6.8369046030941396"/>
    <n v="2.3102746723876701"/>
    <n v="7.7659293889240102"/>
    <s v="V"/>
  </r>
  <r>
    <x v="4"/>
    <s v="Cropping"/>
    <s v="Horticulture"/>
    <m/>
    <m/>
    <x v="142"/>
    <s v="—    "/>
    <n v="4319.0733317480599"/>
    <s v=".D"/>
    <s v="V"/>
    <s v="V"/>
  </r>
  <r>
    <x v="4"/>
    <s v="Cropping"/>
    <s v="Horticulture"/>
    <m/>
    <m/>
    <x v="143"/>
    <s v="—    "/>
    <n v="421.782232698803"/>
    <s v="V"/>
    <s v="V"/>
    <s v=".D"/>
  </r>
  <r>
    <x v="4"/>
    <s v="Cropping"/>
    <s v="Horticulture"/>
    <m/>
    <m/>
    <x v="144"/>
    <s v="—    "/>
    <s v="V"/>
    <s v=".D"/>
    <s v=".D"/>
    <s v=".D"/>
  </r>
  <r>
    <x v="4"/>
    <s v="Cropping"/>
    <s v="Horticulture"/>
    <m/>
    <m/>
    <x v="145"/>
    <s v="—    "/>
    <s v="V"/>
    <n v="0"/>
    <s v="V"/>
    <s v=".D"/>
  </r>
  <r>
    <x v="4"/>
    <s v="Cropping"/>
    <s v="Horticulture"/>
    <m/>
    <m/>
    <x v="146"/>
    <s v="—    "/>
    <s v="V"/>
    <n v="0"/>
    <s v="V"/>
    <s v="V"/>
  </r>
  <r>
    <x v="4"/>
    <s v="Cropping"/>
    <s v="Horticulture"/>
    <m/>
    <m/>
    <x v="147"/>
    <s v="—    "/>
    <s v="V"/>
    <s v=".D"/>
    <s v="V"/>
    <s v="V"/>
  </r>
  <r>
    <x v="4"/>
    <s v="Cropping"/>
    <s v="Horticulture"/>
    <m/>
    <m/>
    <x v="148"/>
    <s v="—    "/>
    <n v="1567.91762842767"/>
    <s v=".D"/>
    <s v="V"/>
    <s v="V"/>
  </r>
  <r>
    <x v="4"/>
    <s v="Cropping"/>
    <s v="Horticulture"/>
    <m/>
    <m/>
    <x v="149"/>
    <s v="—    "/>
    <s v="V"/>
    <s v=".D"/>
    <s v="V"/>
    <s v=".D"/>
  </r>
  <r>
    <x v="4"/>
    <s v="Cropping"/>
    <s v="Horticulture"/>
    <m/>
    <m/>
    <x v="150"/>
    <s v="—    "/>
    <n v="335146.08043930499"/>
    <n v="43969.497171597199"/>
    <n v="481251.72345816501"/>
    <n v="332380.96718879702"/>
  </r>
  <r>
    <x v="4"/>
    <s v="Cropping"/>
    <s v="Horticulture"/>
    <m/>
    <m/>
    <x v="151"/>
    <s v="—    "/>
    <n v="1417.58109668153"/>
    <s v="V"/>
    <n v="1760.2318544813099"/>
    <s v="V"/>
  </r>
  <r>
    <x v="4"/>
    <s v="Cropping"/>
    <s v="Horticulture"/>
    <m/>
    <m/>
    <x v="152"/>
    <s v="—    "/>
    <n v="2457.5212238341201"/>
    <n v="0"/>
    <n v="4586.9602497209198"/>
    <s v="V"/>
  </r>
  <r>
    <x v="4"/>
    <s v="Cropping"/>
    <s v="Horticulture"/>
    <m/>
    <m/>
    <x v="153"/>
    <s v="—    "/>
    <n v="0"/>
    <n v="0"/>
    <n v="0"/>
    <n v="0"/>
  </r>
  <r>
    <x v="4"/>
    <s v="Cropping"/>
    <s v="Horticulture"/>
    <m/>
    <m/>
    <x v="154"/>
    <s v="—    "/>
    <s v="..D"/>
    <n v="0"/>
    <s v="..D"/>
    <n v="0"/>
  </r>
  <r>
    <x v="4"/>
    <s v="Cropping"/>
    <s v="Horticulture"/>
    <m/>
    <m/>
    <x v="155"/>
    <s v="—    "/>
    <s v="V"/>
    <s v=".D"/>
    <s v="V"/>
    <s v=".D"/>
  </r>
  <r>
    <x v="4"/>
    <s v="Cropping"/>
    <s v="Horticulture"/>
    <m/>
    <m/>
    <x v="156"/>
    <s v="—    "/>
    <s v=".D"/>
    <s v=".D"/>
    <s v=".D"/>
    <n v="0"/>
  </r>
  <r>
    <x v="4"/>
    <s v="Cropping"/>
    <s v="Horticulture"/>
    <m/>
    <m/>
    <x v="157"/>
    <s v="—    "/>
    <s v=".D"/>
    <s v=".D"/>
    <s v="..D"/>
    <n v="0"/>
  </r>
  <r>
    <x v="4"/>
    <s v="Cropping"/>
    <s v="Horticulture"/>
    <m/>
    <m/>
    <x v="158"/>
    <s v="—    "/>
    <s v=".D"/>
    <s v=".D"/>
    <s v="..D"/>
    <n v="0"/>
  </r>
  <r>
    <x v="4"/>
    <s v="Cropping"/>
    <s v="Horticulture"/>
    <m/>
    <m/>
    <x v="159"/>
    <s v="—    "/>
    <s v=".D"/>
    <n v="-2.6335713080821201"/>
    <s v=".D"/>
    <s v="..D"/>
  </r>
  <r>
    <x v="4"/>
    <s v="Cropping"/>
    <s v="Horticulture"/>
    <m/>
    <m/>
    <x v="160"/>
    <s v="—    "/>
    <n v="-7.9495035320489"/>
    <n v="0"/>
    <n v="0"/>
    <n v="-31.482425735735099"/>
  </r>
  <r>
    <x v="4"/>
    <s v="Cropping"/>
    <s v="Horticulture"/>
    <m/>
    <m/>
    <x v="161"/>
    <s v="—    "/>
    <n v="875719.35991466301"/>
    <n v="461491.860417091"/>
    <n v="1029813.76382241"/>
    <n v="978088.08163758996"/>
  </r>
  <r>
    <x v="4"/>
    <s v="Cropping"/>
    <s v="Horticulture"/>
    <m/>
    <m/>
    <x v="162"/>
    <s v="—    "/>
    <n v="607644.499814971"/>
    <n v="405415.73879064602"/>
    <n v="686703.45216173504"/>
    <n v="650049.71752884705"/>
  </r>
  <r>
    <x v="4"/>
    <s v="Cropping"/>
    <s v="Horticulture"/>
    <m/>
    <m/>
    <x v="163"/>
    <s v="—    "/>
    <n v="69097.222117700207"/>
    <n v="19950.9184019846"/>
    <n v="77022.982466412606"/>
    <n v="101723.78153864"/>
  </r>
  <r>
    <x v="4"/>
    <s v="Cropping"/>
    <s v="Horticulture"/>
    <m/>
    <m/>
    <x v="164"/>
    <s v="—    "/>
    <s v="V"/>
    <s v=".D"/>
    <s v="V"/>
    <n v="0"/>
  </r>
  <r>
    <x v="4"/>
    <s v="Cropping"/>
    <s v="Horticulture"/>
    <m/>
    <m/>
    <x v="165"/>
    <s v="—    "/>
    <n v="502.22620025781902"/>
    <s v=".D"/>
    <s v="V"/>
    <s v=".D"/>
  </r>
  <r>
    <x v="4"/>
    <s v="Cropping"/>
    <s v="Horticulture"/>
    <m/>
    <m/>
    <x v="166"/>
    <s v="—    "/>
    <s v="V"/>
    <s v=".D"/>
    <s v="V"/>
    <n v="21.7183161586008"/>
  </r>
  <r>
    <x v="4"/>
    <s v="Cropping"/>
    <s v="Horticulture"/>
    <m/>
    <m/>
    <x v="167"/>
    <s v="—    "/>
    <s v=".D"/>
    <s v="..D"/>
    <n v="0"/>
    <s v=".D"/>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138"/>
    <s v="—    "/>
    <s v="V"/>
    <s v="F"/>
    <s v="V"/>
    <s v="V"/>
  </r>
  <r>
    <x v="5"/>
    <s v="Cropping"/>
    <s v="Horticulture"/>
    <s v="Specialist fruit"/>
    <m/>
    <x v="139"/>
    <s v="—    "/>
    <n v="0.78656362587251705"/>
    <s v="F"/>
    <n v="0.87368019464776903"/>
    <n v="0.75206998820348703"/>
  </r>
  <r>
    <x v="5"/>
    <s v="Cropping"/>
    <s v="Horticulture"/>
    <s v="Specialist fruit"/>
    <m/>
    <x v="140"/>
    <s v="—    "/>
    <s v="V"/>
    <s v="F"/>
    <s v="V"/>
    <s v="V"/>
  </r>
  <r>
    <x v="5"/>
    <s v="Cropping"/>
    <s v="Horticulture"/>
    <s v="Specialist fruit"/>
    <m/>
    <x v="141"/>
    <s v="—    "/>
    <n v="2.6750566989457898"/>
    <s v="F"/>
    <n v="3.7596772493075798"/>
    <n v="2.5200871879320998"/>
  </r>
  <r>
    <x v="5"/>
    <s v="Cropping"/>
    <s v="Horticulture"/>
    <s v="Specialist fruit"/>
    <m/>
    <x v="142"/>
    <s v="—    "/>
    <s v="V"/>
    <s v="..D"/>
    <s v=".D"/>
    <s v=".D"/>
  </r>
  <r>
    <x v="5"/>
    <s v="Cropping"/>
    <s v="Horticulture"/>
    <s v="Specialist fruit"/>
    <m/>
    <x v="143"/>
    <s v="—    "/>
    <s v="V"/>
    <n v="0"/>
    <s v=".D"/>
    <s v=".D"/>
  </r>
  <r>
    <x v="5"/>
    <s v="Cropping"/>
    <s v="Horticulture"/>
    <s v="Specialist fruit"/>
    <m/>
    <x v="144"/>
    <s v="—    "/>
    <s v=".D"/>
    <s v="..D"/>
    <s v="..D"/>
    <s v=".D"/>
  </r>
  <r>
    <x v="5"/>
    <s v="Cropping"/>
    <s v="Horticulture"/>
    <s v="Specialist fruit"/>
    <m/>
    <x v="145"/>
    <s v="—    "/>
    <s v="V"/>
    <n v="0"/>
    <s v=".D"/>
    <s v=".D"/>
  </r>
  <r>
    <x v="5"/>
    <s v="Cropping"/>
    <s v="Horticulture"/>
    <s v="Specialist fruit"/>
    <m/>
    <x v="146"/>
    <s v="—    "/>
    <n v="0"/>
    <n v="0"/>
    <n v="0"/>
    <n v="0"/>
  </r>
  <r>
    <x v="5"/>
    <s v="Cropping"/>
    <s v="Horticulture"/>
    <s v="Specialist fruit"/>
    <m/>
    <x v="147"/>
    <s v="—    "/>
    <n v="0"/>
    <s v="..D"/>
    <n v="0"/>
    <n v="0"/>
  </r>
  <r>
    <x v="5"/>
    <s v="Cropping"/>
    <s v="Horticulture"/>
    <s v="Specialist fruit"/>
    <m/>
    <x v="148"/>
    <s v="—    "/>
    <n v="0"/>
    <s v="..D"/>
    <n v="0"/>
    <n v="0"/>
  </r>
  <r>
    <x v="5"/>
    <s v="Cropping"/>
    <s v="Horticulture"/>
    <s v="Specialist fruit"/>
    <m/>
    <x v="149"/>
    <s v="—    "/>
    <s v=".D"/>
    <s v="..D"/>
    <s v=".D"/>
    <s v="..D"/>
  </r>
  <r>
    <x v="5"/>
    <s v="Cropping"/>
    <s v="Horticulture"/>
    <s v="Specialist fruit"/>
    <m/>
    <x v="150"/>
    <s v="—    "/>
    <s v="V"/>
    <s v="F"/>
    <s v="V"/>
    <n v="140485.840145764"/>
  </r>
  <r>
    <x v="5"/>
    <s v="Cropping"/>
    <s v="Horticulture"/>
    <s v="Specialist fruit"/>
    <m/>
    <x v="151"/>
    <s v="—    "/>
    <s v="V"/>
    <s v=".D"/>
    <n v="2645.7127448379301"/>
    <s v="V"/>
  </r>
  <r>
    <x v="5"/>
    <s v="Cropping"/>
    <s v="Horticulture"/>
    <s v="Specialist fruit"/>
    <m/>
    <x v="152"/>
    <s v="—    "/>
    <s v=".D"/>
    <n v="0"/>
    <s v=".D"/>
    <s v=".D"/>
  </r>
  <r>
    <x v="5"/>
    <s v="Cropping"/>
    <s v="Horticulture"/>
    <s v="Specialist fruit"/>
    <m/>
    <x v="153"/>
    <s v="—    "/>
    <n v="0"/>
    <n v="0"/>
    <n v="0"/>
    <n v="0"/>
  </r>
  <r>
    <x v="5"/>
    <s v="Cropping"/>
    <s v="Horticulture"/>
    <s v="Specialist fruit"/>
    <m/>
    <x v="154"/>
    <s v="—    "/>
    <n v="0"/>
    <n v="0"/>
    <n v="0"/>
    <n v="0"/>
  </r>
  <r>
    <x v="5"/>
    <s v="Cropping"/>
    <s v="Horticulture"/>
    <s v="Specialist fruit"/>
    <m/>
    <x v="155"/>
    <s v="—    "/>
    <s v="V"/>
    <s v="..D"/>
    <s v="V"/>
    <s v=".D"/>
  </r>
  <r>
    <x v="5"/>
    <s v="Cropping"/>
    <s v="Horticulture"/>
    <s v="Specialist fruit"/>
    <m/>
    <x v="156"/>
    <s v="—    "/>
    <s v=".D"/>
    <s v="..D"/>
    <s v=".D"/>
    <n v="0"/>
  </r>
  <r>
    <x v="5"/>
    <s v="Cropping"/>
    <s v="Horticulture"/>
    <s v="Specialist fruit"/>
    <m/>
    <x v="157"/>
    <s v="—    "/>
    <s v="..D"/>
    <s v="..D"/>
    <n v="0"/>
    <n v="0"/>
  </r>
  <r>
    <x v="5"/>
    <s v="Cropping"/>
    <s v="Horticulture"/>
    <s v="Specialist fruit"/>
    <m/>
    <x v="158"/>
    <s v="—    "/>
    <s v=".D"/>
    <s v=".D"/>
    <s v="..D"/>
    <n v="0"/>
  </r>
  <r>
    <x v="5"/>
    <s v="Cropping"/>
    <s v="Horticulture"/>
    <s v="Specialist fruit"/>
    <m/>
    <x v="159"/>
    <s v="—    "/>
    <s v=".D"/>
    <s v=".D"/>
    <s v=".D"/>
    <n v="0"/>
  </r>
  <r>
    <x v="5"/>
    <s v="Cropping"/>
    <s v="Horticulture"/>
    <s v="Specialist fruit"/>
    <m/>
    <x v="160"/>
    <s v="—    "/>
    <s v=".D"/>
    <s v="..D"/>
    <n v="0"/>
    <s v=".D"/>
  </r>
  <r>
    <x v="5"/>
    <s v="Cropping"/>
    <s v="Horticulture"/>
    <s v="Specialist fruit"/>
    <m/>
    <x v="161"/>
    <s v="—    "/>
    <n v="975137.28038756701"/>
    <s v="F"/>
    <n v="1379219.56936591"/>
    <n v="891976.14538295695"/>
  </r>
  <r>
    <x v="5"/>
    <s v="Cropping"/>
    <s v="Horticulture"/>
    <s v="Specialist fruit"/>
    <m/>
    <x v="162"/>
    <s v="—    "/>
    <n v="775904.45010384999"/>
    <s v="F"/>
    <n v="1068083.87569543"/>
    <n v="698013.12444840395"/>
  </r>
  <r>
    <x v="5"/>
    <s v="Cropping"/>
    <s v="Horticulture"/>
    <s v="Specialist fruit"/>
    <m/>
    <x v="163"/>
    <s v="—    "/>
    <n v="46551.8452328153"/>
    <s v="F"/>
    <s v="V"/>
    <s v="V"/>
  </r>
  <r>
    <x v="5"/>
    <s v="Cropping"/>
    <s v="Horticulture"/>
    <s v="Specialist fruit"/>
    <m/>
    <x v="164"/>
    <s v="—    "/>
    <s v="V"/>
    <s v="..D"/>
    <s v="V"/>
    <n v="0"/>
  </r>
  <r>
    <x v="5"/>
    <s v="Cropping"/>
    <s v="Horticulture"/>
    <s v="Specialist fruit"/>
    <m/>
    <x v="165"/>
    <s v="—    "/>
    <s v="V"/>
    <s v=".D"/>
    <s v="V"/>
    <s v=".D"/>
  </r>
  <r>
    <x v="5"/>
    <s v="Cropping"/>
    <s v="Horticulture"/>
    <s v="Specialist fruit"/>
    <m/>
    <x v="166"/>
    <s v="—    "/>
    <s v="V"/>
    <s v=".D"/>
    <s v="V"/>
    <s v=".D"/>
  </r>
  <r>
    <x v="5"/>
    <s v="Cropping"/>
    <s v="Horticulture"/>
    <s v="Specialist fruit"/>
    <m/>
    <x v="167"/>
    <s v="—    "/>
    <s v=".D"/>
    <s v="..D"/>
    <n v="0"/>
    <s v=".D"/>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138"/>
    <s v="—    "/>
    <n v="8.8414777875939894"/>
    <n v="2.5268560944596801"/>
    <n v="10.8447489660093"/>
    <n v="17.834147308643502"/>
  </r>
  <r>
    <x v="6"/>
    <s v="Cropping"/>
    <s v="Horticulture"/>
    <s v="Specialist glass"/>
    <m/>
    <x v="139"/>
    <s v="—    "/>
    <n v="1.6110042547846899"/>
    <n v="1.7380697724510901"/>
    <n v="1.5155694728023801"/>
    <n v="1.64835692889578"/>
  </r>
  <r>
    <x v="6"/>
    <s v="Cropping"/>
    <s v="Horticulture"/>
    <s v="Specialist glass"/>
    <m/>
    <x v="140"/>
    <s v="—    "/>
    <n v="7.3923725203349298"/>
    <s v="V"/>
    <n v="9.4914050737994895"/>
    <n v="16.211357955410499"/>
  </r>
  <r>
    <x v="6"/>
    <s v="Cropping"/>
    <s v="Horticulture"/>
    <s v="Specialist glass"/>
    <m/>
    <x v="141"/>
    <s v="—    "/>
    <s v="V"/>
    <s v="V"/>
    <n v="13.301441981216501"/>
    <s v=".D"/>
  </r>
  <r>
    <x v="6"/>
    <s v="Cropping"/>
    <s v="Horticulture"/>
    <s v="Specialist glass"/>
    <m/>
    <x v="142"/>
    <s v="—    "/>
    <s v=".D"/>
    <s v="..D"/>
    <s v=".D"/>
    <n v="0"/>
  </r>
  <r>
    <x v="6"/>
    <s v="Cropping"/>
    <s v="Horticulture"/>
    <s v="Specialist glass"/>
    <m/>
    <x v="143"/>
    <s v="—    "/>
    <n v="0"/>
    <n v="0"/>
    <n v="0"/>
    <n v="0"/>
  </r>
  <r>
    <x v="6"/>
    <s v="Cropping"/>
    <s v="Horticulture"/>
    <s v="Specialist glass"/>
    <m/>
    <x v="144"/>
    <s v="—    "/>
    <n v="0"/>
    <n v="0"/>
    <n v="0"/>
    <s v="..D"/>
  </r>
  <r>
    <x v="6"/>
    <s v="Cropping"/>
    <s v="Horticulture"/>
    <s v="Specialist glass"/>
    <m/>
    <x v="145"/>
    <s v="—    "/>
    <s v=".D"/>
    <s v="..D"/>
    <s v=".D"/>
    <n v="0"/>
  </r>
  <r>
    <x v="6"/>
    <s v="Cropping"/>
    <s v="Horticulture"/>
    <s v="Specialist glass"/>
    <m/>
    <x v="146"/>
    <s v="—    "/>
    <s v="V"/>
    <n v="0"/>
    <s v="V"/>
    <n v="0"/>
  </r>
  <r>
    <x v="6"/>
    <s v="Cropping"/>
    <s v="Horticulture"/>
    <s v="Specialist glass"/>
    <m/>
    <x v="147"/>
    <s v="—    "/>
    <n v="0"/>
    <n v="0"/>
    <n v="0"/>
    <n v="0"/>
  </r>
  <r>
    <x v="6"/>
    <s v="Cropping"/>
    <s v="Horticulture"/>
    <s v="Specialist glass"/>
    <m/>
    <x v="148"/>
    <s v="—    "/>
    <s v=".D"/>
    <s v="..D"/>
    <s v=".D"/>
    <n v="0"/>
  </r>
  <r>
    <x v="6"/>
    <s v="Cropping"/>
    <s v="Horticulture"/>
    <s v="Specialist glass"/>
    <m/>
    <x v="149"/>
    <s v="—    "/>
    <s v=".D"/>
    <s v=".D"/>
    <s v=".D"/>
    <n v="0"/>
  </r>
  <r>
    <x v="6"/>
    <s v="Cropping"/>
    <s v="Horticulture"/>
    <s v="Specialist glass"/>
    <m/>
    <x v="150"/>
    <s v="—    "/>
    <n v="542735.69021842105"/>
    <s v="V"/>
    <n v="684009.53148570599"/>
    <n v="1243465.9412264901"/>
  </r>
  <r>
    <x v="6"/>
    <s v="Cropping"/>
    <s v="Horticulture"/>
    <s v="Specialist glass"/>
    <m/>
    <x v="151"/>
    <s v="—    "/>
    <s v="V"/>
    <s v=".D"/>
    <s v="V"/>
    <n v="0"/>
  </r>
  <r>
    <x v="6"/>
    <s v="Cropping"/>
    <s v="Horticulture"/>
    <s v="Specialist glass"/>
    <m/>
    <x v="152"/>
    <s v="—    "/>
    <n v="0"/>
    <n v="0"/>
    <n v="0"/>
    <n v="0"/>
  </r>
  <r>
    <x v="6"/>
    <s v="Cropping"/>
    <s v="Horticulture"/>
    <s v="Specialist glass"/>
    <m/>
    <x v="153"/>
    <s v="—    "/>
    <n v="0"/>
    <n v="0"/>
    <n v="0"/>
    <n v="0"/>
  </r>
  <r>
    <x v="6"/>
    <s v="Cropping"/>
    <s v="Horticulture"/>
    <s v="Specialist glass"/>
    <m/>
    <x v="154"/>
    <s v="—    "/>
    <n v="0"/>
    <n v="0"/>
    <n v="0"/>
    <n v="0"/>
  </r>
  <r>
    <x v="6"/>
    <s v="Cropping"/>
    <s v="Horticulture"/>
    <s v="Specialist glass"/>
    <m/>
    <x v="155"/>
    <s v="—    "/>
    <n v="0"/>
    <n v="0"/>
    <n v="0"/>
    <s v="..D"/>
  </r>
  <r>
    <x v="6"/>
    <s v="Cropping"/>
    <s v="Horticulture"/>
    <s v="Specialist glass"/>
    <m/>
    <x v="156"/>
    <s v="—    "/>
    <n v="0"/>
    <n v="0"/>
    <n v="0"/>
    <n v="0"/>
  </r>
  <r>
    <x v="6"/>
    <s v="Cropping"/>
    <s v="Horticulture"/>
    <s v="Specialist glass"/>
    <m/>
    <x v="157"/>
    <s v="—    "/>
    <n v="0"/>
    <n v="0"/>
    <n v="0"/>
    <n v="0"/>
  </r>
  <r>
    <x v="6"/>
    <s v="Cropping"/>
    <s v="Horticulture"/>
    <s v="Specialist glass"/>
    <m/>
    <x v="158"/>
    <s v="—    "/>
    <n v="0"/>
    <n v="0"/>
    <n v="0"/>
    <n v="0"/>
  </r>
  <r>
    <x v="6"/>
    <s v="Cropping"/>
    <s v="Horticulture"/>
    <s v="Specialist glass"/>
    <m/>
    <x v="159"/>
    <s v="—    "/>
    <n v="0"/>
    <n v="0"/>
    <s v="..D"/>
    <n v="0"/>
  </r>
  <r>
    <x v="6"/>
    <s v="Cropping"/>
    <s v="Horticulture"/>
    <s v="Specialist glass"/>
    <m/>
    <x v="160"/>
    <s v="—    "/>
    <n v="0"/>
    <n v="0"/>
    <n v="0"/>
    <n v="0"/>
  </r>
  <r>
    <x v="6"/>
    <s v="Cropping"/>
    <s v="Horticulture"/>
    <s v="Specialist glass"/>
    <m/>
    <x v="161"/>
    <s v="—    "/>
    <n v="768151.53191729297"/>
    <s v="V"/>
    <n v="760112.34145883296"/>
    <n v="2119229.4127560402"/>
  </r>
  <r>
    <x v="6"/>
    <s v="Cropping"/>
    <s v="Horticulture"/>
    <s v="Specialist glass"/>
    <m/>
    <x v="162"/>
    <s v="—    "/>
    <n v="475699.97956127801"/>
    <s v="V"/>
    <n v="429711.47376052203"/>
    <n v="1312460.1385131499"/>
  </r>
  <r>
    <x v="6"/>
    <s v="Cropping"/>
    <s v="Horticulture"/>
    <s v="Specialist glass"/>
    <m/>
    <x v="163"/>
    <s v="—    "/>
    <n v="92698.444774436095"/>
    <s v="V"/>
    <n v="94949.084935501101"/>
    <n v="293507.10234019801"/>
  </r>
  <r>
    <x v="6"/>
    <s v="Cropping"/>
    <s v="Horticulture"/>
    <s v="Specialist glass"/>
    <m/>
    <x v="164"/>
    <s v="—    "/>
    <n v="0"/>
    <n v="0"/>
    <n v="0"/>
    <n v="0"/>
  </r>
  <r>
    <x v="6"/>
    <s v="Cropping"/>
    <s v="Horticulture"/>
    <s v="Specialist glass"/>
    <m/>
    <x v="165"/>
    <s v="—    "/>
    <n v="0"/>
    <n v="0"/>
    <n v="0"/>
    <n v="0"/>
  </r>
  <r>
    <x v="6"/>
    <s v="Cropping"/>
    <s v="Horticulture"/>
    <s v="Specialist glass"/>
    <m/>
    <x v="166"/>
    <s v="—    "/>
    <n v="0"/>
    <n v="0"/>
    <n v="0"/>
    <n v="0"/>
  </r>
  <r>
    <x v="6"/>
    <s v="Cropping"/>
    <s v="Horticulture"/>
    <s v="Specialist glass"/>
    <m/>
    <x v="167"/>
    <s v="—    "/>
    <s v="..D"/>
    <n v="0"/>
    <n v="0"/>
    <s v="..D"/>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138"/>
    <s v="—    "/>
    <n v="6.8201144013674897"/>
    <s v="D"/>
    <n v="7.4079234354275698"/>
    <s v="F"/>
  </r>
  <r>
    <x v="7"/>
    <s v="Cropping"/>
    <s v="Horticulture"/>
    <s v="Specialist hardy nursery stock"/>
    <m/>
    <x v="139"/>
    <s v="—    "/>
    <n v="1.6009071699788"/>
    <s v="D"/>
    <n v="1.6444994469463601"/>
    <s v="F"/>
  </r>
  <r>
    <x v="7"/>
    <s v="Cropping"/>
    <s v="Horticulture"/>
    <s v="Specialist hardy nursery stock"/>
    <m/>
    <x v="140"/>
    <s v="—    "/>
    <n v="5.2956060701097796"/>
    <s v="D"/>
    <n v="5.8512535095199398"/>
    <s v="F"/>
  </r>
  <r>
    <x v="7"/>
    <s v="Cropping"/>
    <s v="Horticulture"/>
    <s v="Specialist hardy nursery stock"/>
    <m/>
    <x v="141"/>
    <s v="—    "/>
    <n v="6.0295957469021602"/>
    <s v="D"/>
    <n v="7.0704516033108202"/>
    <s v="F"/>
  </r>
  <r>
    <x v="7"/>
    <s v="Cropping"/>
    <s v="Horticulture"/>
    <s v="Specialist hardy nursery stock"/>
    <m/>
    <x v="142"/>
    <s v="—    "/>
    <n v="0"/>
    <n v="0"/>
    <n v="0"/>
    <n v="0"/>
  </r>
  <r>
    <x v="7"/>
    <s v="Cropping"/>
    <s v="Horticulture"/>
    <s v="Specialist hardy nursery stock"/>
    <m/>
    <x v="143"/>
    <s v="—    "/>
    <n v="0"/>
    <n v="0"/>
    <n v="0"/>
    <n v="0"/>
  </r>
  <r>
    <x v="7"/>
    <s v="Cropping"/>
    <s v="Horticulture"/>
    <s v="Specialist hardy nursery stock"/>
    <m/>
    <x v="144"/>
    <s v="—    "/>
    <n v="0"/>
    <n v="0"/>
    <n v="0"/>
    <n v="0"/>
  </r>
  <r>
    <x v="7"/>
    <s v="Cropping"/>
    <s v="Horticulture"/>
    <s v="Specialist hardy nursery stock"/>
    <m/>
    <x v="145"/>
    <s v="—    "/>
    <n v="0"/>
    <n v="0"/>
    <n v="0"/>
    <n v="0"/>
  </r>
  <r>
    <x v="7"/>
    <s v="Cropping"/>
    <s v="Horticulture"/>
    <s v="Specialist hardy nursery stock"/>
    <m/>
    <x v="146"/>
    <s v="—    "/>
    <n v="0"/>
    <n v="0"/>
    <n v="0"/>
    <n v="0"/>
  </r>
  <r>
    <x v="7"/>
    <s v="Cropping"/>
    <s v="Horticulture"/>
    <s v="Specialist hardy nursery stock"/>
    <m/>
    <x v="147"/>
    <s v="—    "/>
    <n v="0"/>
    <n v="0"/>
    <n v="0"/>
    <n v="0"/>
  </r>
  <r>
    <x v="7"/>
    <s v="Cropping"/>
    <s v="Horticulture"/>
    <s v="Specialist hardy nursery stock"/>
    <m/>
    <x v="148"/>
    <s v="—    "/>
    <n v="0"/>
    <n v="0"/>
    <n v="0"/>
    <n v="0"/>
  </r>
  <r>
    <x v="7"/>
    <s v="Cropping"/>
    <s v="Horticulture"/>
    <s v="Specialist hardy nursery stock"/>
    <m/>
    <x v="149"/>
    <s v="—    "/>
    <n v="0"/>
    <n v="0"/>
    <n v="0"/>
    <n v="0"/>
  </r>
  <r>
    <x v="7"/>
    <s v="Cropping"/>
    <s v="Horticulture"/>
    <s v="Specialist hardy nursery stock"/>
    <m/>
    <x v="150"/>
    <s v="—    "/>
    <n v="460360.04098381998"/>
    <s v="D"/>
    <n v="496191.73408699298"/>
    <s v="F"/>
  </r>
  <r>
    <x v="7"/>
    <s v="Cropping"/>
    <s v="Horticulture"/>
    <s v="Specialist hardy nursery stock"/>
    <m/>
    <x v="151"/>
    <s v="—    "/>
    <s v="V"/>
    <n v="0"/>
    <s v="V"/>
    <s v="F"/>
  </r>
  <r>
    <x v="7"/>
    <s v="Cropping"/>
    <s v="Horticulture"/>
    <s v="Specialist hardy nursery stock"/>
    <m/>
    <x v="152"/>
    <s v="—    "/>
    <s v=".D"/>
    <s v="..D"/>
    <s v=".D"/>
    <n v="0"/>
  </r>
  <r>
    <x v="7"/>
    <s v="Cropping"/>
    <s v="Horticulture"/>
    <s v="Specialist hardy nursery stock"/>
    <m/>
    <x v="153"/>
    <s v="—    "/>
    <n v="0"/>
    <n v="0"/>
    <n v="0"/>
    <n v="0"/>
  </r>
  <r>
    <x v="7"/>
    <s v="Cropping"/>
    <s v="Horticulture"/>
    <s v="Specialist hardy nursery stock"/>
    <m/>
    <x v="154"/>
    <s v="—    "/>
    <n v="0"/>
    <n v="0"/>
    <n v="0"/>
    <n v="0"/>
  </r>
  <r>
    <x v="7"/>
    <s v="Cropping"/>
    <s v="Horticulture"/>
    <s v="Specialist hardy nursery stock"/>
    <m/>
    <x v="155"/>
    <s v="—    "/>
    <n v="0"/>
    <n v="0"/>
    <n v="0"/>
    <n v="0"/>
  </r>
  <r>
    <x v="7"/>
    <s v="Cropping"/>
    <s v="Horticulture"/>
    <s v="Specialist hardy nursery stock"/>
    <m/>
    <x v="156"/>
    <s v="—    "/>
    <n v="0"/>
    <n v="0"/>
    <n v="0"/>
    <n v="0"/>
  </r>
  <r>
    <x v="7"/>
    <s v="Cropping"/>
    <s v="Horticulture"/>
    <s v="Specialist hardy nursery stock"/>
    <m/>
    <x v="157"/>
    <s v="—    "/>
    <n v="0"/>
    <n v="0"/>
    <n v="0"/>
    <n v="0"/>
  </r>
  <r>
    <x v="7"/>
    <s v="Cropping"/>
    <s v="Horticulture"/>
    <s v="Specialist hardy nursery stock"/>
    <m/>
    <x v="158"/>
    <s v="—    "/>
    <n v="0"/>
    <n v="0"/>
    <n v="0"/>
    <n v="0"/>
  </r>
  <r>
    <x v="7"/>
    <s v="Cropping"/>
    <s v="Horticulture"/>
    <s v="Specialist hardy nursery stock"/>
    <m/>
    <x v="159"/>
    <s v="—    "/>
    <n v="0"/>
    <n v="0"/>
    <n v="0"/>
    <n v="0"/>
  </r>
  <r>
    <x v="7"/>
    <s v="Cropping"/>
    <s v="Horticulture"/>
    <s v="Specialist hardy nursery stock"/>
    <m/>
    <x v="160"/>
    <s v="—    "/>
    <n v="0"/>
    <n v="0"/>
    <n v="0"/>
    <n v="0"/>
  </r>
  <r>
    <x v="7"/>
    <s v="Cropping"/>
    <s v="Horticulture"/>
    <s v="Specialist hardy nursery stock"/>
    <m/>
    <x v="161"/>
    <s v="—    "/>
    <n v="736848.12072182004"/>
    <s v="D"/>
    <n v="741902.907389628"/>
    <s v="F"/>
  </r>
  <r>
    <x v="7"/>
    <s v="Cropping"/>
    <s v="Horticulture"/>
    <s v="Specialist hardy nursery stock"/>
    <m/>
    <x v="162"/>
    <s v="—    "/>
    <n v="380916.52586945298"/>
    <s v="D"/>
    <n v="331072.08406281099"/>
    <s v="F"/>
  </r>
  <r>
    <x v="7"/>
    <s v="Cropping"/>
    <s v="Horticulture"/>
    <s v="Specialist hardy nursery stock"/>
    <m/>
    <x v="163"/>
    <s v="—    "/>
    <n v="60687.328323404698"/>
    <s v="D"/>
    <n v="56832.329362766497"/>
    <s v="F"/>
  </r>
  <r>
    <x v="7"/>
    <s v="Cropping"/>
    <s v="Horticulture"/>
    <s v="Specialist hardy nursery stock"/>
    <m/>
    <x v="164"/>
    <s v="—    "/>
    <n v="0"/>
    <n v="0"/>
    <n v="0"/>
    <n v="0"/>
  </r>
  <r>
    <x v="7"/>
    <s v="Cropping"/>
    <s v="Horticulture"/>
    <s v="Specialist hardy nursery stock"/>
    <m/>
    <x v="165"/>
    <s v="—    "/>
    <n v="0"/>
    <n v="0"/>
    <n v="0"/>
    <n v="0"/>
  </r>
  <r>
    <x v="7"/>
    <s v="Cropping"/>
    <s v="Horticulture"/>
    <s v="Specialist hardy nursery stock"/>
    <m/>
    <x v="166"/>
    <s v="—    "/>
    <n v="0"/>
    <n v="0"/>
    <n v="0"/>
    <n v="0"/>
  </r>
  <r>
    <x v="7"/>
    <s v="Cropping"/>
    <s v="Horticulture"/>
    <s v="Specialist hardy nursery stock"/>
    <m/>
    <x v="167"/>
    <s v="—    "/>
    <n v="0"/>
    <n v="0"/>
    <n v="0"/>
    <n v="0"/>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138"/>
    <s v="—    "/>
    <n v="6.7451782038808901"/>
    <s v="F"/>
    <n v="10.480974096283299"/>
    <s v="V"/>
  </r>
  <r>
    <x v="8"/>
    <s v="Cropping"/>
    <s v="Horticulture"/>
    <s v="Other horticulture"/>
    <m/>
    <x v="139"/>
    <s v="—    "/>
    <n v="1.43917546606669"/>
    <s v="F"/>
    <n v="1.1355144768913099"/>
    <n v="1.3509644967733401"/>
  </r>
  <r>
    <x v="8"/>
    <s v="Cropping"/>
    <s v="Horticulture"/>
    <s v="Other horticulture"/>
    <m/>
    <x v="140"/>
    <s v="—    "/>
    <n v="5.4092772865918501"/>
    <s v="F"/>
    <s v="V"/>
    <s v=".D"/>
  </r>
  <r>
    <x v="8"/>
    <s v="Cropping"/>
    <s v="Horticulture"/>
    <s v="Other horticulture"/>
    <m/>
    <x v="141"/>
    <s v="—    "/>
    <n v="6.7990366143531098"/>
    <s v="F"/>
    <n v="8.7280570628626801"/>
    <s v="V"/>
  </r>
  <r>
    <x v="8"/>
    <s v="Cropping"/>
    <s v="Horticulture"/>
    <s v="Other horticulture"/>
    <m/>
    <x v="142"/>
    <s v="—    "/>
    <n v="9176.9388737951595"/>
    <s v=".D"/>
    <s v="V"/>
    <s v="V"/>
  </r>
  <r>
    <x v="8"/>
    <s v="Cropping"/>
    <s v="Horticulture"/>
    <s v="Other horticulture"/>
    <m/>
    <x v="143"/>
    <s v="—    "/>
    <s v="V"/>
    <s v="F"/>
    <s v=".D"/>
    <s v=".D"/>
  </r>
  <r>
    <x v="8"/>
    <s v="Cropping"/>
    <s v="Horticulture"/>
    <s v="Other horticulture"/>
    <m/>
    <x v="144"/>
    <s v="—    "/>
    <s v="V"/>
    <s v=".D"/>
    <s v=".D"/>
    <n v="0"/>
  </r>
  <r>
    <x v="8"/>
    <s v="Cropping"/>
    <s v="Horticulture"/>
    <s v="Other horticulture"/>
    <m/>
    <x v="145"/>
    <s v="—    "/>
    <s v=".D"/>
    <s v="..D"/>
    <n v="0"/>
    <s v=".D"/>
  </r>
  <r>
    <x v="8"/>
    <s v="Cropping"/>
    <s v="Horticulture"/>
    <s v="Other horticulture"/>
    <m/>
    <x v="146"/>
    <s v="—    "/>
    <s v="V"/>
    <n v="0"/>
    <s v=".D"/>
    <s v="V"/>
  </r>
  <r>
    <x v="8"/>
    <s v="Cropping"/>
    <s v="Horticulture"/>
    <s v="Other horticulture"/>
    <m/>
    <x v="147"/>
    <s v="—    "/>
    <s v="V"/>
    <s v=".D"/>
    <s v="V"/>
    <s v="V"/>
  </r>
  <r>
    <x v="8"/>
    <s v="Cropping"/>
    <s v="Horticulture"/>
    <s v="Other horticulture"/>
    <m/>
    <x v="148"/>
    <s v="—    "/>
    <s v="V"/>
    <s v=".D"/>
    <s v="V"/>
    <s v="V"/>
  </r>
  <r>
    <x v="8"/>
    <s v="Cropping"/>
    <s v="Horticulture"/>
    <s v="Other horticulture"/>
    <m/>
    <x v="149"/>
    <s v="—    "/>
    <s v=".D"/>
    <s v="..D"/>
    <n v="0"/>
    <s v=".D"/>
  </r>
  <r>
    <x v="8"/>
    <s v="Cropping"/>
    <s v="Horticulture"/>
    <s v="Other horticulture"/>
    <m/>
    <x v="150"/>
    <s v="—    "/>
    <n v="293693.64425104001"/>
    <s v="F"/>
    <s v="V"/>
    <s v="V"/>
  </r>
  <r>
    <x v="8"/>
    <s v="Cropping"/>
    <s v="Horticulture"/>
    <s v="Other horticulture"/>
    <m/>
    <x v="151"/>
    <s v="—    "/>
    <n v="2517.3777288558199"/>
    <s v="F"/>
    <s v="V"/>
    <s v="V"/>
  </r>
  <r>
    <x v="8"/>
    <s v="Cropping"/>
    <s v="Horticulture"/>
    <s v="Other horticulture"/>
    <m/>
    <x v="152"/>
    <s v="—    "/>
    <s v="V"/>
    <n v="0"/>
    <s v="V"/>
    <s v="V"/>
  </r>
  <r>
    <x v="8"/>
    <s v="Cropping"/>
    <s v="Horticulture"/>
    <s v="Other horticulture"/>
    <m/>
    <x v="153"/>
    <s v="—    "/>
    <n v="0"/>
    <n v="0"/>
    <n v="0"/>
    <n v="0"/>
  </r>
  <r>
    <x v="8"/>
    <s v="Cropping"/>
    <s v="Horticulture"/>
    <s v="Other horticulture"/>
    <m/>
    <x v="154"/>
    <s v="—    "/>
    <n v="0"/>
    <n v="0"/>
    <n v="0"/>
    <n v="0"/>
  </r>
  <r>
    <x v="8"/>
    <s v="Cropping"/>
    <s v="Horticulture"/>
    <s v="Other horticulture"/>
    <m/>
    <x v="155"/>
    <s v="—    "/>
    <s v="V"/>
    <s v=".D"/>
    <s v=".D"/>
    <n v="0"/>
  </r>
  <r>
    <x v="8"/>
    <s v="Cropping"/>
    <s v="Horticulture"/>
    <s v="Other horticulture"/>
    <m/>
    <x v="156"/>
    <s v="—    "/>
    <s v=".D"/>
    <s v=".D"/>
    <s v=".D"/>
    <n v="0"/>
  </r>
  <r>
    <x v="8"/>
    <s v="Cropping"/>
    <s v="Horticulture"/>
    <s v="Other horticulture"/>
    <m/>
    <x v="157"/>
    <s v="—    "/>
    <s v=".D"/>
    <s v=".D"/>
    <s v="..D"/>
    <n v="0"/>
  </r>
  <r>
    <x v="8"/>
    <s v="Cropping"/>
    <s v="Horticulture"/>
    <s v="Other horticulture"/>
    <m/>
    <x v="158"/>
    <s v="—    "/>
    <s v=".D"/>
    <s v=".D"/>
    <s v="..D"/>
    <n v="0"/>
  </r>
  <r>
    <x v="8"/>
    <s v="Cropping"/>
    <s v="Horticulture"/>
    <s v="Other horticulture"/>
    <m/>
    <x v="159"/>
    <s v="—    "/>
    <s v=".D"/>
    <s v=".D"/>
    <s v="..D"/>
    <n v="0"/>
  </r>
  <r>
    <x v="8"/>
    <s v="Cropping"/>
    <s v="Horticulture"/>
    <s v="Other horticulture"/>
    <m/>
    <x v="160"/>
    <s v="—    "/>
    <s v=".D"/>
    <s v="..D"/>
    <n v="0"/>
    <s v=".D"/>
  </r>
  <r>
    <x v="8"/>
    <s v="Cropping"/>
    <s v="Horticulture"/>
    <s v="Other horticulture"/>
    <m/>
    <x v="161"/>
    <s v="—    "/>
    <n v="926036.59654079506"/>
    <s v="F"/>
    <n v="1104375.97245736"/>
    <s v="V"/>
  </r>
  <r>
    <x v="8"/>
    <s v="Cropping"/>
    <s v="Horticulture"/>
    <s v="Other horticulture"/>
    <m/>
    <x v="162"/>
    <s v="—    "/>
    <n v="677190.62104318803"/>
    <s v="F"/>
    <n v="784137.96399638301"/>
    <s v="V"/>
  </r>
  <r>
    <x v="8"/>
    <s v="Cropping"/>
    <s v="Horticulture"/>
    <s v="Other horticulture"/>
    <m/>
    <x v="163"/>
    <s v="—    "/>
    <n v="79907.821402277594"/>
    <s v="F"/>
    <n v="89320.791443746697"/>
    <s v="V"/>
  </r>
  <r>
    <x v="8"/>
    <s v="Cropping"/>
    <s v="Horticulture"/>
    <s v="Other horticulture"/>
    <m/>
    <x v="164"/>
    <s v="—    "/>
    <s v=".D"/>
    <s v=".D"/>
    <s v=".D"/>
    <n v="0"/>
  </r>
  <r>
    <x v="8"/>
    <s v="Cropping"/>
    <s v="Horticulture"/>
    <s v="Other horticulture"/>
    <m/>
    <x v="165"/>
    <s v="—    "/>
    <s v="V"/>
    <s v=".D"/>
    <s v=".D"/>
    <s v=".D"/>
  </r>
  <r>
    <x v="8"/>
    <s v="Cropping"/>
    <s v="Horticulture"/>
    <s v="Other horticulture"/>
    <m/>
    <x v="166"/>
    <s v="—    "/>
    <s v="V"/>
    <s v=".D"/>
    <s v=".D"/>
    <s v=".D"/>
  </r>
  <r>
    <x v="8"/>
    <s v="Cropping"/>
    <s v="Horticulture"/>
    <s v="Other horticulture"/>
    <m/>
    <x v="167"/>
    <s v="—    "/>
    <n v="0"/>
    <n v="0"/>
    <n v="0"/>
    <n v="0"/>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138"/>
    <s v="—    "/>
    <n v="2.0816325475285802"/>
    <n v="1.67885990354281"/>
    <n v="2.2467367787341499"/>
    <n v="2.15177746858881"/>
  </r>
  <r>
    <x v="9"/>
    <s v="Grazing Livestock"/>
    <m/>
    <m/>
    <m/>
    <x v="139"/>
    <s v="—    "/>
    <n v="1.42637904911012"/>
    <n v="1.38797941365872"/>
    <n v="1.50398320398866"/>
    <n v="1.31100445178159"/>
  </r>
  <r>
    <x v="9"/>
    <s v="Grazing Livestock"/>
    <m/>
    <m/>
    <m/>
    <x v="140"/>
    <s v="—    "/>
    <n v="0.75341565280360201"/>
    <n v="0.37653635625722298"/>
    <n v="0.85992059419573297"/>
    <n v="0.91373007051549004"/>
  </r>
  <r>
    <x v="9"/>
    <s v="Grazing Livestock"/>
    <m/>
    <m/>
    <m/>
    <x v="141"/>
    <s v="—    "/>
    <n v="2.8704201532588498"/>
    <n v="1.7254747942039099"/>
    <n v="3.0614140527004601"/>
    <n v="3.6190105064173799"/>
  </r>
  <r>
    <x v="9"/>
    <s v="Grazing Livestock"/>
    <m/>
    <m/>
    <m/>
    <x v="142"/>
    <s v="—    "/>
    <n v="4778.7849032162803"/>
    <n v="3109.4384932163598"/>
    <n v="3915.4544106047301"/>
    <n v="8123.1191654972899"/>
  </r>
  <r>
    <x v="9"/>
    <s v="Grazing Livestock"/>
    <m/>
    <m/>
    <m/>
    <x v="143"/>
    <s v="—    "/>
    <n v="2975.08037993174"/>
    <s v="V"/>
    <n v="2912.84158870893"/>
    <n v="4511.3312930514603"/>
  </r>
  <r>
    <x v="9"/>
    <s v="Grazing Livestock"/>
    <m/>
    <m/>
    <m/>
    <x v="144"/>
    <s v="—    "/>
    <n v="760.53767649301506"/>
    <s v="V"/>
    <n v="783.70665269916105"/>
    <n v="1259.1512971350601"/>
  </r>
  <r>
    <x v="9"/>
    <s v="Grazing Livestock"/>
    <m/>
    <m/>
    <m/>
    <x v="145"/>
    <s v="—    "/>
    <n v="546.78781822455198"/>
    <s v="V"/>
    <n v="381.45620639997099"/>
    <n v="872.35758623751803"/>
  </r>
  <r>
    <x v="9"/>
    <s v="Grazing Livestock"/>
    <m/>
    <m/>
    <m/>
    <x v="146"/>
    <s v="—    "/>
    <s v="V"/>
    <n v="0"/>
    <s v="V"/>
    <s v="V"/>
  </r>
  <r>
    <x v="9"/>
    <s v="Grazing Livestock"/>
    <m/>
    <m/>
    <m/>
    <x v="147"/>
    <s v="—    "/>
    <n v="0"/>
    <n v="0"/>
    <n v="0"/>
    <n v="0"/>
  </r>
  <r>
    <x v="9"/>
    <s v="Grazing Livestock"/>
    <m/>
    <m/>
    <m/>
    <x v="148"/>
    <s v="—    "/>
    <s v=".D"/>
    <s v="..D"/>
    <n v="0"/>
    <s v=".D"/>
  </r>
  <r>
    <x v="9"/>
    <s v="Grazing Livestock"/>
    <m/>
    <m/>
    <m/>
    <x v="149"/>
    <s v="—    "/>
    <s v="V"/>
    <s v=".D"/>
    <s v=".D"/>
    <s v=".D"/>
  </r>
  <r>
    <x v="9"/>
    <s v="Grazing Livestock"/>
    <m/>
    <m/>
    <m/>
    <x v="150"/>
    <s v="—    "/>
    <s v=".D"/>
    <n v="0"/>
    <s v=".D"/>
    <s v=".D"/>
  </r>
  <r>
    <x v="9"/>
    <s v="Grazing Livestock"/>
    <m/>
    <m/>
    <m/>
    <x v="151"/>
    <s v="—    "/>
    <n v="4537.2126826244803"/>
    <n v="3027.9593670839399"/>
    <n v="4606.0871529055503"/>
    <n v="5884.8568258682999"/>
  </r>
  <r>
    <x v="9"/>
    <s v="Grazing Livestock"/>
    <m/>
    <m/>
    <m/>
    <x v="152"/>
    <s v="—    "/>
    <n v="88.502459323239094"/>
    <s v="V"/>
    <n v="115.28576471170901"/>
    <s v="V"/>
  </r>
  <r>
    <x v="9"/>
    <s v="Grazing Livestock"/>
    <m/>
    <m/>
    <m/>
    <x v="153"/>
    <s v="—    "/>
    <n v="106006.291662893"/>
    <n v="61528.679041056697"/>
    <n v="117306.270854164"/>
    <n v="127430.24577849099"/>
  </r>
  <r>
    <x v="9"/>
    <s v="Grazing Livestock"/>
    <m/>
    <m/>
    <m/>
    <x v="154"/>
    <s v="—    "/>
    <n v="-4425.4004105660397"/>
    <n v="-3430.82743403226"/>
    <n v="-4870.0679530167699"/>
    <n v="-4525.6593152932801"/>
  </r>
  <r>
    <x v="9"/>
    <s v="Grazing Livestock"/>
    <m/>
    <m/>
    <m/>
    <x v="155"/>
    <s v="—    "/>
    <n v="45053.467933877197"/>
    <n v="25537.4450968321"/>
    <n v="48310.130221858999"/>
    <n v="57811.301357705699"/>
  </r>
  <r>
    <x v="9"/>
    <s v="Grazing Livestock"/>
    <m/>
    <m/>
    <m/>
    <x v="156"/>
    <s v="—    "/>
    <n v="17788.790799425999"/>
    <n v="5378.7075839536301"/>
    <n v="19433.741134788801"/>
    <n v="26741.803963525999"/>
  </r>
  <r>
    <x v="9"/>
    <s v="Grazing Livestock"/>
    <m/>
    <m/>
    <m/>
    <x v="157"/>
    <s v="—    "/>
    <n v="110.25186461026399"/>
    <n v="42.997620734820401"/>
    <n v="152.565096388944"/>
    <s v="V"/>
  </r>
  <r>
    <x v="9"/>
    <s v="Grazing Livestock"/>
    <m/>
    <m/>
    <m/>
    <x v="158"/>
    <s v="—    "/>
    <s v="V"/>
    <s v="..D"/>
    <s v="V"/>
    <s v=".D"/>
  </r>
  <r>
    <x v="9"/>
    <s v="Grazing Livestock"/>
    <m/>
    <m/>
    <m/>
    <x v="159"/>
    <s v="—    "/>
    <s v="V"/>
    <s v="V"/>
    <n v="-27.0456579794403"/>
    <s v=".D"/>
  </r>
  <r>
    <x v="9"/>
    <s v="Grazing Livestock"/>
    <m/>
    <m/>
    <m/>
    <x v="160"/>
    <s v="—    "/>
    <s v="V"/>
    <s v=".D"/>
    <s v=".D"/>
    <s v=".D"/>
  </r>
  <r>
    <x v="9"/>
    <s v="Grazing Livestock"/>
    <m/>
    <m/>
    <m/>
    <x v="161"/>
    <s v="—    "/>
    <n v="1464304.1093031699"/>
    <n v="1026585.91651229"/>
    <n v="1453971.54590613"/>
    <n v="1914951.84064589"/>
  </r>
  <r>
    <x v="9"/>
    <s v="Grazing Livestock"/>
    <m/>
    <m/>
    <m/>
    <x v="162"/>
    <s v="—    "/>
    <n v="1115259.9789074201"/>
    <n v="805737.30219243898"/>
    <n v="1099077.6212816399"/>
    <n v="1451438.4737208299"/>
  </r>
  <r>
    <x v="9"/>
    <s v="Grazing Livestock"/>
    <m/>
    <m/>
    <m/>
    <x v="163"/>
    <s v="—    "/>
    <n v="100841.856249745"/>
    <n v="69786.733306945098"/>
    <n v="106812.272655105"/>
    <n v="119587.712552995"/>
  </r>
  <r>
    <x v="9"/>
    <s v="Grazing Livestock"/>
    <m/>
    <m/>
    <m/>
    <x v="164"/>
    <s v="—    "/>
    <n v="94219.959344013405"/>
    <n v="61048.283075708801"/>
    <n v="101153.024012525"/>
    <n v="113146.916628051"/>
  </r>
  <r>
    <x v="9"/>
    <s v="Grazing Livestock"/>
    <m/>
    <m/>
    <m/>
    <x v="165"/>
    <s v="—    "/>
    <n v="50040.897638112699"/>
    <n v="31705.756187955201"/>
    <n v="53726.543306391497"/>
    <n v="60791.545770167897"/>
  </r>
  <r>
    <x v="9"/>
    <s v="Grazing Livestock"/>
    <m/>
    <m/>
    <m/>
    <x v="166"/>
    <s v="—    "/>
    <n v="50072.926349476802"/>
    <n v="31561.4851130649"/>
    <n v="57021.732721831002"/>
    <n v="54558.359822093"/>
  </r>
  <r>
    <x v="9"/>
    <s v="Grazing Livestock"/>
    <m/>
    <m/>
    <m/>
    <x v="167"/>
    <s v="—    "/>
    <n v="4796.59962023563"/>
    <n v="3217.76118195135"/>
    <n v="4777.9591671376702"/>
    <n v="6385.3181901084499"/>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138"/>
    <s v="—    "/>
    <n v="4.0421322493432603"/>
    <n v="3.19262194512558"/>
    <n v="4.4247949783309997"/>
    <n v="4.1486326181003701"/>
  </r>
  <r>
    <x v="10"/>
    <s v="Grazing Livestock"/>
    <s v="Dairy"/>
    <m/>
    <m/>
    <x v="139"/>
    <s v="—    "/>
    <n v="1.9686087221367099"/>
    <n v="2.0554221597897402"/>
    <n v="2.0113460192736698"/>
    <n v="1.79825104365925"/>
  </r>
  <r>
    <x v="10"/>
    <s v="Grazing Livestock"/>
    <s v="Dairy"/>
    <m/>
    <m/>
    <x v="140"/>
    <s v="—    "/>
    <n v="2.2845719294872802"/>
    <n v="1.3459633112001601"/>
    <n v="2.6480495547265601"/>
    <n v="2.51782930272977"/>
  </r>
  <r>
    <x v="10"/>
    <s v="Grazing Livestock"/>
    <s v="Dairy"/>
    <m/>
    <m/>
    <x v="141"/>
    <s v="—    "/>
    <n v="5.8692809892404796"/>
    <n v="4.1236863195279403"/>
    <n v="6.4059950583232999"/>
    <n v="6.5744604639805999"/>
  </r>
  <r>
    <x v="10"/>
    <s v="Grazing Livestock"/>
    <s v="Dairy"/>
    <m/>
    <m/>
    <x v="142"/>
    <s v="—    "/>
    <n v="15781.957552952499"/>
    <n v="13322.3799301576"/>
    <n v="11249.5675040928"/>
    <n v="27080.7290146577"/>
  </r>
  <r>
    <x v="10"/>
    <s v="Grazing Livestock"/>
    <s v="Dairy"/>
    <m/>
    <m/>
    <x v="143"/>
    <s v="—    "/>
    <n v="5812.7260530721896"/>
    <n v="5972.3159535268496"/>
    <n v="3780.20285862422"/>
    <n v="9613.1148367282694"/>
  </r>
  <r>
    <x v="10"/>
    <s v="Grazing Livestock"/>
    <s v="Dairy"/>
    <m/>
    <m/>
    <x v="144"/>
    <s v="—    "/>
    <n v="1641.50692532168"/>
    <s v="V"/>
    <n v="1535.94791816014"/>
    <s v="V"/>
  </r>
  <r>
    <x v="10"/>
    <s v="Grazing Livestock"/>
    <s v="Dairy"/>
    <m/>
    <m/>
    <x v="145"/>
    <s v="—    "/>
    <n v="2143.8458693021498"/>
    <s v="V"/>
    <n v="1519.6905189255101"/>
    <n v="3157.74595765401"/>
  </r>
  <r>
    <x v="10"/>
    <s v="Grazing Livestock"/>
    <s v="Dairy"/>
    <m/>
    <m/>
    <x v="146"/>
    <s v="—    "/>
    <s v="V"/>
    <n v="0"/>
    <s v="V"/>
    <s v="V"/>
  </r>
  <r>
    <x v="10"/>
    <s v="Grazing Livestock"/>
    <s v="Dairy"/>
    <m/>
    <m/>
    <x v="147"/>
    <s v="—    "/>
    <n v="0"/>
    <n v="0"/>
    <n v="0"/>
    <n v="0"/>
  </r>
  <r>
    <x v="10"/>
    <s v="Grazing Livestock"/>
    <s v="Dairy"/>
    <m/>
    <m/>
    <x v="148"/>
    <s v="—    "/>
    <s v=".D"/>
    <s v="..D"/>
    <n v="0"/>
    <s v=".D"/>
  </r>
  <r>
    <x v="10"/>
    <s v="Grazing Livestock"/>
    <s v="Dairy"/>
    <m/>
    <m/>
    <x v="149"/>
    <s v="—    "/>
    <s v="V"/>
    <s v=".D"/>
    <s v=".D"/>
    <s v="..D"/>
  </r>
  <r>
    <x v="10"/>
    <s v="Grazing Livestock"/>
    <s v="Dairy"/>
    <m/>
    <m/>
    <x v="150"/>
    <s v="—    "/>
    <s v="..D"/>
    <n v="0"/>
    <s v="..D"/>
    <s v="..D"/>
  </r>
  <r>
    <x v="10"/>
    <s v="Grazing Livestock"/>
    <s v="Dairy"/>
    <m/>
    <m/>
    <x v="151"/>
    <s v="—    "/>
    <n v="4855.2580806767101"/>
    <s v="V"/>
    <n v="4347.8410988498499"/>
    <n v="7244.99669642975"/>
  </r>
  <r>
    <x v="10"/>
    <s v="Grazing Livestock"/>
    <s v="Dairy"/>
    <m/>
    <m/>
    <x v="152"/>
    <s v="—    "/>
    <n v="236.24358598816301"/>
    <s v=".D"/>
    <s v="V"/>
    <n v="457.20878978163103"/>
  </r>
  <r>
    <x v="10"/>
    <s v="Grazing Livestock"/>
    <s v="Dairy"/>
    <m/>
    <m/>
    <x v="153"/>
    <s v="—    "/>
    <n v="460506.312341996"/>
    <n v="262502.24670318101"/>
    <n v="515399.623257573"/>
    <n v="552160.42759063805"/>
  </r>
  <r>
    <x v="10"/>
    <s v="Grazing Livestock"/>
    <s v="Dairy"/>
    <m/>
    <m/>
    <x v="154"/>
    <s v="—    "/>
    <n v="-18164.744252160199"/>
    <n v="-14099.5290193908"/>
    <n v="-19927.848378224899"/>
    <n v="-18807.036574720001"/>
  </r>
  <r>
    <x v="10"/>
    <s v="Grazing Livestock"/>
    <s v="Dairy"/>
    <m/>
    <m/>
    <x v="155"/>
    <s v="—    "/>
    <n v="76244.331827980393"/>
    <n v="49495.720387202797"/>
    <n v="82513.135434206299"/>
    <n v="90860.596843829597"/>
  </r>
  <r>
    <x v="10"/>
    <s v="Grazing Livestock"/>
    <s v="Dairy"/>
    <m/>
    <m/>
    <x v="156"/>
    <s v="—    "/>
    <n v="3152.6456133381998"/>
    <n v="5439.708694985"/>
    <n v="3233.3363760848802"/>
    <n v="701.27912759324397"/>
  </r>
  <r>
    <x v="10"/>
    <s v="Grazing Livestock"/>
    <s v="Dairy"/>
    <m/>
    <m/>
    <x v="157"/>
    <s v="—    "/>
    <s v=".D"/>
    <s v=".D"/>
    <s v=".D"/>
    <n v="0"/>
  </r>
  <r>
    <x v="10"/>
    <s v="Grazing Livestock"/>
    <s v="Dairy"/>
    <m/>
    <m/>
    <x v="158"/>
    <s v="—    "/>
    <s v="V"/>
    <s v=".D"/>
    <s v="V"/>
    <n v="0"/>
  </r>
  <r>
    <x v="10"/>
    <s v="Grazing Livestock"/>
    <s v="Dairy"/>
    <m/>
    <m/>
    <x v="159"/>
    <s v="—    "/>
    <n v="-66.237076207576195"/>
    <s v="V"/>
    <n v="-345.499052967154"/>
    <n v="0"/>
  </r>
  <r>
    <x v="10"/>
    <s v="Grazing Livestock"/>
    <s v="Dairy"/>
    <m/>
    <m/>
    <x v="160"/>
    <s v="—    "/>
    <n v="0"/>
    <n v="0"/>
    <n v="0"/>
    <n v="0"/>
  </r>
  <r>
    <x v="10"/>
    <s v="Grazing Livestock"/>
    <s v="Dairy"/>
    <m/>
    <m/>
    <x v="161"/>
    <s v="—    "/>
    <n v="2414718.6246412699"/>
    <n v="1704949.30562653"/>
    <n v="2351239.2053720299"/>
    <n v="3250375.9221817502"/>
  </r>
  <r>
    <x v="10"/>
    <s v="Grazing Livestock"/>
    <s v="Dairy"/>
    <m/>
    <m/>
    <x v="162"/>
    <s v="—    "/>
    <n v="1681682.0549383699"/>
    <n v="1217747.4781045199"/>
    <n v="1576890.6570061799"/>
    <n v="2351242.7299395902"/>
  </r>
  <r>
    <x v="10"/>
    <s v="Grazing Livestock"/>
    <s v="Dairy"/>
    <m/>
    <m/>
    <x v="163"/>
    <s v="—    "/>
    <n v="219377.02569786599"/>
    <n v="163104.141356162"/>
    <n v="237600.24003199901"/>
    <n v="240315.11427737999"/>
  </r>
  <r>
    <x v="10"/>
    <s v="Grazing Livestock"/>
    <s v="Dairy"/>
    <m/>
    <m/>
    <x v="164"/>
    <s v="—    "/>
    <n v="240995.25367188599"/>
    <n v="159773.747087453"/>
    <n v="268835.27565345197"/>
    <n v="268220.299097565"/>
  </r>
  <r>
    <x v="10"/>
    <s v="Grazing Livestock"/>
    <s v="Dairy"/>
    <m/>
    <m/>
    <x v="165"/>
    <s v="—    "/>
    <n v="68064.926370347297"/>
    <n v="51261.717168939998"/>
    <n v="76644.959491882997"/>
    <n v="68201.484556414798"/>
  </r>
  <r>
    <x v="10"/>
    <s v="Grazing Livestock"/>
    <s v="Dairy"/>
    <m/>
    <m/>
    <x v="166"/>
    <s v="—    "/>
    <n v="164192.84093090499"/>
    <n v="110126.023116424"/>
    <n v="189867.92487060299"/>
    <n v="168397.70247226401"/>
  </r>
  <r>
    <x v="10"/>
    <s v="Grazing Livestock"/>
    <s v="Dairy"/>
    <m/>
    <m/>
    <x v="167"/>
    <s v="—    "/>
    <n v="12700.2643984849"/>
    <n v="12743.597144417499"/>
    <n v="10332.2001466239"/>
    <n v="17271.088292371402"/>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138"/>
    <s v="—    "/>
    <n v="1.49591750057529"/>
    <n v="1.2664006514548201"/>
    <n v="1.6759196422323499"/>
    <n v="1.3662749673075301"/>
  </r>
  <r>
    <x v="11"/>
    <s v="Grazing Livestock"/>
    <s v="Grazing livestock (lowland)"/>
    <m/>
    <m/>
    <x v="139"/>
    <s v="—    "/>
    <n v="1.28063845382965"/>
    <n v="1.2490690601519501"/>
    <n v="1.38948487929451"/>
    <n v="1.09741134098078"/>
  </r>
  <r>
    <x v="11"/>
    <s v="Grazing Livestock"/>
    <s v="Grazing livestock (lowland)"/>
    <m/>
    <m/>
    <x v="140"/>
    <s v="—    "/>
    <n v="0.28811966201313599"/>
    <n v="7.6445581149985398E-2"/>
    <n v="0.37716412254528597"/>
    <n v="0.31993942583217999"/>
  </r>
  <r>
    <x v="11"/>
    <s v="Grazing Livestock"/>
    <s v="Grazing livestock (lowland)"/>
    <m/>
    <m/>
    <x v="141"/>
    <s v="—    "/>
    <n v="1.7952522957110399"/>
    <n v="0.96393260203903097"/>
    <n v="1.9845256482348701"/>
    <n v="2.23578755979239"/>
  </r>
  <r>
    <x v="11"/>
    <s v="Grazing Livestock"/>
    <s v="Grazing livestock (lowland)"/>
    <m/>
    <m/>
    <x v="142"/>
    <s v="—    "/>
    <n v="2071.8609045175099"/>
    <n v="0"/>
    <n v="2416.0559158357601"/>
    <n v="3420.6160655767599"/>
  </r>
  <r>
    <x v="11"/>
    <s v="Grazing Livestock"/>
    <s v="Grazing livestock (lowland)"/>
    <m/>
    <m/>
    <x v="143"/>
    <s v="—    "/>
    <n v="2875.0540425273698"/>
    <s v="V"/>
    <n v="3644.2871174420202"/>
    <n v="3967.7935310059202"/>
  </r>
  <r>
    <x v="11"/>
    <s v="Grazing Livestock"/>
    <s v="Grazing livestock (lowland)"/>
    <m/>
    <m/>
    <x v="144"/>
    <s v="—    "/>
    <n v="630.56549193657304"/>
    <s v=".D"/>
    <n v="685.17459874915005"/>
    <s v="..D"/>
  </r>
  <r>
    <x v="11"/>
    <s v="Grazing Livestock"/>
    <s v="Grazing livestock (lowland)"/>
    <m/>
    <m/>
    <x v="145"/>
    <s v="—    "/>
    <s v="V"/>
    <n v="0"/>
    <s v=".D"/>
    <s v="V"/>
  </r>
  <r>
    <x v="11"/>
    <s v="Grazing Livestock"/>
    <s v="Grazing livestock (lowland)"/>
    <m/>
    <m/>
    <x v="146"/>
    <s v="—    "/>
    <s v="V"/>
    <n v="0"/>
    <s v="V"/>
    <s v="V"/>
  </r>
  <r>
    <x v="11"/>
    <s v="Grazing Livestock"/>
    <s v="Grazing livestock (lowland)"/>
    <m/>
    <m/>
    <x v="147"/>
    <s v="—    "/>
    <n v="0"/>
    <n v="0"/>
    <n v="0"/>
    <n v="0"/>
  </r>
  <r>
    <x v="11"/>
    <s v="Grazing Livestock"/>
    <s v="Grazing livestock (lowland)"/>
    <m/>
    <m/>
    <x v="148"/>
    <s v="—    "/>
    <n v="0"/>
    <n v="0"/>
    <n v="0"/>
    <n v="0"/>
  </r>
  <r>
    <x v="11"/>
    <s v="Grazing Livestock"/>
    <s v="Grazing livestock (lowland)"/>
    <m/>
    <m/>
    <x v="149"/>
    <s v="—    "/>
    <s v=".D"/>
    <s v="..D"/>
    <n v="0"/>
    <s v=".D"/>
  </r>
  <r>
    <x v="11"/>
    <s v="Grazing Livestock"/>
    <s v="Grazing livestock (lowland)"/>
    <m/>
    <m/>
    <x v="150"/>
    <s v="—    "/>
    <s v=".D"/>
    <n v="0"/>
    <s v=".D"/>
    <s v=".D"/>
  </r>
  <r>
    <x v="11"/>
    <s v="Grazing Livestock"/>
    <s v="Grazing livestock (lowland)"/>
    <m/>
    <m/>
    <x v="151"/>
    <s v="—    "/>
    <n v="5621.99675413978"/>
    <n v="3284.8712302297499"/>
    <n v="6170.2274529670703"/>
    <n v="6828.7893339257798"/>
  </r>
  <r>
    <x v="11"/>
    <s v="Grazing Livestock"/>
    <s v="Grazing livestock (lowland)"/>
    <m/>
    <m/>
    <x v="152"/>
    <s v="—    "/>
    <s v="V"/>
    <s v=".D"/>
    <s v="V"/>
    <s v="V"/>
  </r>
  <r>
    <x v="11"/>
    <s v="Grazing Livestock"/>
    <s v="Grazing livestock (lowland)"/>
    <m/>
    <m/>
    <x v="153"/>
    <s v="—    "/>
    <s v="V"/>
    <s v=".D"/>
    <s v="V"/>
    <s v="V"/>
  </r>
  <r>
    <x v="11"/>
    <s v="Grazing Livestock"/>
    <s v="Grazing livestock (lowland)"/>
    <m/>
    <m/>
    <x v="154"/>
    <s v="—    "/>
    <n v="-364.163718294251"/>
    <s v="..D"/>
    <n v="-449.10903883835903"/>
    <n v="-286.32017195156101"/>
  </r>
  <r>
    <x v="11"/>
    <s v="Grazing Livestock"/>
    <s v="Grazing livestock (lowland)"/>
    <m/>
    <m/>
    <x v="155"/>
    <s v="—    "/>
    <n v="41192.118610415797"/>
    <n v="21606.207393176199"/>
    <n v="43859.431514141499"/>
    <n v="55095.836244393198"/>
  </r>
  <r>
    <x v="11"/>
    <s v="Grazing Livestock"/>
    <s v="Grazing livestock (lowland)"/>
    <m/>
    <m/>
    <x v="156"/>
    <s v="—    "/>
    <n v="16318.223185323001"/>
    <n v="2537.45427503368"/>
    <n v="20713.119965453599"/>
    <n v="21147.903807039798"/>
  </r>
  <r>
    <x v="11"/>
    <s v="Grazing Livestock"/>
    <s v="Grazing livestock (lowland)"/>
    <m/>
    <m/>
    <x v="157"/>
    <s v="—    "/>
    <n v="205.35006816433099"/>
    <s v="V"/>
    <n v="281.59943471335799"/>
    <s v="V"/>
  </r>
  <r>
    <x v="11"/>
    <s v="Grazing Livestock"/>
    <s v="Grazing livestock (lowland)"/>
    <m/>
    <m/>
    <x v="158"/>
    <s v="—    "/>
    <s v="V"/>
    <s v="V"/>
    <s v=".D"/>
    <s v=".D"/>
  </r>
  <r>
    <x v="11"/>
    <s v="Grazing Livestock"/>
    <s v="Grazing livestock (lowland)"/>
    <m/>
    <m/>
    <x v="159"/>
    <s v="—    "/>
    <s v=".D"/>
    <n v="-2.55366536535626"/>
    <s v="V"/>
    <s v=".D"/>
  </r>
  <r>
    <x v="11"/>
    <s v="Grazing Livestock"/>
    <s v="Grazing livestock (lowland)"/>
    <m/>
    <m/>
    <x v="160"/>
    <s v="—    "/>
    <s v="V"/>
    <s v=".D"/>
    <s v=".D"/>
    <s v=".D"/>
  </r>
  <r>
    <x v="11"/>
    <s v="Grazing Livestock"/>
    <s v="Grazing livestock (lowland)"/>
    <m/>
    <m/>
    <x v="161"/>
    <s v="—    "/>
    <n v="1291148.7276112901"/>
    <n v="870737.68626456603"/>
    <n v="1334639.9579101701"/>
    <n v="1616661.75357736"/>
  </r>
  <r>
    <x v="11"/>
    <s v="Grazing Livestock"/>
    <s v="Grazing livestock (lowland)"/>
    <m/>
    <m/>
    <x v="162"/>
    <s v="—    "/>
    <n v="1057881.32747191"/>
    <n v="715693.80918080499"/>
    <n v="1099196.22448131"/>
    <n v="1311191.8909489401"/>
  </r>
  <r>
    <x v="11"/>
    <s v="Grazing Livestock"/>
    <s v="Grazing livestock (lowland)"/>
    <m/>
    <m/>
    <x v="163"/>
    <s v="—    "/>
    <n v="69228.084725732799"/>
    <n v="49543.560437348002"/>
    <n v="71301.484013167996"/>
    <n v="84396.412530535803"/>
  </r>
  <r>
    <x v="11"/>
    <s v="Grazing Livestock"/>
    <s v="Grazing livestock (lowland)"/>
    <m/>
    <m/>
    <x v="164"/>
    <s v="—    "/>
    <n v="42276.669469970897"/>
    <n v="30474.187237741899"/>
    <n v="45365.392779766"/>
    <n v="47741.238978678601"/>
  </r>
  <r>
    <x v="11"/>
    <s v="Grazing Livestock"/>
    <s v="Grazing livestock (lowland)"/>
    <m/>
    <m/>
    <x v="165"/>
    <s v="—    "/>
    <n v="51303.253421604801"/>
    <n v="31592.278885280801"/>
    <n v="54494.544660887099"/>
    <n v="64298.619172539802"/>
  </r>
  <r>
    <x v="11"/>
    <s v="Grazing Livestock"/>
    <s v="Grazing livestock (lowland)"/>
    <m/>
    <m/>
    <x v="166"/>
    <s v="—    "/>
    <n v="14577.488553389599"/>
    <n v="6425.9094799998402"/>
    <n v="17085.700218367401"/>
    <n v="17614.211913103001"/>
  </r>
  <r>
    <x v="11"/>
    <s v="Grazing Livestock"/>
    <s v="Grazing livestock (lowland)"/>
    <m/>
    <m/>
    <x v="167"/>
    <s v="—    "/>
    <n v="3361.1077881272199"/>
    <s v="V"/>
    <n v="4468.8020051778803"/>
    <n v="4069.2294972077202"/>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138"/>
    <s v="—    "/>
    <n v="1.51069193958953"/>
    <n v="1.12755612592836"/>
    <n v="1.4930220015835001"/>
    <n v="1.91990688782949"/>
  </r>
  <r>
    <x v="12"/>
    <s v="Grazing Livestock"/>
    <s v="Grazing livestock (LFA)"/>
    <m/>
    <m/>
    <x v="139"/>
    <s v="—    "/>
    <n v="1.2384588562250101"/>
    <n v="1.0646958904189501"/>
    <n v="1.2946574964394499"/>
    <n v="1.2952783684325899"/>
  </r>
  <r>
    <x v="12"/>
    <s v="Grazing Livestock"/>
    <s v="Grazing livestock (LFA)"/>
    <m/>
    <m/>
    <x v="140"/>
    <s v="—    "/>
    <n v="0.32200392791171101"/>
    <n v="9.0606091198559502E-2"/>
    <n v="0.26696432308097201"/>
    <n v="0.65812706057631298"/>
  </r>
  <r>
    <x v="12"/>
    <s v="Grazing Livestock"/>
    <s v="Grazing livestock (LFA)"/>
    <m/>
    <m/>
    <x v="141"/>
    <s v="—    "/>
    <n v="2.3280015350633199"/>
    <n v="1.05391524801975"/>
    <n v="2.2701771489028801"/>
    <n v="3.6869357255787198"/>
  </r>
  <r>
    <x v="12"/>
    <s v="Grazing Livestock"/>
    <s v="Grazing livestock (LFA)"/>
    <m/>
    <m/>
    <x v="142"/>
    <s v="—    "/>
    <s v="V"/>
    <n v="0"/>
    <s v="V"/>
    <s v="V"/>
  </r>
  <r>
    <x v="12"/>
    <s v="Grazing Livestock"/>
    <s v="Grazing livestock (LFA)"/>
    <m/>
    <m/>
    <x v="143"/>
    <s v="—    "/>
    <n v="768.15537628239895"/>
    <s v=".D"/>
    <n v="860.52928241474001"/>
    <s v="V"/>
  </r>
  <r>
    <x v="12"/>
    <s v="Grazing Livestock"/>
    <s v="Grazing livestock (LFA)"/>
    <m/>
    <m/>
    <x v="144"/>
    <s v="—    "/>
    <s v="V"/>
    <n v="0"/>
    <s v="V"/>
    <s v="V"/>
  </r>
  <r>
    <x v="12"/>
    <s v="Grazing Livestock"/>
    <s v="Grazing livestock (LFA)"/>
    <m/>
    <m/>
    <x v="145"/>
    <s v="—    "/>
    <n v="0"/>
    <n v="0"/>
    <s v="..D"/>
    <n v="0"/>
  </r>
  <r>
    <x v="12"/>
    <s v="Grazing Livestock"/>
    <s v="Grazing livestock (LFA)"/>
    <m/>
    <m/>
    <x v="146"/>
    <s v="—    "/>
    <s v=".D"/>
    <n v="0"/>
    <s v=".D"/>
    <s v=".D"/>
  </r>
  <r>
    <x v="12"/>
    <s v="Grazing Livestock"/>
    <s v="Grazing livestock (LFA)"/>
    <m/>
    <m/>
    <x v="147"/>
    <s v="—    "/>
    <n v="0"/>
    <n v="0"/>
    <n v="0"/>
    <n v="0"/>
  </r>
  <r>
    <x v="12"/>
    <s v="Grazing Livestock"/>
    <s v="Grazing livestock (LFA)"/>
    <m/>
    <m/>
    <x v="148"/>
    <s v="—    "/>
    <s v=".D"/>
    <s v="..D"/>
    <n v="0"/>
    <s v=".D"/>
  </r>
  <r>
    <x v="12"/>
    <s v="Grazing Livestock"/>
    <s v="Grazing livestock (LFA)"/>
    <m/>
    <m/>
    <x v="149"/>
    <s v="—    "/>
    <s v=".D"/>
    <s v="..D"/>
    <s v=".D"/>
    <n v="0"/>
  </r>
  <r>
    <x v="12"/>
    <s v="Grazing Livestock"/>
    <s v="Grazing livestock (LFA)"/>
    <m/>
    <m/>
    <x v="150"/>
    <s v="—    "/>
    <n v="0"/>
    <n v="0"/>
    <n v="0"/>
    <n v="0"/>
  </r>
  <r>
    <x v="12"/>
    <s v="Grazing Livestock"/>
    <s v="Grazing livestock (LFA)"/>
    <m/>
    <m/>
    <x v="151"/>
    <s v="—    "/>
    <n v="2266.3494294406801"/>
    <n v="2172.2761864008498"/>
    <n v="1960.6275017161499"/>
    <n v="2971.21742481722"/>
  </r>
  <r>
    <x v="12"/>
    <s v="Grazing Livestock"/>
    <s v="Grazing livestock (LFA)"/>
    <m/>
    <m/>
    <x v="152"/>
    <s v="—    "/>
    <s v="V"/>
    <n v="0"/>
    <s v=".D"/>
    <s v=".D"/>
  </r>
  <r>
    <x v="12"/>
    <s v="Grazing Livestock"/>
    <s v="Grazing livestock (LFA)"/>
    <m/>
    <m/>
    <x v="153"/>
    <s v="—    "/>
    <s v="V"/>
    <s v=".D"/>
    <s v="V"/>
    <s v="V"/>
  </r>
  <r>
    <x v="12"/>
    <s v="Grazing Livestock"/>
    <s v="Grazing livestock (LFA)"/>
    <m/>
    <m/>
    <x v="154"/>
    <s v="—    "/>
    <n v="-343.88341472454601"/>
    <s v=".D"/>
    <n v="-526.81877805152703"/>
    <s v="..D"/>
  </r>
  <r>
    <x v="12"/>
    <s v="Grazing Livestock"/>
    <s v="Grazing livestock (LFA)"/>
    <m/>
    <m/>
    <x v="155"/>
    <s v="—    "/>
    <n v="25894.5567951132"/>
    <n v="11962.8011995651"/>
    <n v="28226.402974315399"/>
    <n v="34809.842240277801"/>
  </r>
  <r>
    <x v="12"/>
    <s v="Grazing Livestock"/>
    <s v="Grazing livestock (LFA)"/>
    <m/>
    <m/>
    <x v="156"/>
    <s v="—    "/>
    <n v="32839.380300211"/>
    <n v="10631.221202545399"/>
    <n v="30460.987435769999"/>
    <n v="59274.833916956297"/>
  </r>
  <r>
    <x v="12"/>
    <s v="Grazing Livestock"/>
    <s v="Grazing livestock (LFA)"/>
    <m/>
    <m/>
    <x v="157"/>
    <s v="—    "/>
    <s v=".D"/>
    <s v=".D"/>
    <s v="..D"/>
    <n v="0"/>
  </r>
  <r>
    <x v="12"/>
    <s v="Grazing Livestock"/>
    <s v="Grazing livestock (LFA)"/>
    <m/>
    <m/>
    <x v="158"/>
    <s v="—    "/>
    <n v="0"/>
    <n v="0"/>
    <n v="0"/>
    <n v="0"/>
  </r>
  <r>
    <x v="12"/>
    <s v="Grazing Livestock"/>
    <s v="Grazing livestock (LFA)"/>
    <m/>
    <m/>
    <x v="159"/>
    <s v="—    "/>
    <s v="V"/>
    <n v="0"/>
    <s v=".D"/>
    <s v="V"/>
  </r>
  <r>
    <x v="12"/>
    <s v="Grazing Livestock"/>
    <s v="Grazing livestock (LFA)"/>
    <m/>
    <m/>
    <x v="160"/>
    <s v="—    "/>
    <s v="V"/>
    <n v="0"/>
    <s v=".D"/>
    <s v=".D"/>
  </r>
  <r>
    <x v="12"/>
    <s v="Grazing Livestock"/>
    <s v="Grazing livestock (LFA)"/>
    <m/>
    <m/>
    <x v="161"/>
    <s v="—    "/>
    <n v="982976.18146893405"/>
    <n v="725398.40643769305"/>
    <n v="931806.90807713999"/>
    <n v="1336878.4230009001"/>
  </r>
  <r>
    <x v="12"/>
    <s v="Grazing Livestock"/>
    <s v="Grazing livestock (LFA)"/>
    <m/>
    <m/>
    <x v="162"/>
    <s v="—    "/>
    <n v="743809.60360176698"/>
    <n v="614195.21087401104"/>
    <n v="704664.66720868205"/>
    <n v="948759.77298172005"/>
  </r>
  <r>
    <x v="12"/>
    <s v="Grazing Livestock"/>
    <s v="Grazing livestock (LFA)"/>
    <m/>
    <m/>
    <x v="163"/>
    <s v="—    "/>
    <n v="59306.766656368804"/>
    <n v="26121.733872487799"/>
    <n v="63809.098450279598"/>
    <n v="82652.501064369702"/>
  </r>
  <r>
    <x v="12"/>
    <s v="Grazing Livestock"/>
    <s v="Grazing livestock (LFA)"/>
    <m/>
    <m/>
    <x v="164"/>
    <s v="—    "/>
    <n v="66417.662168119801"/>
    <n v="31953.996457319001"/>
    <n v="64768.563151857699"/>
    <n v="103346.82935918101"/>
  </r>
  <r>
    <x v="12"/>
    <s v="Grazing Livestock"/>
    <s v="Grazing livestock (LFA)"/>
    <m/>
    <m/>
    <x v="165"/>
    <s v="—    "/>
    <n v="32519.3764502255"/>
    <n v="14845.082277347699"/>
    <n v="33415.283127875598"/>
    <n v="47965.429453889803"/>
  </r>
  <r>
    <x v="12"/>
    <s v="Grazing Livestock"/>
    <s v="Grazing livestock (LFA)"/>
    <m/>
    <m/>
    <x v="166"/>
    <s v="—    "/>
    <n v="19425.6930601516"/>
    <n v="9912.0065630334193"/>
    <n v="20407.7858329226"/>
    <n v="26737.579824795899"/>
  </r>
  <r>
    <x v="12"/>
    <s v="Grazing Livestock"/>
    <s v="Grazing livestock (LFA)"/>
    <m/>
    <m/>
    <x v="167"/>
    <s v="—    "/>
    <n v="785.61192504890403"/>
    <s v="V"/>
    <n v="760.69904528138898"/>
    <s v="V"/>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138"/>
    <s v="—    "/>
    <n v="1.31239957961348"/>
    <n v="1.0585604703226099"/>
    <n v="1.41603368311051"/>
    <n v="1.5088963238650499"/>
  </r>
  <r>
    <x v="13"/>
    <s v="Grazing Livestock"/>
    <s v="Grazing livestock (LFA)"/>
    <s v="Grazing livestock (DA)"/>
    <m/>
    <x v="139"/>
    <s v="—    "/>
    <n v="1.1532426840051799"/>
    <n v="0.96317639104217301"/>
    <n v="1.2396906435666499"/>
    <n v="1.2821929684017701"/>
  </r>
  <r>
    <x v="13"/>
    <s v="Grazing Livestock"/>
    <s v="Grazing livestock (LFA)"/>
    <s v="Grazing livestock (DA)"/>
    <m/>
    <x v="140"/>
    <s v="—    "/>
    <n v="0.19088026889844001"/>
    <s v="V"/>
    <n v="0.23224200315819399"/>
    <s v="V"/>
  </r>
  <r>
    <x v="13"/>
    <s v="Grazing Livestock"/>
    <s v="Grazing livestock (LFA)"/>
    <s v="Grazing livestock (DA)"/>
    <m/>
    <x v="141"/>
    <s v="—    "/>
    <n v="1.74218620232267"/>
    <n v="0.95301185717033998"/>
    <n v="2.08900256349277"/>
    <n v="2.3025062417059399"/>
  </r>
  <r>
    <x v="13"/>
    <s v="Grazing Livestock"/>
    <s v="Grazing livestock (LFA)"/>
    <s v="Grazing livestock (DA)"/>
    <m/>
    <x v="142"/>
    <s v="—    "/>
    <s v="V"/>
    <n v="0"/>
    <s v=".D"/>
    <s v="V"/>
  </r>
  <r>
    <x v="13"/>
    <s v="Grazing Livestock"/>
    <s v="Grazing livestock (LFA)"/>
    <s v="Grazing livestock (DA)"/>
    <m/>
    <x v="143"/>
    <s v="—    "/>
    <s v="V"/>
    <s v=".D"/>
    <s v="V"/>
    <s v="V"/>
  </r>
  <r>
    <x v="13"/>
    <s v="Grazing Livestock"/>
    <s v="Grazing livestock (LFA)"/>
    <s v="Grazing livestock (DA)"/>
    <m/>
    <x v="144"/>
    <s v="—    "/>
    <s v="V"/>
    <n v="0"/>
    <s v="V"/>
    <s v="V"/>
  </r>
  <r>
    <x v="13"/>
    <s v="Grazing Livestock"/>
    <s v="Grazing livestock (LFA)"/>
    <s v="Grazing livestock (DA)"/>
    <m/>
    <x v="145"/>
    <s v="—    "/>
    <n v="0"/>
    <n v="0"/>
    <n v="0"/>
    <n v="0"/>
  </r>
  <r>
    <x v="13"/>
    <s v="Grazing Livestock"/>
    <s v="Grazing livestock (LFA)"/>
    <s v="Grazing livestock (DA)"/>
    <m/>
    <x v="146"/>
    <s v="—    "/>
    <s v=".D"/>
    <s v="..D"/>
    <s v="..D"/>
    <s v=".D"/>
  </r>
  <r>
    <x v="13"/>
    <s v="Grazing Livestock"/>
    <s v="Grazing livestock (LFA)"/>
    <s v="Grazing livestock (DA)"/>
    <m/>
    <x v="147"/>
    <s v="—    "/>
    <n v="0"/>
    <n v="0"/>
    <n v="0"/>
    <n v="0"/>
  </r>
  <r>
    <x v="13"/>
    <s v="Grazing Livestock"/>
    <s v="Grazing livestock (LFA)"/>
    <s v="Grazing livestock (DA)"/>
    <m/>
    <x v="148"/>
    <s v="—    "/>
    <s v=".D"/>
    <s v="..D"/>
    <n v="0"/>
    <s v=".D"/>
  </r>
  <r>
    <x v="13"/>
    <s v="Grazing Livestock"/>
    <s v="Grazing livestock (LFA)"/>
    <s v="Grazing livestock (DA)"/>
    <m/>
    <x v="149"/>
    <s v="—    "/>
    <s v="..D"/>
    <n v="0"/>
    <s v="..D"/>
    <n v="0"/>
  </r>
  <r>
    <x v="13"/>
    <s v="Grazing Livestock"/>
    <s v="Grazing livestock (LFA)"/>
    <s v="Grazing livestock (DA)"/>
    <m/>
    <x v="150"/>
    <s v="—    "/>
    <n v="0"/>
    <n v="0"/>
    <n v="0"/>
    <n v="0"/>
  </r>
  <r>
    <x v="13"/>
    <s v="Grazing Livestock"/>
    <s v="Grazing livestock (LFA)"/>
    <s v="Grazing livestock (DA)"/>
    <m/>
    <x v="151"/>
    <s v="—    "/>
    <n v="3498.66063818067"/>
    <n v="2301.1005182526601"/>
    <n v="3112.21948714375"/>
    <n v="6223.8568656449597"/>
  </r>
  <r>
    <x v="13"/>
    <s v="Grazing Livestock"/>
    <s v="Grazing livestock (LFA)"/>
    <s v="Grazing livestock (DA)"/>
    <m/>
    <x v="152"/>
    <s v="—    "/>
    <s v="V"/>
    <n v="0"/>
    <s v=".D"/>
    <s v=".D"/>
  </r>
  <r>
    <x v="13"/>
    <s v="Grazing Livestock"/>
    <s v="Grazing livestock (LFA)"/>
    <s v="Grazing livestock (DA)"/>
    <m/>
    <x v="153"/>
    <s v="—    "/>
    <s v=".D"/>
    <s v="..D"/>
    <s v=".D"/>
    <s v=".D"/>
  </r>
  <r>
    <x v="13"/>
    <s v="Grazing Livestock"/>
    <s v="Grazing livestock (LFA)"/>
    <s v="Grazing livestock (DA)"/>
    <m/>
    <x v="154"/>
    <s v="—    "/>
    <n v="-402.34480931322599"/>
    <s v="..D"/>
    <s v=".D"/>
    <n v="-546.00009993003096"/>
  </r>
  <r>
    <x v="13"/>
    <s v="Grazing Livestock"/>
    <s v="Grazing livestock (LFA)"/>
    <s v="Grazing livestock (DA)"/>
    <m/>
    <x v="155"/>
    <s v="—    "/>
    <n v="27357.075350867501"/>
    <n v="16102.502377581401"/>
    <n v="29676.0355701562"/>
    <n v="40744.382416460503"/>
  </r>
  <r>
    <x v="13"/>
    <s v="Grazing Livestock"/>
    <s v="Grazing livestock (LFA)"/>
    <s v="Grazing livestock (DA)"/>
    <m/>
    <x v="156"/>
    <s v="—    "/>
    <n v="23189.598103105702"/>
    <s v="V"/>
    <n v="26862.1506990499"/>
    <n v="41121.207631394303"/>
  </r>
  <r>
    <x v="13"/>
    <s v="Grazing Livestock"/>
    <s v="Grazing livestock (LFA)"/>
    <s v="Grazing livestock (DA)"/>
    <m/>
    <x v="157"/>
    <s v="—    "/>
    <s v=".D"/>
    <s v=".D"/>
    <s v="..D"/>
    <n v="0"/>
  </r>
  <r>
    <x v="13"/>
    <s v="Grazing Livestock"/>
    <s v="Grazing livestock (LFA)"/>
    <s v="Grazing livestock (DA)"/>
    <m/>
    <x v="158"/>
    <s v="—    "/>
    <n v="0"/>
    <n v="0"/>
    <n v="0"/>
    <n v="0"/>
  </r>
  <r>
    <x v="13"/>
    <s v="Grazing Livestock"/>
    <s v="Grazing livestock (LFA)"/>
    <s v="Grazing livestock (DA)"/>
    <m/>
    <x v="159"/>
    <s v="—    "/>
    <s v=".D"/>
    <s v="..D"/>
    <s v=".D"/>
    <n v="0"/>
  </r>
  <r>
    <x v="13"/>
    <s v="Grazing Livestock"/>
    <s v="Grazing livestock (LFA)"/>
    <s v="Grazing livestock (DA)"/>
    <m/>
    <x v="160"/>
    <s v="—    "/>
    <n v="0"/>
    <n v="0"/>
    <s v="..D"/>
    <n v="0"/>
  </r>
  <r>
    <x v="13"/>
    <s v="Grazing Livestock"/>
    <s v="Grazing livestock (LFA)"/>
    <s v="Grazing livestock (DA)"/>
    <m/>
    <x v="161"/>
    <s v="—    "/>
    <n v="819721.60800173797"/>
    <n v="765654.04735508503"/>
    <n v="828271.77368503099"/>
    <n v="889355.77952493902"/>
  </r>
  <r>
    <x v="13"/>
    <s v="Grazing Livestock"/>
    <s v="Grazing livestock (LFA)"/>
    <s v="Grazing livestock (DA)"/>
    <m/>
    <x v="162"/>
    <s v="—    "/>
    <n v="631800.39183470805"/>
    <n v="663846.01112332102"/>
    <n v="623997.60653787502"/>
    <n v="596146.99517394602"/>
  </r>
  <r>
    <x v="13"/>
    <s v="Grazing Livestock"/>
    <s v="Grazing livestock (LFA)"/>
    <s v="Grazing livestock (DA)"/>
    <m/>
    <x v="163"/>
    <s v="—    "/>
    <n v="48244.124214721"/>
    <n v="23816.070961712299"/>
    <n v="58592.799589278198"/>
    <n v="66382.501113493403"/>
  </r>
  <r>
    <x v="13"/>
    <s v="Grazing Livestock"/>
    <s v="Grazing livestock (LFA)"/>
    <s v="Grazing livestock (DA)"/>
    <m/>
    <x v="164"/>
    <s v="—    "/>
    <n v="48061.303051039999"/>
    <n v="28940.387239205102"/>
    <n v="57104.225719561"/>
    <n v="60322.820467725702"/>
  </r>
  <r>
    <x v="13"/>
    <s v="Grazing Livestock"/>
    <s v="Grazing livestock (LFA)"/>
    <s v="Grazing livestock (DA)"/>
    <m/>
    <x v="165"/>
    <s v="—    "/>
    <n v="32208.844794393"/>
    <n v="16765.8535010372"/>
    <n v="36663.711055694199"/>
    <n v="47963.497933804902"/>
  </r>
  <r>
    <x v="13"/>
    <s v="Grazing Livestock"/>
    <s v="Grazing livestock (LFA)"/>
    <s v="Grazing livestock (DA)"/>
    <m/>
    <x v="166"/>
    <s v="—    "/>
    <n v="13491.2193642202"/>
    <n v="10082.121779322801"/>
    <n v="15411.041349397599"/>
    <n v="15045.5880586448"/>
  </r>
  <r>
    <x v="13"/>
    <s v="Grazing Livestock"/>
    <s v="Grazing livestock (LFA)"/>
    <s v="Grazing livestock (DA)"/>
    <m/>
    <x v="167"/>
    <s v="—    "/>
    <s v="V"/>
    <s v=".D"/>
    <s v="V"/>
    <s v="V"/>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138"/>
    <s v="—    "/>
    <n v="1.6346762922142"/>
    <s v="F"/>
    <n v="1.5568646930679499"/>
    <n v="2.0082285923845502"/>
  </r>
  <r>
    <x v="14"/>
    <s v="Grazing Livestock"/>
    <s v="Grazing livestock (LFA)"/>
    <s v="Specialist sheep (SDA)"/>
    <m/>
    <x v="139"/>
    <s v="—    "/>
    <n v="1.24132038810154"/>
    <s v="F"/>
    <n v="1.28461550897113"/>
    <n v="1.2120503797237601"/>
  </r>
  <r>
    <x v="14"/>
    <s v="Grazing Livestock"/>
    <s v="Grazing livestock (LFA)"/>
    <s v="Specialist sheep (SDA)"/>
    <m/>
    <x v="140"/>
    <s v="—    "/>
    <n v="0.440893276404898"/>
    <s v=".D"/>
    <s v="..D"/>
    <n v="0.81444147135678602"/>
  </r>
  <r>
    <x v="14"/>
    <s v="Grazing Livestock"/>
    <s v="Grazing livestock (LFA)"/>
    <s v="Specialist sheep (SDA)"/>
    <m/>
    <x v="141"/>
    <s v="—    "/>
    <n v="2.6614384226058001"/>
    <s v="F"/>
    <n v="2.3399024879464299"/>
    <n v="3.8534939462928999"/>
  </r>
  <r>
    <x v="14"/>
    <s v="Grazing Livestock"/>
    <s v="Grazing livestock (LFA)"/>
    <s v="Specialist sheep (SDA)"/>
    <m/>
    <x v="142"/>
    <s v="—    "/>
    <n v="0"/>
    <n v="0"/>
    <n v="0"/>
    <n v="0"/>
  </r>
  <r>
    <x v="14"/>
    <s v="Grazing Livestock"/>
    <s v="Grazing livestock (LFA)"/>
    <s v="Specialist sheep (SDA)"/>
    <m/>
    <x v="143"/>
    <s v="—    "/>
    <s v=".D"/>
    <s v="..D"/>
    <n v="0"/>
    <s v=".D"/>
  </r>
  <r>
    <x v="14"/>
    <s v="Grazing Livestock"/>
    <s v="Grazing livestock (LFA)"/>
    <s v="Specialist sheep (SDA)"/>
    <m/>
    <x v="144"/>
    <s v="—    "/>
    <n v="0"/>
    <n v="0"/>
    <n v="0"/>
    <n v="0"/>
  </r>
  <r>
    <x v="14"/>
    <s v="Grazing Livestock"/>
    <s v="Grazing livestock (LFA)"/>
    <s v="Specialist sheep (SDA)"/>
    <m/>
    <x v="145"/>
    <s v="—    "/>
    <n v="0"/>
    <n v="0"/>
    <n v="0"/>
    <n v="0"/>
  </r>
  <r>
    <x v="14"/>
    <s v="Grazing Livestock"/>
    <s v="Grazing livestock (LFA)"/>
    <s v="Specialist sheep (SDA)"/>
    <m/>
    <x v="146"/>
    <s v="—    "/>
    <n v="0"/>
    <n v="0"/>
    <n v="0"/>
    <s v="..D"/>
  </r>
  <r>
    <x v="14"/>
    <s v="Grazing Livestock"/>
    <s v="Grazing livestock (LFA)"/>
    <s v="Specialist sheep (SDA)"/>
    <m/>
    <x v="147"/>
    <s v="—    "/>
    <n v="0"/>
    <n v="0"/>
    <n v="0"/>
    <n v="0"/>
  </r>
  <r>
    <x v="14"/>
    <s v="Grazing Livestock"/>
    <s v="Grazing livestock (LFA)"/>
    <s v="Specialist sheep (SDA)"/>
    <m/>
    <x v="148"/>
    <s v="—    "/>
    <s v="..D"/>
    <n v="0"/>
    <n v="0"/>
    <s v="..D"/>
  </r>
  <r>
    <x v="14"/>
    <s v="Grazing Livestock"/>
    <s v="Grazing livestock (LFA)"/>
    <s v="Specialist sheep (SDA)"/>
    <m/>
    <x v="149"/>
    <s v="—    "/>
    <n v="0"/>
    <n v="0"/>
    <n v="0"/>
    <n v="0"/>
  </r>
  <r>
    <x v="14"/>
    <s v="Grazing Livestock"/>
    <s v="Grazing livestock (LFA)"/>
    <s v="Specialist sheep (SDA)"/>
    <m/>
    <x v="150"/>
    <s v="—    "/>
    <n v="0"/>
    <n v="0"/>
    <n v="0"/>
    <n v="0"/>
  </r>
  <r>
    <x v="14"/>
    <s v="Grazing Livestock"/>
    <s v="Grazing livestock (LFA)"/>
    <s v="Specialist sheep (SDA)"/>
    <m/>
    <x v="151"/>
    <s v="—    "/>
    <n v="960.42073532313805"/>
    <s v="F"/>
    <s v="V"/>
    <s v="V"/>
  </r>
  <r>
    <x v="14"/>
    <s v="Grazing Livestock"/>
    <s v="Grazing livestock (LFA)"/>
    <s v="Specialist sheep (SDA)"/>
    <m/>
    <x v="152"/>
    <s v="—    "/>
    <n v="0"/>
    <n v="0"/>
    <n v="0"/>
    <s v="..D"/>
  </r>
  <r>
    <x v="14"/>
    <s v="Grazing Livestock"/>
    <s v="Grazing livestock (LFA)"/>
    <s v="Specialist sheep (SDA)"/>
    <m/>
    <x v="153"/>
    <s v="—    "/>
    <n v="0"/>
    <n v="0"/>
    <n v="0"/>
    <n v="0"/>
  </r>
  <r>
    <x v="14"/>
    <s v="Grazing Livestock"/>
    <s v="Grazing livestock (LFA)"/>
    <s v="Specialist sheep (SDA)"/>
    <m/>
    <x v="154"/>
    <s v="—    "/>
    <n v="0"/>
    <n v="0"/>
    <s v="..D"/>
    <n v="0"/>
  </r>
  <r>
    <x v="14"/>
    <s v="Grazing Livestock"/>
    <s v="Grazing livestock (LFA)"/>
    <s v="Specialist sheep (SDA)"/>
    <m/>
    <x v="155"/>
    <s v="—    "/>
    <n v="8385.6251448939292"/>
    <s v="F"/>
    <n v="9271.0225064731094"/>
    <n v="9983.60598971121"/>
  </r>
  <r>
    <x v="14"/>
    <s v="Grazing Livestock"/>
    <s v="Grazing livestock (LFA)"/>
    <s v="Specialist sheep (SDA)"/>
    <m/>
    <x v="156"/>
    <s v="—    "/>
    <n v="47944.459941045898"/>
    <s v="F"/>
    <n v="40144.925489353896"/>
    <n v="71304.940582369702"/>
  </r>
  <r>
    <x v="14"/>
    <s v="Grazing Livestock"/>
    <s v="Grazing livestock (LFA)"/>
    <s v="Specialist sheep (SDA)"/>
    <m/>
    <x v="157"/>
    <s v="—    "/>
    <n v="0"/>
    <n v="0"/>
    <n v="0"/>
    <n v="0"/>
  </r>
  <r>
    <x v="14"/>
    <s v="Grazing Livestock"/>
    <s v="Grazing livestock (LFA)"/>
    <s v="Specialist sheep (SDA)"/>
    <m/>
    <x v="158"/>
    <s v="—    "/>
    <n v="0"/>
    <n v="0"/>
    <n v="0"/>
    <n v="0"/>
  </r>
  <r>
    <x v="14"/>
    <s v="Grazing Livestock"/>
    <s v="Grazing livestock (LFA)"/>
    <s v="Specialist sheep (SDA)"/>
    <m/>
    <x v="159"/>
    <s v="—    "/>
    <s v=".D"/>
    <s v="..D"/>
    <n v="0"/>
    <s v=".D"/>
  </r>
  <r>
    <x v="14"/>
    <s v="Grazing Livestock"/>
    <s v="Grazing livestock (LFA)"/>
    <s v="Specialist sheep (SDA)"/>
    <m/>
    <x v="160"/>
    <s v="—    "/>
    <s v=".D"/>
    <s v="..D"/>
    <n v="0"/>
    <s v=".D"/>
  </r>
  <r>
    <x v="14"/>
    <s v="Grazing Livestock"/>
    <s v="Grazing livestock (LFA)"/>
    <s v="Specialist sheep (SDA)"/>
    <m/>
    <x v="161"/>
    <s v="—    "/>
    <n v="995474.205973409"/>
    <s v="F"/>
    <n v="991913.68244184798"/>
    <n v="1338165.8301041201"/>
  </r>
  <r>
    <x v="14"/>
    <s v="Grazing Livestock"/>
    <s v="Grazing livestock (LFA)"/>
    <s v="Specialist sheep (SDA)"/>
    <m/>
    <x v="162"/>
    <s v="—    "/>
    <n v="747586.52583586599"/>
    <s v="F"/>
    <n v="765609.88021925697"/>
    <n v="975930.92259588698"/>
  </r>
  <r>
    <x v="14"/>
    <s v="Grazing Livestock"/>
    <s v="Grazing livestock (LFA)"/>
    <s v="Specialist sheep (SDA)"/>
    <m/>
    <x v="163"/>
    <s v="—    "/>
    <n v="54395.487714060197"/>
    <s v="F"/>
    <n v="56314.041343733203"/>
    <n v="69647.890824521004"/>
  </r>
  <r>
    <x v="14"/>
    <s v="Grazing Livestock"/>
    <s v="Grazing livestock (LFA)"/>
    <s v="Specialist sheep (SDA)"/>
    <m/>
    <x v="164"/>
    <s v="—    "/>
    <n v="73099.032090823894"/>
    <s v="F"/>
    <n v="63985.894920246297"/>
    <n v="108439.53979958199"/>
  </r>
  <r>
    <x v="14"/>
    <s v="Grazing Livestock"/>
    <s v="Grazing livestock (LFA)"/>
    <s v="Specialist sheep (SDA)"/>
    <m/>
    <x v="165"/>
    <s v="—    "/>
    <n v="16548.284337937799"/>
    <s v="F"/>
    <n v="16122.250393771001"/>
    <n v="23471.396709213801"/>
  </r>
  <r>
    <x v="14"/>
    <s v="Grazing Livestock"/>
    <s v="Grazing livestock (LFA)"/>
    <s v="Specialist sheep (SDA)"/>
    <m/>
    <x v="166"/>
    <s v="—    "/>
    <n v="24259.024816329598"/>
    <s v="F"/>
    <n v="24084.905965431499"/>
    <n v="32210.063387427301"/>
  </r>
  <r>
    <x v="14"/>
    <s v="Grazing Livestock"/>
    <s v="Grazing livestock (LFA)"/>
    <s v="Specialist sheep (SDA)"/>
    <m/>
    <x v="167"/>
    <s v="—    "/>
    <s v=".D"/>
    <s v="..D"/>
    <n v="0"/>
    <s v=".D"/>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138"/>
    <s v="—    "/>
    <n v="1.63022693959777"/>
    <s v="F"/>
    <n v="1.5131267992176201"/>
    <n v="2.2734506867548299"/>
  </r>
  <r>
    <x v="15"/>
    <s v="Grazing Livestock"/>
    <s v="Grazing livestock (LFA)"/>
    <s v="Other grazing livestock (SDA)"/>
    <m/>
    <x v="139"/>
    <s v="—    "/>
    <n v="1.3349119215985501"/>
    <s v="F"/>
    <n v="1.34863067739953"/>
    <n v="1.42993929447721"/>
  </r>
  <r>
    <x v="15"/>
    <s v="Grazing Livestock"/>
    <s v="Grazing livestock (LFA)"/>
    <s v="Other grazing livestock (SDA)"/>
    <m/>
    <x v="140"/>
    <s v="—    "/>
    <n v="0.36805202640081902"/>
    <s v="F"/>
    <n v="0.25377806728059599"/>
    <n v="0.9230228582344"/>
  </r>
  <r>
    <x v="15"/>
    <s v="Grazing Livestock"/>
    <s v="Grazing livestock (LFA)"/>
    <s v="Other grazing livestock (SDA)"/>
    <m/>
    <x v="141"/>
    <s v="—    "/>
    <n v="2.7105163876459502"/>
    <s v="F"/>
    <n v="2.3748373015500901"/>
    <n v="5.0656019675886803"/>
  </r>
  <r>
    <x v="15"/>
    <s v="Grazing Livestock"/>
    <s v="Grazing livestock (LFA)"/>
    <s v="Other grazing livestock (SDA)"/>
    <m/>
    <x v="142"/>
    <s v="—    "/>
    <s v="V"/>
    <n v="0"/>
    <s v="V"/>
    <s v="V"/>
  </r>
  <r>
    <x v="15"/>
    <s v="Grazing Livestock"/>
    <s v="Grazing livestock (LFA)"/>
    <s v="Other grazing livestock (SDA)"/>
    <m/>
    <x v="143"/>
    <s v="—    "/>
    <n v="1136.01250039755"/>
    <n v="0"/>
    <n v="1224.0991056088401"/>
    <s v="V"/>
  </r>
  <r>
    <x v="15"/>
    <s v="Grazing Livestock"/>
    <s v="Grazing livestock (LFA)"/>
    <s v="Other grazing livestock (SDA)"/>
    <m/>
    <x v="144"/>
    <s v="—    "/>
    <s v=".D"/>
    <s v="..D"/>
    <s v=".D"/>
    <n v="0"/>
  </r>
  <r>
    <x v="15"/>
    <s v="Grazing Livestock"/>
    <s v="Grazing livestock (LFA)"/>
    <s v="Other grazing livestock (SDA)"/>
    <m/>
    <x v="145"/>
    <s v="—    "/>
    <n v="0"/>
    <n v="0"/>
    <n v="0"/>
    <n v="0"/>
  </r>
  <r>
    <x v="15"/>
    <s v="Grazing Livestock"/>
    <s v="Grazing livestock (LFA)"/>
    <s v="Other grazing livestock (SDA)"/>
    <m/>
    <x v="146"/>
    <s v="—    "/>
    <s v=".D"/>
    <s v="..D"/>
    <s v=".D"/>
    <n v="0"/>
  </r>
  <r>
    <x v="15"/>
    <s v="Grazing Livestock"/>
    <s v="Grazing livestock (LFA)"/>
    <s v="Other grazing livestock (SDA)"/>
    <m/>
    <x v="147"/>
    <s v="—    "/>
    <n v="0"/>
    <n v="0"/>
    <n v="0"/>
    <n v="0"/>
  </r>
  <r>
    <x v="15"/>
    <s v="Grazing Livestock"/>
    <s v="Grazing livestock (LFA)"/>
    <s v="Other grazing livestock (SDA)"/>
    <m/>
    <x v="148"/>
    <s v="—    "/>
    <n v="0"/>
    <n v="0"/>
    <n v="0"/>
    <n v="0"/>
  </r>
  <r>
    <x v="15"/>
    <s v="Grazing Livestock"/>
    <s v="Grazing livestock (LFA)"/>
    <s v="Other grazing livestock (SDA)"/>
    <m/>
    <x v="149"/>
    <s v="—    "/>
    <s v=".D"/>
    <s v="..D"/>
    <s v=".D"/>
    <n v="0"/>
  </r>
  <r>
    <x v="15"/>
    <s v="Grazing Livestock"/>
    <s v="Grazing livestock (LFA)"/>
    <s v="Other grazing livestock (SDA)"/>
    <m/>
    <x v="150"/>
    <s v="—    "/>
    <n v="0"/>
    <n v="0"/>
    <n v="0"/>
    <n v="0"/>
  </r>
  <r>
    <x v="15"/>
    <s v="Grazing Livestock"/>
    <s v="Grazing livestock (LFA)"/>
    <s v="Other grazing livestock (SDA)"/>
    <m/>
    <x v="151"/>
    <s v="—    "/>
    <n v="2002.21597830684"/>
    <s v="F"/>
    <n v="1815.25376471198"/>
    <n v="2322.9489467500898"/>
  </r>
  <r>
    <x v="15"/>
    <s v="Grazing Livestock"/>
    <s v="Grazing livestock (LFA)"/>
    <s v="Other grazing livestock (SDA)"/>
    <m/>
    <x v="152"/>
    <s v="—    "/>
    <s v=".D"/>
    <s v="..D"/>
    <s v=".D"/>
    <n v="0"/>
  </r>
  <r>
    <x v="15"/>
    <s v="Grazing Livestock"/>
    <s v="Grazing livestock (LFA)"/>
    <s v="Other grazing livestock (SDA)"/>
    <m/>
    <x v="153"/>
    <s v="—    "/>
    <s v="V"/>
    <s v=".D"/>
    <s v=".D"/>
    <s v="V"/>
  </r>
  <r>
    <x v="15"/>
    <s v="Grazing Livestock"/>
    <s v="Grazing livestock (LFA)"/>
    <s v="Other grazing livestock (SDA)"/>
    <m/>
    <x v="154"/>
    <s v="—    "/>
    <n v="-583.43541320844304"/>
    <s v=".D"/>
    <n v="-798.58505025554803"/>
    <s v="..D"/>
  </r>
  <r>
    <x v="15"/>
    <s v="Grazing Livestock"/>
    <s v="Grazing livestock (LFA)"/>
    <s v="Other grazing livestock (SDA)"/>
    <m/>
    <x v="155"/>
    <s v="—    "/>
    <n v="39850.591943872598"/>
    <s v="F"/>
    <n v="40493.046406731097"/>
    <n v="63483.685785085501"/>
  </r>
  <r>
    <x v="15"/>
    <s v="Grazing Livestock"/>
    <s v="Grazing livestock (LFA)"/>
    <s v="Other grazing livestock (SDA)"/>
    <m/>
    <x v="156"/>
    <s v="—    "/>
    <n v="30545.393346422301"/>
    <s v="F"/>
    <n v="26628.838927083299"/>
    <n v="63230.881031771904"/>
  </r>
  <r>
    <x v="15"/>
    <s v="Grazing Livestock"/>
    <s v="Grazing livestock (LFA)"/>
    <s v="Other grazing livestock (SDA)"/>
    <m/>
    <x v="157"/>
    <s v="—    "/>
    <n v="0"/>
    <n v="0"/>
    <n v="0"/>
    <n v="0"/>
  </r>
  <r>
    <x v="15"/>
    <s v="Grazing Livestock"/>
    <s v="Grazing livestock (LFA)"/>
    <s v="Other grazing livestock (SDA)"/>
    <m/>
    <x v="158"/>
    <s v="—    "/>
    <n v="0"/>
    <n v="0"/>
    <n v="0"/>
    <n v="0"/>
  </r>
  <r>
    <x v="15"/>
    <s v="Grazing Livestock"/>
    <s v="Grazing livestock (LFA)"/>
    <s v="Other grazing livestock (SDA)"/>
    <m/>
    <x v="159"/>
    <s v="—    "/>
    <s v="V"/>
    <n v="0"/>
    <s v="V"/>
    <s v=".D"/>
  </r>
  <r>
    <x v="15"/>
    <s v="Grazing Livestock"/>
    <s v="Grazing livestock (LFA)"/>
    <s v="Other grazing livestock (SDA)"/>
    <m/>
    <x v="160"/>
    <s v="—    "/>
    <s v=".D"/>
    <n v="0"/>
    <s v=".D"/>
    <s v=".D"/>
  </r>
  <r>
    <x v="15"/>
    <s v="Grazing Livestock"/>
    <s v="Grazing livestock (LFA)"/>
    <s v="Other grazing livestock (SDA)"/>
    <m/>
    <x v="161"/>
    <s v="—    "/>
    <n v="1161484.8278490901"/>
    <s v="F"/>
    <n v="977185.168063252"/>
    <n v="1857914.00722137"/>
  </r>
  <r>
    <x v="15"/>
    <s v="Grazing Livestock"/>
    <s v="Grazing livestock (LFA)"/>
    <s v="Other grazing livestock (SDA)"/>
    <m/>
    <x v="162"/>
    <s v="—    "/>
    <n v="870574.70175097894"/>
    <s v="F"/>
    <n v="729966.801701647"/>
    <n v="1321778.9123977199"/>
  </r>
  <r>
    <x v="15"/>
    <s v="Grazing Livestock"/>
    <s v="Grazing livestock (LFA)"/>
    <s v="Other grazing livestock (SDA)"/>
    <m/>
    <x v="163"/>
    <s v="—    "/>
    <n v="76551.657059711404"/>
    <s v="F"/>
    <n v="73590.857522205493"/>
    <n v="120314.46806423699"/>
  </r>
  <r>
    <x v="15"/>
    <s v="Grazing Livestock"/>
    <s v="Grazing livestock (LFA)"/>
    <s v="Other grazing livestock (SDA)"/>
    <m/>
    <x v="164"/>
    <s v="—    "/>
    <n v="81771.662295044705"/>
    <s v="F"/>
    <n v="71854.487500821895"/>
    <n v="146311.396340356"/>
  </r>
  <r>
    <x v="15"/>
    <s v="Grazing Livestock"/>
    <s v="Grazing livestock (LFA)"/>
    <s v="Other grazing livestock (SDA)"/>
    <m/>
    <x v="165"/>
    <s v="—    "/>
    <n v="47160.464063496402"/>
    <s v="F"/>
    <n v="42965.672508464697"/>
    <n v="83098.929721924593"/>
  </r>
  <r>
    <x v="15"/>
    <s v="Grazing Livestock"/>
    <s v="Grazing livestock (LFA)"/>
    <s v="Other grazing livestock (SDA)"/>
    <m/>
    <x v="166"/>
    <s v="—    "/>
    <n v="21999.244753826399"/>
    <s v="F"/>
    <n v="22044.872407516501"/>
    <n v="32549.3540635852"/>
  </r>
  <r>
    <x v="15"/>
    <s v="Grazing Livestock"/>
    <s v="Grazing livestock (LFA)"/>
    <s v="Other grazing livestock (SDA)"/>
    <m/>
    <x v="167"/>
    <s v="—    "/>
    <n v="1304.4388153259299"/>
    <s v=".D"/>
    <n v="1329.3769679305601"/>
    <s v="V"/>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138"/>
    <s v="—    "/>
    <n v="2.8117520381263001"/>
    <n v="1.5012078458867899"/>
    <n v="3.3164212231510701"/>
    <n v="3.0552008367131802"/>
  </r>
  <r>
    <x v="16"/>
    <s v="Other types &amp; mixed"/>
    <m/>
    <m/>
    <m/>
    <x v="139"/>
    <s v="—    "/>
    <n v="1.38022282123146"/>
    <n v="1.2985307533603101"/>
    <n v="1.4244001614555799"/>
    <n v="1.3706688526231801"/>
  </r>
  <r>
    <x v="16"/>
    <s v="Other types &amp; mixed"/>
    <m/>
    <m/>
    <m/>
    <x v="140"/>
    <s v="—    "/>
    <n v="1.53804369661525"/>
    <n v="0.29878715814134099"/>
    <n v="2.0121385707127999"/>
    <n v="1.77432114503001"/>
  </r>
  <r>
    <x v="16"/>
    <s v="Other types &amp; mixed"/>
    <m/>
    <m/>
    <m/>
    <x v="141"/>
    <s v="—    "/>
    <n v="4.0203804897870103"/>
    <n v="1.33001416472037"/>
    <n v="5.2367804424608302"/>
    <n v="4.16943340678589"/>
  </r>
  <r>
    <x v="16"/>
    <s v="Other types &amp; mixed"/>
    <m/>
    <m/>
    <m/>
    <x v="142"/>
    <s v="—    "/>
    <n v="38671.418991266401"/>
    <n v="11990.861262224"/>
    <n v="40320.090167272698"/>
    <n v="60398.048186031803"/>
  </r>
  <r>
    <x v="16"/>
    <s v="Other types &amp; mixed"/>
    <m/>
    <m/>
    <m/>
    <x v="143"/>
    <s v="—    "/>
    <n v="17368.284275278202"/>
    <n v="5962.4743941572997"/>
    <n v="19085.947859589502"/>
    <n v="24687.0364092489"/>
  </r>
  <r>
    <x v="16"/>
    <s v="Other types &amp; mixed"/>
    <m/>
    <m/>
    <m/>
    <x v="144"/>
    <s v="—    "/>
    <n v="4162.4305216784496"/>
    <n v="1282.8464393070001"/>
    <n v="3462.4581665998899"/>
    <n v="8214.23662034685"/>
  </r>
  <r>
    <x v="16"/>
    <s v="Other types &amp; mixed"/>
    <m/>
    <m/>
    <m/>
    <x v="145"/>
    <s v="—    "/>
    <n v="10426.8413670625"/>
    <n v="2509.5060196273298"/>
    <n v="10483.3590231705"/>
    <n v="17715.439360104199"/>
  </r>
  <r>
    <x v="16"/>
    <s v="Other types &amp; mixed"/>
    <m/>
    <m/>
    <m/>
    <x v="146"/>
    <s v="—    "/>
    <n v="1188.8067608835499"/>
    <s v="V"/>
    <n v="886.69297436554598"/>
    <n v="2770.56967572042"/>
  </r>
  <r>
    <x v="16"/>
    <s v="Other types &amp; mixed"/>
    <m/>
    <m/>
    <m/>
    <x v="147"/>
    <s v="—    "/>
    <n v="6252.6208984100804"/>
    <s v=".D"/>
    <s v="V"/>
    <s v="V"/>
  </r>
  <r>
    <x v="16"/>
    <s v="Other types &amp; mixed"/>
    <m/>
    <m/>
    <m/>
    <x v="148"/>
    <s v="—    "/>
    <s v="..D"/>
    <s v=".D"/>
    <n v="4606.3063602747598"/>
    <s v="V"/>
  </r>
  <r>
    <x v="16"/>
    <s v="Other types &amp; mixed"/>
    <m/>
    <m/>
    <m/>
    <x v="149"/>
    <s v="—    "/>
    <s v="V"/>
    <s v="V"/>
    <s v="V"/>
    <s v=".D"/>
  </r>
  <r>
    <x v="16"/>
    <s v="Other types &amp; mixed"/>
    <m/>
    <m/>
    <m/>
    <x v="150"/>
    <s v="—    "/>
    <s v="V"/>
    <s v="V"/>
    <s v="V"/>
    <s v="V"/>
  </r>
  <r>
    <x v="16"/>
    <s v="Other types &amp; mixed"/>
    <m/>
    <m/>
    <m/>
    <x v="151"/>
    <s v="—    "/>
    <n v="14640.845941372299"/>
    <n v="7890.2629137677504"/>
    <n v="14565.721021817"/>
    <n v="21095.101227222"/>
  </r>
  <r>
    <x v="16"/>
    <s v="Other types &amp; mixed"/>
    <m/>
    <m/>
    <m/>
    <x v="152"/>
    <s v="—    "/>
    <n v="928.62632172136"/>
    <n v="353.42702700940799"/>
    <n v="937.95341029633096"/>
    <n v="1447.99636306959"/>
  </r>
  <r>
    <x v="16"/>
    <s v="Other types &amp; mixed"/>
    <m/>
    <m/>
    <m/>
    <x v="153"/>
    <s v="—    "/>
    <s v="..D"/>
    <s v=".D"/>
    <s v="..D"/>
    <s v="..D"/>
  </r>
  <r>
    <x v="16"/>
    <s v="Other types &amp; mixed"/>
    <m/>
    <m/>
    <m/>
    <x v="154"/>
    <s v="—    "/>
    <n v="-513.38116847333401"/>
    <n v="-123.379466293593"/>
    <n v="-962.633041973074"/>
    <n v="-4.3599441521907201"/>
  </r>
  <r>
    <x v="16"/>
    <s v="Other types &amp; mixed"/>
    <m/>
    <m/>
    <m/>
    <x v="155"/>
    <s v="—    "/>
    <n v="29568.988903960799"/>
    <n v="17092.574685207699"/>
    <n v="33036.794422584797"/>
    <n v="34485.445076685399"/>
  </r>
  <r>
    <x v="16"/>
    <s v="Other types &amp; mixed"/>
    <m/>
    <m/>
    <m/>
    <x v="156"/>
    <s v="—    "/>
    <n v="11298.069351341501"/>
    <n v="6245.3059541578796"/>
    <n v="11165.200347705801"/>
    <n v="16278.0391612159"/>
  </r>
  <r>
    <x v="16"/>
    <s v="Other types &amp; mixed"/>
    <m/>
    <m/>
    <m/>
    <x v="157"/>
    <s v="—    "/>
    <n v="82267.018660768299"/>
    <n v="10884.141579969701"/>
    <s v="V"/>
    <n v="62034.790912725803"/>
  </r>
  <r>
    <x v="16"/>
    <s v="Other types &amp; mixed"/>
    <m/>
    <m/>
    <m/>
    <x v="158"/>
    <s v="—    "/>
    <n v="35564.306545413499"/>
    <n v="22941.3489955724"/>
    <n v="39257.835002902"/>
    <s v="V"/>
  </r>
  <r>
    <x v="16"/>
    <s v="Other types &amp; mixed"/>
    <m/>
    <m/>
    <m/>
    <x v="159"/>
    <s v="—    "/>
    <n v="139876.43970040799"/>
    <n v="-983.76933245140503"/>
    <n v="221007.641824363"/>
    <n v="113765.007302014"/>
  </r>
  <r>
    <x v="16"/>
    <s v="Other types &amp; mixed"/>
    <m/>
    <m/>
    <m/>
    <x v="160"/>
    <s v="—    "/>
    <s v=".D"/>
    <s v="..D"/>
    <s v=".D"/>
    <s v="..D"/>
  </r>
  <r>
    <x v="16"/>
    <s v="Other types &amp; mixed"/>
    <m/>
    <m/>
    <m/>
    <x v="161"/>
    <s v="—    "/>
    <n v="2153625.8743626601"/>
    <n v="1092460.6639965801"/>
    <n v="2216503.0721788402"/>
    <n v="3022999.09875604"/>
  </r>
  <r>
    <x v="16"/>
    <s v="Other types &amp; mixed"/>
    <m/>
    <m/>
    <m/>
    <x v="162"/>
    <s v="—    "/>
    <n v="1710766.77214516"/>
    <n v="915000.20136317099"/>
    <n v="1702677.1800750899"/>
    <n v="2470112.1482884502"/>
  </r>
  <r>
    <x v="16"/>
    <s v="Other types &amp; mixed"/>
    <m/>
    <m/>
    <m/>
    <x v="163"/>
    <s v="—    "/>
    <n v="176773.72587658299"/>
    <n v="79981.135774002905"/>
    <n v="206900.90349585301"/>
    <n v="208647.92589217401"/>
  </r>
  <r>
    <x v="16"/>
    <s v="Other types &amp; mixed"/>
    <m/>
    <m/>
    <m/>
    <x v="164"/>
    <s v="—    "/>
    <n v="34150.285996088001"/>
    <n v="15538.019697457599"/>
    <n v="44663.455465928797"/>
    <n v="31102.434960307401"/>
  </r>
  <r>
    <x v="16"/>
    <s v="Other types &amp; mixed"/>
    <m/>
    <m/>
    <m/>
    <x v="165"/>
    <s v="—    "/>
    <n v="58063.7077064029"/>
    <n v="22395.792920452099"/>
    <n v="74010.732759764796"/>
    <n v="60388.930794848697"/>
  </r>
  <r>
    <x v="16"/>
    <s v="Other types &amp; mixed"/>
    <m/>
    <m/>
    <m/>
    <x v="166"/>
    <s v="—    "/>
    <n v="153947.196047698"/>
    <n v="24801.387508046901"/>
    <n v="241258.03794873401"/>
    <n v="104874.193649498"/>
  </r>
  <r>
    <x v="16"/>
    <s v="Other types &amp; mixed"/>
    <m/>
    <m/>
    <m/>
    <x v="167"/>
    <s v="—    "/>
    <n v="9925.3165145512794"/>
    <n v="5217.19413401169"/>
    <n v="14051.2846041092"/>
    <n v="6302.9231006542896"/>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138"/>
    <s v="—    "/>
    <n v="3.8081776024948"/>
    <s v="F"/>
    <n v="4.5841224855093703"/>
    <n v="4.76222649082594"/>
  </r>
  <r>
    <x v="17"/>
    <s v="Other types &amp; mixed"/>
    <s v="Pigs"/>
    <m/>
    <m/>
    <x v="139"/>
    <s v="—    "/>
    <n v="1.2055716846028399"/>
    <s v="F"/>
    <n v="1.3148813643806601"/>
    <n v="1.1434105753315"/>
  </r>
  <r>
    <x v="17"/>
    <s v="Other types &amp; mixed"/>
    <s v="Pigs"/>
    <m/>
    <m/>
    <x v="140"/>
    <s v="—    "/>
    <n v="2.6726896488765801"/>
    <s v="F"/>
    <n v="3.3684696734875499"/>
    <n v="3.6847812552552401"/>
  </r>
  <r>
    <x v="17"/>
    <s v="Other types &amp; mixed"/>
    <s v="Pigs"/>
    <m/>
    <m/>
    <x v="141"/>
    <s v="—    "/>
    <n v="6.2904267492808499"/>
    <s v="F"/>
    <n v="9.5994008567954303"/>
    <n v="4.8803776112322597"/>
  </r>
  <r>
    <x v="17"/>
    <s v="Other types &amp; mixed"/>
    <s v="Pigs"/>
    <m/>
    <m/>
    <x v="142"/>
    <s v="—    "/>
    <n v="21449.359419100299"/>
    <s v=".D"/>
    <n v="36408.841789275903"/>
    <s v="..D"/>
  </r>
  <r>
    <x v="17"/>
    <s v="Other types &amp; mixed"/>
    <s v="Pigs"/>
    <m/>
    <m/>
    <x v="143"/>
    <s v="—    "/>
    <n v="11380.972494477601"/>
    <s v=".D"/>
    <n v="18611.922615003099"/>
    <s v="..D"/>
  </r>
  <r>
    <x v="17"/>
    <s v="Other types &amp; mixed"/>
    <s v="Pigs"/>
    <m/>
    <m/>
    <x v="144"/>
    <s v="—    "/>
    <s v="V"/>
    <n v="0"/>
    <s v="V"/>
    <s v="V"/>
  </r>
  <r>
    <x v="17"/>
    <s v="Other types &amp; mixed"/>
    <s v="Pigs"/>
    <m/>
    <m/>
    <x v="145"/>
    <s v="—    "/>
    <n v="4653.6962861894499"/>
    <s v="..D"/>
    <n v="7761.8998259601804"/>
    <s v="V"/>
  </r>
  <r>
    <x v="17"/>
    <s v="Other types &amp; mixed"/>
    <s v="Pigs"/>
    <m/>
    <m/>
    <x v="146"/>
    <s v="—    "/>
    <s v="V"/>
    <s v=".D"/>
    <n v="2777.8382104900502"/>
    <s v=".D"/>
  </r>
  <r>
    <x v="17"/>
    <s v="Other types &amp; mixed"/>
    <s v="Pigs"/>
    <m/>
    <m/>
    <x v="147"/>
    <s v="—    "/>
    <n v="0"/>
    <s v="..D"/>
    <n v="0"/>
    <n v="0"/>
  </r>
  <r>
    <x v="17"/>
    <s v="Other types &amp; mixed"/>
    <s v="Pigs"/>
    <m/>
    <m/>
    <x v="148"/>
    <s v="—    "/>
    <s v="V"/>
    <s v="..D"/>
    <s v="V"/>
    <n v="0"/>
  </r>
  <r>
    <x v="17"/>
    <s v="Other types &amp; mixed"/>
    <s v="Pigs"/>
    <m/>
    <m/>
    <x v="149"/>
    <s v="—    "/>
    <s v=".D"/>
    <s v="..D"/>
    <s v=".D"/>
    <n v="0"/>
  </r>
  <r>
    <x v="17"/>
    <s v="Other types &amp; mixed"/>
    <s v="Pigs"/>
    <m/>
    <m/>
    <x v="150"/>
    <s v="—    "/>
    <s v=".D"/>
    <s v="..D"/>
    <s v=".D"/>
    <n v="0"/>
  </r>
  <r>
    <x v="17"/>
    <s v="Other types &amp; mixed"/>
    <s v="Pigs"/>
    <m/>
    <m/>
    <x v="151"/>
    <s v="—    "/>
    <n v="10069.6404391209"/>
    <s v="F"/>
    <n v="14625.8512030026"/>
    <n v="8411.4656786420092"/>
  </r>
  <r>
    <x v="17"/>
    <s v="Other types &amp; mixed"/>
    <s v="Pigs"/>
    <m/>
    <m/>
    <x v="152"/>
    <s v="—    "/>
    <n v="-57.977781546253603"/>
    <n v="0"/>
    <n v="-186.54551265967899"/>
    <s v="V"/>
  </r>
  <r>
    <x v="17"/>
    <s v="Other types &amp; mixed"/>
    <s v="Pigs"/>
    <m/>
    <m/>
    <x v="153"/>
    <s v="—    "/>
    <n v="0"/>
    <s v="..D"/>
    <n v="0"/>
    <n v="0"/>
  </r>
  <r>
    <x v="17"/>
    <s v="Other types &amp; mixed"/>
    <s v="Pigs"/>
    <m/>
    <m/>
    <x v="154"/>
    <s v="—    "/>
    <n v="0"/>
    <n v="0"/>
    <n v="0"/>
    <n v="0"/>
  </r>
  <r>
    <x v="17"/>
    <s v="Other types &amp; mixed"/>
    <s v="Pigs"/>
    <m/>
    <m/>
    <x v="155"/>
    <s v="—    "/>
    <n v="3579.5785468375102"/>
    <s v=".D"/>
    <n v="4919.9486549503699"/>
    <s v=".D"/>
  </r>
  <r>
    <x v="17"/>
    <s v="Other types &amp; mixed"/>
    <s v="Pigs"/>
    <m/>
    <m/>
    <x v="156"/>
    <s v="—    "/>
    <n v="2556.8963899412902"/>
    <s v=".D"/>
    <s v="V"/>
    <s v="V"/>
  </r>
  <r>
    <x v="17"/>
    <s v="Other types &amp; mixed"/>
    <s v="Pigs"/>
    <m/>
    <m/>
    <x v="157"/>
    <s v="—    "/>
    <n v="481068.724709798"/>
    <s v="F"/>
    <n v="752666.85129589005"/>
    <n v="371958.09316546499"/>
  </r>
  <r>
    <x v="17"/>
    <s v="Other types &amp; mixed"/>
    <s v="Pigs"/>
    <m/>
    <m/>
    <x v="158"/>
    <s v="—    "/>
    <s v=".D"/>
    <s v="..D"/>
    <s v=".D"/>
    <n v="0"/>
  </r>
  <r>
    <x v="17"/>
    <s v="Other types &amp; mixed"/>
    <s v="Pigs"/>
    <m/>
    <m/>
    <x v="159"/>
    <s v="—    "/>
    <s v=".D"/>
    <s v="..D"/>
    <s v=".D"/>
    <n v="0"/>
  </r>
  <r>
    <x v="17"/>
    <s v="Other types &amp; mixed"/>
    <s v="Pigs"/>
    <m/>
    <m/>
    <x v="160"/>
    <s v="—    "/>
    <s v=".D"/>
    <s v="..D"/>
    <s v=".D"/>
    <n v="0"/>
  </r>
  <r>
    <x v="17"/>
    <s v="Other types &amp; mixed"/>
    <s v="Pigs"/>
    <m/>
    <m/>
    <x v="161"/>
    <s v="—    "/>
    <n v="1666005.99356928"/>
    <s v="F"/>
    <n v="2510422.1385160699"/>
    <n v="1082773.0363086599"/>
  </r>
  <r>
    <x v="17"/>
    <s v="Other types &amp; mixed"/>
    <s v="Pigs"/>
    <m/>
    <m/>
    <x v="162"/>
    <s v="—    "/>
    <n v="1234031.91529225"/>
    <s v="F"/>
    <n v="1891612.9976278499"/>
    <n v="721706.61817078805"/>
  </r>
  <r>
    <x v="17"/>
    <s v="Other types &amp; mixed"/>
    <s v="Pigs"/>
    <m/>
    <m/>
    <x v="163"/>
    <s v="—    "/>
    <n v="214455.46457243201"/>
    <s v="F"/>
    <s v="V"/>
    <n v="197362.37585807999"/>
  </r>
  <r>
    <x v="17"/>
    <s v="Other types &amp; mixed"/>
    <s v="Pigs"/>
    <m/>
    <m/>
    <x v="164"/>
    <s v="—    "/>
    <n v="37378.885374922203"/>
    <s v="F"/>
    <n v="58633.554776626399"/>
    <n v="23744.875317795599"/>
  </r>
  <r>
    <x v="17"/>
    <s v="Other types &amp; mixed"/>
    <s v="Pigs"/>
    <m/>
    <m/>
    <x v="165"/>
    <s v="—    "/>
    <n v="77477.426559513697"/>
    <s v="F"/>
    <n v="129547.84793364099"/>
    <s v="V"/>
  </r>
  <r>
    <x v="17"/>
    <s v="Other types &amp; mixed"/>
    <s v="Pigs"/>
    <m/>
    <m/>
    <x v="166"/>
    <s v="—    "/>
    <n v="234649.86494316399"/>
    <s v="F"/>
    <n v="401537.40649163403"/>
    <s v="V"/>
  </r>
  <r>
    <x v="17"/>
    <s v="Other types &amp; mixed"/>
    <s v="Pigs"/>
    <m/>
    <m/>
    <x v="167"/>
    <s v="—    "/>
    <n v="14187.175268408"/>
    <s v="..D"/>
    <s v="..D"/>
    <s v=".D"/>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138"/>
    <s v="—    "/>
    <n v="3.7754726020065799"/>
    <n v="1.49333152804205"/>
    <n v="5.2942896946053004"/>
    <n v="2.9330921566064001"/>
  </r>
  <r>
    <x v="18"/>
    <s v="Other types &amp; mixed"/>
    <s v="Poultry"/>
    <m/>
    <m/>
    <x v="139"/>
    <s v="—    "/>
    <n v="1.1839798605662499"/>
    <n v="0.98819332505230595"/>
    <n v="1.34206463149442"/>
    <n v="1.0628455909261101"/>
  </r>
  <r>
    <x v="18"/>
    <s v="Other types &amp; mixed"/>
    <s v="Poultry"/>
    <m/>
    <m/>
    <x v="140"/>
    <s v="—    "/>
    <n v="2.68826239450319"/>
    <n v="0.55919783935030098"/>
    <n v="4.10092522843859"/>
    <n v="1.90990985727355"/>
  </r>
  <r>
    <x v="18"/>
    <s v="Other types &amp; mixed"/>
    <s v="Poultry"/>
    <m/>
    <m/>
    <x v="141"/>
    <s v="—    "/>
    <n v="6.2348338135860102"/>
    <n v="1.2358017929151"/>
    <n v="9.2316348627810907"/>
    <n v="4.9702849731047101"/>
  </r>
  <r>
    <x v="18"/>
    <s v="Other types &amp; mixed"/>
    <s v="Poultry"/>
    <m/>
    <m/>
    <x v="142"/>
    <s v="—    "/>
    <n v="20286.010966688598"/>
    <s v="V"/>
    <n v="20503.676499871901"/>
    <n v="34831.198606865597"/>
  </r>
  <r>
    <x v="18"/>
    <s v="Other types &amp; mixed"/>
    <s v="Poultry"/>
    <m/>
    <m/>
    <x v="143"/>
    <s v="—    "/>
    <n v="5779.9114177947504"/>
    <s v="V"/>
    <n v="3708.5841434016102"/>
    <n v="13862.7177045805"/>
  </r>
  <r>
    <x v="18"/>
    <s v="Other types &amp; mixed"/>
    <s v="Poultry"/>
    <m/>
    <m/>
    <x v="144"/>
    <s v="—    "/>
    <s v="V"/>
    <s v="..D"/>
    <n v="944.89761772429699"/>
    <s v=".D"/>
  </r>
  <r>
    <x v="18"/>
    <s v="Other types &amp; mixed"/>
    <s v="Poultry"/>
    <m/>
    <m/>
    <x v="145"/>
    <s v="—    "/>
    <n v="4858.70055306424"/>
    <s v=".D"/>
    <s v=".D"/>
    <n v="7596.2003446057897"/>
  </r>
  <r>
    <x v="18"/>
    <s v="Other types &amp; mixed"/>
    <s v="Poultry"/>
    <m/>
    <m/>
    <x v="146"/>
    <s v="—    "/>
    <s v=".D"/>
    <s v="..D"/>
    <n v="0"/>
    <s v=".D"/>
  </r>
  <r>
    <x v="18"/>
    <s v="Other types &amp; mixed"/>
    <s v="Poultry"/>
    <m/>
    <m/>
    <x v="147"/>
    <s v="—    "/>
    <n v="0"/>
    <n v="0"/>
    <n v="0"/>
    <n v="0"/>
  </r>
  <r>
    <x v="18"/>
    <s v="Other types &amp; mixed"/>
    <s v="Poultry"/>
    <m/>
    <m/>
    <x v="148"/>
    <s v="—    "/>
    <s v="V"/>
    <n v="0"/>
    <s v=".D"/>
    <s v="V"/>
  </r>
  <r>
    <x v="18"/>
    <s v="Other types &amp; mixed"/>
    <s v="Poultry"/>
    <m/>
    <m/>
    <x v="149"/>
    <s v="—    "/>
    <n v="1125.36190555384"/>
    <n v="0"/>
    <s v="V"/>
    <s v="V"/>
  </r>
  <r>
    <x v="18"/>
    <s v="Other types &amp; mixed"/>
    <s v="Poultry"/>
    <m/>
    <m/>
    <x v="150"/>
    <s v="—    "/>
    <s v=".D"/>
    <n v="0"/>
    <s v=".D"/>
    <s v=".D"/>
  </r>
  <r>
    <x v="18"/>
    <s v="Other types &amp; mixed"/>
    <s v="Poultry"/>
    <m/>
    <m/>
    <x v="151"/>
    <s v="—    "/>
    <n v="5554.8739970676397"/>
    <s v=".D"/>
    <n v="4301.5474598843603"/>
    <s v="..D"/>
  </r>
  <r>
    <x v="18"/>
    <s v="Other types &amp; mixed"/>
    <s v="Poultry"/>
    <m/>
    <m/>
    <x v="152"/>
    <s v="—    "/>
    <s v="V"/>
    <n v="0"/>
    <n v="-90.690629991814305"/>
    <s v="V"/>
  </r>
  <r>
    <x v="18"/>
    <s v="Other types &amp; mixed"/>
    <s v="Poultry"/>
    <m/>
    <m/>
    <x v="153"/>
    <s v="—    "/>
    <n v="0"/>
    <n v="0"/>
    <n v="0"/>
    <n v="0"/>
  </r>
  <r>
    <x v="18"/>
    <s v="Other types &amp; mixed"/>
    <s v="Poultry"/>
    <m/>
    <m/>
    <x v="154"/>
    <s v="—    "/>
    <n v="0"/>
    <n v="0"/>
    <n v="0"/>
    <n v="0"/>
  </r>
  <r>
    <x v="18"/>
    <s v="Other types &amp; mixed"/>
    <s v="Poultry"/>
    <m/>
    <m/>
    <x v="155"/>
    <s v="—    "/>
    <n v="4705.3888706540902"/>
    <s v="V"/>
    <n v="4339.9220317939598"/>
    <s v="V"/>
  </r>
  <r>
    <x v="18"/>
    <s v="Other types &amp; mixed"/>
    <s v="Poultry"/>
    <m/>
    <m/>
    <x v="156"/>
    <s v="—    "/>
    <n v="3553.2832798018599"/>
    <s v="V"/>
    <n v="1632.8919669889301"/>
    <n v="9027.78873239118"/>
  </r>
  <r>
    <x v="18"/>
    <s v="Other types &amp; mixed"/>
    <s v="Poultry"/>
    <m/>
    <m/>
    <x v="157"/>
    <s v="—    "/>
    <s v=".D"/>
    <s v="..D"/>
    <s v=".D"/>
    <n v="0"/>
  </r>
  <r>
    <x v="18"/>
    <s v="Other types &amp; mixed"/>
    <s v="Poultry"/>
    <m/>
    <m/>
    <x v="158"/>
    <s v="—    "/>
    <n v="153020.44121039001"/>
    <n v="125402.333850829"/>
    <n v="191918.221702087"/>
    <s v="V"/>
  </r>
  <r>
    <x v="18"/>
    <s v="Other types &amp; mixed"/>
    <s v="Poultry"/>
    <m/>
    <m/>
    <x v="159"/>
    <s v="—    "/>
    <n v="712029.45052469498"/>
    <n v="-13479.9896957441"/>
    <n v="1126888.1561851599"/>
    <n v="563798.38592769904"/>
  </r>
  <r>
    <x v="18"/>
    <s v="Other types &amp; mixed"/>
    <s v="Poultry"/>
    <m/>
    <m/>
    <x v="160"/>
    <s v="—    "/>
    <s v=".D"/>
    <s v="..D"/>
    <s v=".D"/>
    <n v="0"/>
  </r>
  <r>
    <x v="18"/>
    <s v="Other types &amp; mixed"/>
    <s v="Poultry"/>
    <m/>
    <m/>
    <x v="161"/>
    <s v="—    "/>
    <n v="1832520.5068803299"/>
    <n v="436189.85469008202"/>
    <n v="2222512.1405460699"/>
    <n v="2265602.2021387001"/>
  </r>
  <r>
    <x v="18"/>
    <s v="Other types &amp; mixed"/>
    <s v="Poultry"/>
    <m/>
    <m/>
    <x v="162"/>
    <s v="—    "/>
    <n v="1393565.68595948"/>
    <n v="352074.80667510198"/>
    <n v="1654759.4003073301"/>
    <n v="1768812.3869203699"/>
  </r>
  <r>
    <x v="18"/>
    <s v="Other types &amp; mixed"/>
    <s v="Poultry"/>
    <m/>
    <m/>
    <x v="163"/>
    <s v="—    "/>
    <n v="172831.14662842601"/>
    <s v="V"/>
    <n v="216278.065032293"/>
    <n v="197635.92156993199"/>
  </r>
  <r>
    <x v="18"/>
    <s v="Other types &amp; mixed"/>
    <s v="Poultry"/>
    <m/>
    <m/>
    <x v="164"/>
    <s v="—    "/>
    <n v="4797.5921339219403"/>
    <s v="V"/>
    <n v="2548.7993728354199"/>
    <n v="10602.041780452701"/>
  </r>
  <r>
    <x v="18"/>
    <s v="Other types &amp; mixed"/>
    <s v="Poultry"/>
    <m/>
    <m/>
    <x v="165"/>
    <s v="—    "/>
    <n v="55216.350589596397"/>
    <n v="16475.666154537001"/>
    <n v="76244.639499400801"/>
    <n v="49278.484066791898"/>
  </r>
  <r>
    <x v="18"/>
    <s v="Other types &amp; mixed"/>
    <s v="Poultry"/>
    <m/>
    <m/>
    <x v="166"/>
    <s v="—    "/>
    <n v="518704.47962132801"/>
    <n v="69287.535666535798"/>
    <n v="816079.41500315303"/>
    <n v="355845.52088026801"/>
  </r>
  <r>
    <x v="18"/>
    <s v="Other types &amp; mixed"/>
    <s v="Poultry"/>
    <m/>
    <m/>
    <x v="167"/>
    <s v="—    "/>
    <s v="V"/>
    <s v=".D"/>
    <s v=".D"/>
    <s v="V"/>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138"/>
    <s v="—    "/>
    <n v="2.3371310133186101"/>
    <n v="1.5810147243869499"/>
    <n v="2.5290020841483898"/>
    <n v="2.6919694910626402"/>
  </r>
  <r>
    <x v="19"/>
    <s v="Other types &amp; mixed"/>
    <s v="Mixed"/>
    <m/>
    <m/>
    <x v="139"/>
    <s v="—    "/>
    <n v="1.47057321621172"/>
    <n v="1.4278654345549799"/>
    <n v="1.4696811752837"/>
    <n v="1.51419639754381"/>
  </r>
  <r>
    <x v="19"/>
    <s v="Other types &amp; mixed"/>
    <s v="Mixed"/>
    <m/>
    <m/>
    <x v="140"/>
    <s v="—    "/>
    <n v="0.98374576750471598"/>
    <n v="0.27720824703385599"/>
    <n v="1.17669746742079"/>
    <n v="1.2878521896247901"/>
  </r>
  <r>
    <x v="19"/>
    <s v="Other types &amp; mixed"/>
    <s v="Mixed"/>
    <m/>
    <m/>
    <x v="141"/>
    <s v="—    "/>
    <n v="2.9341473839662799"/>
    <n v="1.4358127013120501"/>
    <n v="3.2493317184828001"/>
    <n v="3.7680395877684898"/>
  </r>
  <r>
    <x v="19"/>
    <s v="Other types &amp; mixed"/>
    <s v="Mixed"/>
    <m/>
    <m/>
    <x v="142"/>
    <s v="—    "/>
    <n v="47327.651705514603"/>
    <n v="16881.0455212013"/>
    <n v="46272.757490463999"/>
    <n v="79269.1081022773"/>
  </r>
  <r>
    <x v="19"/>
    <s v="Other types &amp; mixed"/>
    <s v="Mixed"/>
    <m/>
    <m/>
    <x v="143"/>
    <s v="—    "/>
    <n v="21739.354338962799"/>
    <n v="8575.0178791751696"/>
    <n v="23140.927309127299"/>
    <n v="31815.373083398201"/>
  </r>
  <r>
    <x v="19"/>
    <s v="Other types &amp; mixed"/>
    <s v="Mixed"/>
    <m/>
    <m/>
    <x v="144"/>
    <s v="—    "/>
    <n v="5504.64154989297"/>
    <n v="1869.5096518339501"/>
    <n v="4535.6537621514399"/>
    <n v="11013.082512360599"/>
  </r>
  <r>
    <x v="19"/>
    <s v="Other types &amp; mixed"/>
    <s v="Mixed"/>
    <m/>
    <m/>
    <x v="145"/>
    <s v="—    "/>
    <n v="13172.6608818594"/>
    <n v="3489.4389103526401"/>
    <n v="12440.7670473373"/>
    <n v="24128.211653906699"/>
  </r>
  <r>
    <x v="19"/>
    <s v="Other types &amp; mixed"/>
    <s v="Mixed"/>
    <m/>
    <m/>
    <x v="146"/>
    <s v="—    "/>
    <n v="1342.76730949022"/>
    <s v=".D"/>
    <s v="..D"/>
    <n v="3838.2173957198602"/>
  </r>
  <r>
    <x v="19"/>
    <s v="Other types &amp; mixed"/>
    <s v="Mixed"/>
    <m/>
    <m/>
    <x v="147"/>
    <s v="—    "/>
    <s v="V"/>
    <s v=".D"/>
    <s v="V"/>
    <s v="V"/>
  </r>
  <r>
    <x v="19"/>
    <s v="Other types &amp; mixed"/>
    <s v="Mixed"/>
    <m/>
    <m/>
    <x v="148"/>
    <s v="—    "/>
    <s v="V"/>
    <s v=".D"/>
    <s v="V"/>
    <s v="V"/>
  </r>
  <r>
    <x v="19"/>
    <s v="Other types &amp; mixed"/>
    <s v="Mixed"/>
    <m/>
    <m/>
    <x v="149"/>
    <s v="—    "/>
    <s v="V"/>
    <s v="V"/>
    <s v="V"/>
    <s v=".D"/>
  </r>
  <r>
    <x v="19"/>
    <s v="Other types &amp; mixed"/>
    <s v="Mixed"/>
    <m/>
    <m/>
    <x v="150"/>
    <s v="—    "/>
    <s v="V"/>
    <s v="V"/>
    <s v="V"/>
    <s v=".D"/>
  </r>
  <r>
    <x v="19"/>
    <s v="Other types &amp; mixed"/>
    <s v="Mixed"/>
    <m/>
    <m/>
    <x v="151"/>
    <s v="—    "/>
    <n v="18040.5638708031"/>
    <n v="10850.214939001"/>
    <n v="17189.4068057736"/>
    <n v="26794.252373191899"/>
  </r>
  <r>
    <x v="19"/>
    <s v="Other types &amp; mixed"/>
    <s v="Mixed"/>
    <m/>
    <m/>
    <x v="152"/>
    <s v="—    "/>
    <n v="1362.3206965357001"/>
    <n v="515.05403762121102"/>
    <s v="V"/>
    <n v="2015.9791806600799"/>
  </r>
  <r>
    <x v="19"/>
    <s v="Other types &amp; mixed"/>
    <s v="Mixed"/>
    <m/>
    <m/>
    <x v="153"/>
    <s v="—    "/>
    <n v="14020.0729561849"/>
    <s v=".D"/>
    <n v="27810.3644034588"/>
    <s v="..D"/>
  </r>
  <r>
    <x v="19"/>
    <s v="Other types &amp; mixed"/>
    <s v="Mixed"/>
    <m/>
    <m/>
    <x v="154"/>
    <s v="—    "/>
    <n v="-762.33213644850196"/>
    <n v="-179.80258276165699"/>
    <n v="-1422.0208920601401"/>
    <n v="-6.6596203451202598"/>
  </r>
  <r>
    <x v="19"/>
    <s v="Other types &amp; mixed"/>
    <s v="Mixed"/>
    <m/>
    <m/>
    <x v="155"/>
    <s v="—    "/>
    <n v="41876.881312299804"/>
    <n v="23416.0655189973"/>
    <n v="46603.731397588803"/>
    <n v="50455.419316525498"/>
  </r>
  <r>
    <x v="19"/>
    <s v="Other types &amp; mixed"/>
    <s v="Mixed"/>
    <m/>
    <m/>
    <x v="156"/>
    <s v="—    "/>
    <n v="15275.787066077601"/>
    <n v="8816.7061269880505"/>
    <n v="15650.075728915999"/>
    <n v="20849.6250984828"/>
  </r>
  <r>
    <x v="19"/>
    <s v="Other types &amp; mixed"/>
    <s v="Mixed"/>
    <m/>
    <m/>
    <x v="157"/>
    <s v="—    "/>
    <s v="..D"/>
    <n v="8224.8327577546697"/>
    <s v="V"/>
    <n v="7794.2957335516903"/>
  </r>
  <r>
    <x v="19"/>
    <s v="Other types &amp; mixed"/>
    <s v="Mixed"/>
    <m/>
    <m/>
    <x v="158"/>
    <s v="—    "/>
    <s v="V"/>
    <s v="V"/>
    <s v="V"/>
    <s v="V"/>
  </r>
  <r>
    <x v="19"/>
    <s v="Other types &amp; mixed"/>
    <s v="Mixed"/>
    <m/>
    <m/>
    <x v="159"/>
    <s v="—    "/>
    <s v="V"/>
    <s v="V"/>
    <s v="V"/>
    <s v="V"/>
  </r>
  <r>
    <x v="19"/>
    <s v="Other types &amp; mixed"/>
    <s v="Mixed"/>
    <m/>
    <m/>
    <x v="160"/>
    <s v="—    "/>
    <n v="0"/>
    <n v="0"/>
    <n v="0"/>
    <n v="0"/>
  </r>
  <r>
    <x v="19"/>
    <s v="Other types &amp; mixed"/>
    <s v="Mixed"/>
    <m/>
    <m/>
    <x v="161"/>
    <s v="—    "/>
    <n v="2346451.8361552502"/>
    <n v="1368298.1540327801"/>
    <n v="2150204.9422045401"/>
    <n v="3699029.0094950902"/>
  </r>
  <r>
    <x v="19"/>
    <s v="Other types &amp; mixed"/>
    <s v="Mixed"/>
    <m/>
    <m/>
    <x v="162"/>
    <s v="—    "/>
    <n v="1900143.52530192"/>
    <n v="1156086.08351258"/>
    <n v="1673362.4450056299"/>
    <n v="3084822.1830241298"/>
  </r>
  <r>
    <x v="19"/>
    <s v="Other types &amp; mixed"/>
    <s v="Mixed"/>
    <m/>
    <m/>
    <x v="163"/>
    <s v="—    "/>
    <n v="169407.99166453499"/>
    <n v="86130.117285315398"/>
    <n v="187540.707362552"/>
    <n v="214520.22029194899"/>
  </r>
  <r>
    <x v="19"/>
    <s v="Other types &amp; mixed"/>
    <s v="Mixed"/>
    <m/>
    <m/>
    <x v="164"/>
    <s v="—    "/>
    <n v="41122.1192724578"/>
    <n v="20289.9316816221"/>
    <n v="52405.183337780501"/>
    <n v="38842.780173563697"/>
  </r>
  <r>
    <x v="19"/>
    <s v="Other types &amp; mixed"/>
    <s v="Mixed"/>
    <m/>
    <m/>
    <x v="165"/>
    <s v="—    "/>
    <n v="54482.7198575519"/>
    <n v="27342.2258481914"/>
    <n v="61201.246982396297"/>
    <n v="67558.474372531302"/>
  </r>
  <r>
    <x v="19"/>
    <s v="Other types &amp; mixed"/>
    <s v="Mixed"/>
    <m/>
    <m/>
    <x v="166"/>
    <s v="—    "/>
    <n v="40380.089637793302"/>
    <n v="15974.6535321136"/>
    <n v="58270.9477925951"/>
    <n v="28316.347393985201"/>
  </r>
  <r>
    <x v="19"/>
    <s v="Other types &amp; mixed"/>
    <s v="Mixed"/>
    <m/>
    <m/>
    <x v="167"/>
    <s v="—    "/>
    <n v="10960.435103976301"/>
    <n v="7267.5057400433798"/>
    <n v="14615.4511610926"/>
    <n v="7229.4670457543898"/>
  </r>
  <r>
    <x v="0"/>
    <m/>
    <m/>
    <m/>
    <m/>
    <x v="0"/>
    <s v="Sum"/>
    <n v="57124.002777000002"/>
    <n v="14139.652577000001"/>
    <n v="28483.656299999999"/>
    <n v="14500.6939"/>
  </r>
  <r>
    <x v="0"/>
    <m/>
    <m/>
    <m/>
    <m/>
    <x v="1"/>
    <s v="Average per farm"/>
    <n v="153.667238676203"/>
    <n v="86.2961590678091"/>
    <n v="155.25721770357799"/>
    <n v="216.237709407962"/>
  </r>
  <r>
    <x v="0"/>
    <m/>
    <m/>
    <m/>
    <m/>
    <x v="168"/>
    <s v="—    "/>
    <n v="0"/>
    <n v="0"/>
    <n v="0"/>
    <n v="0"/>
  </r>
  <r>
    <x v="0"/>
    <m/>
    <m/>
    <m/>
    <m/>
    <x v="169"/>
    <s v="—    "/>
    <n v="4757.8637842329799"/>
    <n v="1736.5071325552001"/>
    <n v="4247.4237753212901"/>
    <n v="8706.6493759033201"/>
  </r>
  <r>
    <x v="1"/>
    <s v="Cropping"/>
    <m/>
    <m/>
    <m/>
    <x v="0"/>
    <s v="Sum"/>
    <n v="22652.0013"/>
    <n v="5641.6754000000001"/>
    <n v="11268.2862"/>
    <n v="5742.0397000000003"/>
  </r>
  <r>
    <x v="1"/>
    <s v="Cropping"/>
    <m/>
    <m/>
    <m/>
    <x v="1"/>
    <s v="Average per farm"/>
    <n v="182.74854611036099"/>
    <n v="99.595331546724594"/>
    <n v="193.326355148044"/>
    <n v="243.69024691905199"/>
  </r>
  <r>
    <x v="1"/>
    <s v="Cropping"/>
    <m/>
    <m/>
    <m/>
    <x v="168"/>
    <s v="—    "/>
    <n v="0"/>
    <n v="0"/>
    <n v="0"/>
    <n v="0"/>
  </r>
  <r>
    <x v="1"/>
    <s v="Cropping"/>
    <m/>
    <m/>
    <m/>
    <x v="169"/>
    <s v="—    "/>
    <n v="3547.9588658420198"/>
    <n v="1512.1065761068101"/>
    <n v="3960.3377479886899"/>
    <n v="4738.9667430895697"/>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168"/>
    <s v="—    "/>
    <n v="0"/>
    <n v="0"/>
    <n v="0"/>
    <n v="0"/>
  </r>
  <r>
    <x v="2"/>
    <s v="Cropping"/>
    <s v="Cereals"/>
    <m/>
    <m/>
    <x v="169"/>
    <s v="—    "/>
    <n v="3424.9447480325698"/>
    <n v="1009.88136513677"/>
    <n v="4283.0514655703801"/>
    <n v="4117.4890467002397"/>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168"/>
    <s v="—    "/>
    <n v="0"/>
    <n v="0"/>
    <n v="0"/>
    <n v="0"/>
  </r>
  <r>
    <x v="3"/>
    <s v="Cropping"/>
    <s v="General cropping"/>
    <m/>
    <m/>
    <x v="169"/>
    <s v="—    "/>
    <n v="5115.1708397617404"/>
    <s v="..D"/>
    <n v="4665.2798912452799"/>
    <s v="V"/>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168"/>
    <s v="—    "/>
    <n v="0"/>
    <n v="0"/>
    <n v="0"/>
    <n v="0"/>
  </r>
  <r>
    <x v="4"/>
    <s v="Cropping"/>
    <s v="Horticulture"/>
    <m/>
    <m/>
    <x v="169"/>
    <s v="—    "/>
    <s v="V"/>
    <s v=".D"/>
    <n v="821.636005192938"/>
    <s v=".D"/>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168"/>
    <s v="—    "/>
    <n v="0"/>
    <n v="0"/>
    <n v="0"/>
    <n v="0"/>
  </r>
  <r>
    <x v="5"/>
    <s v="Cropping"/>
    <s v="Horticulture"/>
    <s v="Specialist fruit"/>
    <m/>
    <x v="169"/>
    <s v="—    "/>
    <s v="V"/>
    <s v=".D"/>
    <s v="V"/>
    <s v=".D"/>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168"/>
    <s v="—    "/>
    <n v="0"/>
    <n v="0"/>
    <n v="0"/>
    <n v="0"/>
  </r>
  <r>
    <x v="6"/>
    <s v="Cropping"/>
    <s v="Horticulture"/>
    <s v="Specialist glass"/>
    <m/>
    <x v="169"/>
    <s v="—    "/>
    <s v=".D"/>
    <s v=".D"/>
    <s v=".D"/>
    <s v=".D"/>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168"/>
    <s v="—    "/>
    <n v="0"/>
    <n v="0"/>
    <n v="0"/>
    <n v="0"/>
  </r>
  <r>
    <x v="7"/>
    <s v="Cropping"/>
    <s v="Horticulture"/>
    <s v="Specialist hardy nursery stock"/>
    <m/>
    <x v="169"/>
    <s v="—    "/>
    <s v="V"/>
    <n v="0"/>
    <s v=".D"/>
    <s v="F"/>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168"/>
    <s v="—    "/>
    <n v="0"/>
    <n v="0"/>
    <n v="0"/>
    <n v="0"/>
  </r>
  <r>
    <x v="8"/>
    <s v="Cropping"/>
    <s v="Horticulture"/>
    <s v="Other horticulture"/>
    <m/>
    <x v="169"/>
    <s v="—    "/>
    <n v="775.88415594272396"/>
    <s v=".D"/>
    <n v="1096.0744760166799"/>
    <s v="..D"/>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168"/>
    <s v="—    "/>
    <n v="0"/>
    <n v="0"/>
    <n v="0"/>
    <n v="0"/>
  </r>
  <r>
    <x v="9"/>
    <s v="Grazing Livestock"/>
    <m/>
    <m/>
    <m/>
    <x v="169"/>
    <s v="—    "/>
    <n v="5984.6118569101"/>
    <n v="1849.8573431258101"/>
    <n v="4713.9759834509296"/>
    <n v="12556.0005924792"/>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168"/>
    <s v="—    "/>
    <n v="0"/>
    <n v="0"/>
    <n v="0"/>
    <n v="0"/>
  </r>
  <r>
    <x v="10"/>
    <s v="Grazing Livestock"/>
    <s v="Dairy"/>
    <m/>
    <m/>
    <x v="169"/>
    <s v="—    "/>
    <n v="3709.7035717580902"/>
    <n v="2112.9685754910101"/>
    <n v="4383.5465511430402"/>
    <n v="3998.3604946083701"/>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168"/>
    <s v="—    "/>
    <n v="0"/>
    <n v="0"/>
    <n v="0"/>
    <n v="0"/>
  </r>
  <r>
    <x v="11"/>
    <s v="Grazing Livestock"/>
    <s v="Grazing livestock (lowland)"/>
    <m/>
    <m/>
    <x v="169"/>
    <s v="—    "/>
    <n v="3345.62793691058"/>
    <n v="1137.68440539518"/>
    <n v="2986.1309993443401"/>
    <n v="6211.5563279770704"/>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168"/>
    <s v="—    "/>
    <n v="0"/>
    <n v="0"/>
    <n v="0"/>
    <n v="0"/>
  </r>
  <r>
    <x v="12"/>
    <s v="Grazing Livestock"/>
    <s v="Grazing livestock (LFA)"/>
    <m/>
    <m/>
    <x v="169"/>
    <s v="—    "/>
    <n v="12774.2241699592"/>
    <n v="2950.0728895111401"/>
    <n v="8144.2686395147302"/>
    <n v="31643.3450097766"/>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168"/>
    <s v="—    "/>
    <n v="0"/>
    <n v="0"/>
    <n v="0"/>
    <n v="0"/>
  </r>
  <r>
    <x v="13"/>
    <s v="Grazing Livestock"/>
    <s v="Grazing livestock (LFA)"/>
    <s v="Grazing livestock (DA)"/>
    <m/>
    <x v="169"/>
    <s v="—    "/>
    <n v="3255.7999515717602"/>
    <s v="V"/>
    <n v="3077.9058669267602"/>
    <n v="5029.76850074301"/>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168"/>
    <s v="—    "/>
    <n v="0"/>
    <n v="0"/>
    <n v="0"/>
    <n v="0"/>
  </r>
  <r>
    <x v="14"/>
    <s v="Grazing Livestock"/>
    <s v="Grazing livestock (LFA)"/>
    <s v="Specialist sheep (SDA)"/>
    <m/>
    <x v="169"/>
    <s v="—    "/>
    <n v="24876.315684953101"/>
    <s v="F"/>
    <n v="13859.9824269329"/>
    <n v="52472.007073582397"/>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168"/>
    <s v="—    "/>
    <n v="0"/>
    <n v="0"/>
    <n v="0"/>
    <n v="0"/>
  </r>
  <r>
    <x v="15"/>
    <s v="Grazing Livestock"/>
    <s v="Grazing livestock (LFA)"/>
    <s v="Other grazing livestock (SDA)"/>
    <m/>
    <x v="169"/>
    <s v="—    "/>
    <n v="13012.6854923549"/>
    <s v="F"/>
    <n v="8388.6174858670602"/>
    <n v="32864.362921214597"/>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168"/>
    <s v="—    "/>
    <n v="0"/>
    <n v="0"/>
    <n v="0"/>
    <n v="0"/>
  </r>
  <r>
    <x v="16"/>
    <s v="Other types &amp; mixed"/>
    <m/>
    <m/>
    <m/>
    <x v="169"/>
    <s v="—    "/>
    <n v="4315.1377053194301"/>
    <n v="1990.8297398474101"/>
    <n v="3640.4257360102501"/>
    <n v="7798.94408648639"/>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168"/>
    <s v="—    "/>
    <n v="0"/>
    <n v="0"/>
    <n v="0"/>
    <n v="0"/>
  </r>
  <r>
    <x v="17"/>
    <s v="Other types &amp; mixed"/>
    <s v="Pigs"/>
    <m/>
    <m/>
    <x v="169"/>
    <s v="—    "/>
    <n v="2643.0332649377401"/>
    <s v="F"/>
    <s v="V"/>
    <s v="V"/>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168"/>
    <s v="—    "/>
    <n v="0"/>
    <n v="0"/>
    <n v="0"/>
    <n v="0"/>
  </r>
  <r>
    <x v="18"/>
    <s v="Other types &amp; mixed"/>
    <s v="Poultry"/>
    <m/>
    <m/>
    <x v="169"/>
    <s v="—    "/>
    <n v="1279.2323707712901"/>
    <s v="V"/>
    <n v="1094.7021306686399"/>
    <s v="V"/>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168"/>
    <s v="—    "/>
    <n v="0"/>
    <n v="0"/>
    <n v="0"/>
    <n v="0"/>
  </r>
  <r>
    <x v="19"/>
    <s v="Other types &amp; mixed"/>
    <s v="Mixed"/>
    <m/>
    <m/>
    <x v="169"/>
    <s v="—    "/>
    <n v="5483.3460756781897"/>
    <n v="2673.49811488148"/>
    <n v="4317.3666216396396"/>
    <n v="10579.4971495643"/>
  </r>
  <r>
    <x v="0"/>
    <m/>
    <m/>
    <m/>
    <m/>
    <x v="0"/>
    <s v="Sum"/>
    <n v="57124.002777000002"/>
    <n v="14139.652577000001"/>
    <n v="28483.656299999999"/>
    <n v="14500.6939"/>
  </r>
  <r>
    <x v="0"/>
    <m/>
    <m/>
    <m/>
    <m/>
    <x v="1"/>
    <s v="Average per farm"/>
    <n v="153.667238676203"/>
    <n v="86.2961590678091"/>
    <n v="155.25721770357799"/>
    <n v="216.237709407962"/>
  </r>
  <r>
    <x v="0"/>
    <m/>
    <m/>
    <m/>
    <m/>
    <x v="170"/>
    <s v="—    "/>
    <n v="887.26426918535299"/>
    <n v="462.00448730282801"/>
    <n v="829.04925223732596"/>
    <n v="1416.2873737304401"/>
  </r>
  <r>
    <x v="1"/>
    <s v="Cropping"/>
    <m/>
    <m/>
    <m/>
    <x v="0"/>
    <s v="Sum"/>
    <n v="22652.0013"/>
    <n v="5641.6754000000001"/>
    <n v="11268.2862"/>
    <n v="5742.0397000000003"/>
  </r>
  <r>
    <x v="1"/>
    <s v="Cropping"/>
    <m/>
    <m/>
    <m/>
    <x v="1"/>
    <s v="Average per farm"/>
    <n v="182.74854611036099"/>
    <n v="99.595331546724594"/>
    <n v="193.326355148044"/>
    <n v="243.69024691905199"/>
  </r>
  <r>
    <x v="1"/>
    <s v="Cropping"/>
    <m/>
    <m/>
    <m/>
    <x v="170"/>
    <s v="—    "/>
    <n v="799.49459091281301"/>
    <n v="429.00477934267502"/>
    <n v="1001.79173002368"/>
    <n v="766.516970598444"/>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170"/>
    <s v="—    "/>
    <n v="816.02358445122798"/>
    <n v="393.762876382054"/>
    <n v="1126.85627490704"/>
    <n v="620.53729747057105"/>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170"/>
    <s v="—    "/>
    <n v="1106.05901924825"/>
    <s v="V"/>
    <s v="V"/>
    <s v="V"/>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170"/>
    <s v="—    "/>
    <n v="57.006850943771603"/>
    <s v=".D"/>
    <n v="63.086320655171797"/>
    <s v="V"/>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170"/>
    <s v="—    "/>
    <s v="V"/>
    <s v=".D"/>
    <s v="V"/>
    <s v="V"/>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170"/>
    <s v="—    "/>
    <s v=".D"/>
    <s v=".D"/>
    <s v=".D"/>
    <n v="0"/>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170"/>
    <s v="—    "/>
    <s v=".D"/>
    <n v="0"/>
    <s v=".D"/>
    <s v=".D"/>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170"/>
    <s v="—    "/>
    <s v="V"/>
    <s v=".D"/>
    <s v="V"/>
    <n v="0"/>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170"/>
    <s v="—    "/>
    <n v="1019.64410890716"/>
    <n v="447.97316458294301"/>
    <n v="792.88310336500399"/>
    <n v="2028.9952591138001"/>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170"/>
    <s v="—    "/>
    <n v="363.13221854814202"/>
    <n v="148.507228755863"/>
    <n v="454.62777316307501"/>
    <n v="400.13737584287099"/>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170"/>
    <s v="—    "/>
    <n v="548.78453154008901"/>
    <n v="328.52952468631202"/>
    <n v="484.94062555474198"/>
    <n v="889.71620162243198"/>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170"/>
    <s v="—    "/>
    <n v="2442.2968280701998"/>
    <n v="932.45996959562501"/>
    <n v="1634.7180994236801"/>
    <n v="5534.7752195797602"/>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170"/>
    <s v="—    "/>
    <n v="714.33815240408899"/>
    <s v=".D"/>
    <n v="532.30272786960097"/>
    <s v="..D"/>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170"/>
    <s v="—    "/>
    <n v="4426.0725234336496"/>
    <s v="F"/>
    <n v="2631.0275430280499"/>
    <n v="9094.1204763525402"/>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170"/>
    <s v="—    "/>
    <n v="2676.2316256829099"/>
    <s v="F"/>
    <n v="1864.10496361933"/>
    <n v="5813.0071882455804"/>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170"/>
    <s v="—    "/>
    <n v="730.74586000140005"/>
    <n v="590.185990515311"/>
    <n v="496.59369766279002"/>
    <n v="1317.34817341748"/>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170"/>
    <s v="—    "/>
    <n v="242.45051466352299"/>
    <s v=".D"/>
    <n v="276.29719558486897"/>
    <s v="V"/>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170"/>
    <s v="—    "/>
    <s v="V"/>
    <s v=".D"/>
    <n v="76.746740477582406"/>
    <s v=".D"/>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170"/>
    <s v="—    "/>
    <n v="1006.9791991181499"/>
    <s v="V"/>
    <n v="652.98943577935802"/>
    <n v="1906.43782265713"/>
  </r>
  <r>
    <x v="0"/>
    <m/>
    <m/>
    <m/>
    <m/>
    <x v="171"/>
    <s v="Average per farm"/>
    <n v="3517.20709265598"/>
    <n v="1078.4312169075399"/>
    <n v="3148.9994074742399"/>
    <n v="6618.5307298639"/>
  </r>
  <r>
    <x v="1"/>
    <s v="Cropping"/>
    <m/>
    <m/>
    <m/>
    <x v="172"/>
    <s v="—    "/>
    <n v="2570.57479441342"/>
    <n v="997.16669438301994"/>
    <n v="2862.8303799827099"/>
    <n v="3542.9536845069201"/>
  </r>
  <r>
    <x v="2"/>
    <s v="Cropping"/>
    <s v="Cereals"/>
    <m/>
    <m/>
    <x v="172"/>
    <s v="—    "/>
    <n v="2462.55559230983"/>
    <s v="V"/>
    <n v="3077.6843924209302"/>
    <n v="3140.3309895634702"/>
  </r>
  <r>
    <x v="3"/>
    <s v="Cropping"/>
    <s v="General cropping"/>
    <m/>
    <m/>
    <x v="172"/>
    <s v="—    "/>
    <n v="3695.9410428055498"/>
    <n v="2282.9098388252401"/>
    <n v="3370.7189153109398"/>
    <s v="V"/>
  </r>
  <r>
    <x v="4"/>
    <s v="Cropping"/>
    <s v="Horticulture"/>
    <m/>
    <m/>
    <x v="172"/>
    <s v="—    "/>
    <s v="V"/>
    <s v=".D"/>
    <n v="690.94012053786503"/>
    <s v=".D"/>
  </r>
  <r>
    <x v="5"/>
    <s v="Cropping"/>
    <s v="Horticulture"/>
    <s v="Specialist fruit"/>
    <m/>
    <x v="172"/>
    <s v="—    "/>
    <s v="V"/>
    <s v=".D"/>
    <s v="V"/>
    <s v=".D"/>
  </r>
  <r>
    <x v="6"/>
    <s v="Cropping"/>
    <s v="Horticulture"/>
    <s v="Specialist glass"/>
    <m/>
    <x v="172"/>
    <s v="—    "/>
    <s v=".D"/>
    <s v=".D"/>
    <s v=".D"/>
    <s v=".D"/>
  </r>
  <r>
    <x v="7"/>
    <s v="Cropping"/>
    <s v="Horticulture"/>
    <s v="Specialist hardy nursery stock"/>
    <m/>
    <x v="172"/>
    <s v="—    "/>
    <s v="V"/>
    <n v="0"/>
    <s v=".D"/>
    <s v="F"/>
  </r>
  <r>
    <x v="8"/>
    <s v="Cropping"/>
    <s v="Horticulture"/>
    <s v="Other horticulture"/>
    <m/>
    <x v="172"/>
    <s v="—    "/>
    <n v="619.59501722207995"/>
    <s v=".D"/>
    <n v="862.31107416745999"/>
    <s v="..D"/>
  </r>
  <r>
    <x v="9"/>
    <s v="Grazing Livestock"/>
    <m/>
    <m/>
    <m/>
    <x v="172"/>
    <s v="—    "/>
    <n v="4415.4608770445502"/>
    <n v="1082.8541990945"/>
    <n v="3481.6737624604998"/>
    <n v="9533.7351984641191"/>
  </r>
  <r>
    <x v="10"/>
    <s v="Grazing Livestock"/>
    <s v="Dairy"/>
    <m/>
    <m/>
    <x v="172"/>
    <s v="—    "/>
    <n v="3203.0258780490499"/>
    <n v="1872.1375020860501"/>
    <n v="3755.3573410865902"/>
    <n v="3461.7851846914"/>
  </r>
  <r>
    <x v="11"/>
    <s v="Grazing Livestock"/>
    <s v="Grazing livestock (lowland)"/>
    <m/>
    <m/>
    <x v="172"/>
    <s v="—    "/>
    <n v="2388.14549935992"/>
    <n v="499.20148192436801"/>
    <n v="2159.7163984741301"/>
    <n v="4684.3693371306299"/>
  </r>
  <r>
    <x v="12"/>
    <s v="Grazing Livestock"/>
    <s v="Grazing livestock (LFA)"/>
    <m/>
    <m/>
    <x v="172"/>
    <s v="—    "/>
    <n v="9180.2992011792794"/>
    <n v="1483.716197427"/>
    <n v="5671.8009274545202"/>
    <n v="23724.8457960874"/>
  </r>
  <r>
    <x v="13"/>
    <s v="Grazing Livestock"/>
    <s v="Grazing livestock (LFA)"/>
    <s v="Grazing livestock (DA)"/>
    <m/>
    <x v="172"/>
    <s v="—    "/>
    <n v="2127.9159023222601"/>
    <s v="V"/>
    <n v="2168.4212970693802"/>
    <n v="3691.1211547092298"/>
  </r>
  <r>
    <x v="14"/>
    <s v="Grazing Livestock"/>
    <s v="Grazing livestock (LFA)"/>
    <s v="Specialist sheep (SDA)"/>
    <m/>
    <x v="172"/>
    <s v="—    "/>
    <n v="18185.110960828799"/>
    <s v="F"/>
    <n v="9859.0057366265901"/>
    <n v="38830.0833909953"/>
  </r>
  <r>
    <x v="15"/>
    <s v="Grazing Livestock"/>
    <s v="Grazing livestock (LFA)"/>
    <s v="Other grazing livestock (SDA)"/>
    <m/>
    <x v="172"/>
    <s v="—    "/>
    <n v="9322.8777618825698"/>
    <s v="F"/>
    <n v="5673.5254203329896"/>
    <n v="25466.9941244482"/>
  </r>
  <r>
    <x v="16"/>
    <s v="Other types &amp; mixed"/>
    <m/>
    <m/>
    <m/>
    <x v="172"/>
    <s v="—    "/>
    <n v="3347.3108780697198"/>
    <n v="1278.8349316773199"/>
    <n v="2921.6173305321199"/>
    <n v="6107.8930558922402"/>
  </r>
  <r>
    <x v="17"/>
    <s v="Other types &amp; mixed"/>
    <s v="Pigs"/>
    <m/>
    <m/>
    <x v="172"/>
    <s v="—    "/>
    <n v="2209.2084451544301"/>
    <s v=".D"/>
    <s v="V"/>
    <s v="V"/>
  </r>
  <r>
    <x v="18"/>
    <s v="Other types &amp; mixed"/>
    <s v="Poultry"/>
    <m/>
    <m/>
    <x v="172"/>
    <s v="—    "/>
    <n v="1129.77547570092"/>
    <s v="V"/>
    <n v="991.18325492703696"/>
    <s v="V"/>
  </r>
  <r>
    <x v="19"/>
    <s v="Other types &amp; mixed"/>
    <s v="Mixed"/>
    <m/>
    <m/>
    <x v="172"/>
    <s v="—    "/>
    <n v="4182.0542107752299"/>
    <n v="1700.5846507108799"/>
    <n v="3409.04156469906"/>
    <n v="8166.5636028598101"/>
  </r>
  <r>
    <x v="0"/>
    <m/>
    <m/>
    <m/>
    <m/>
    <x v="0"/>
    <s v="Sum"/>
    <n v="57124.002777000002"/>
    <n v="14139.652577000001"/>
    <n v="28483.656299999999"/>
    <n v="14500.6939"/>
  </r>
  <r>
    <x v="0"/>
    <m/>
    <m/>
    <m/>
    <m/>
    <x v="1"/>
    <s v="Average per farm"/>
    <n v="153.667238676203"/>
    <n v="86.2961590678091"/>
    <n v="155.25721770357799"/>
    <n v="216.237709407962"/>
  </r>
  <r>
    <x v="0"/>
    <m/>
    <m/>
    <m/>
    <m/>
    <x v="173"/>
    <s v="—    "/>
    <n v="23807.534258999902"/>
    <n v="11408.445075866201"/>
    <n v="23366.882847684199"/>
    <n v="36763.4781582625"/>
  </r>
  <r>
    <x v="0"/>
    <m/>
    <m/>
    <m/>
    <m/>
    <x v="174"/>
    <s v="—    "/>
    <n v="10857.271972811101"/>
    <n v="7062.3763085550299"/>
    <n v="11588.910862426799"/>
    <n v="13120.5261189466"/>
  </r>
  <r>
    <x v="0"/>
    <m/>
    <m/>
    <m/>
    <m/>
    <x v="175"/>
    <s v="—    "/>
    <n v="12950.262286188899"/>
    <n v="4346.0687673111997"/>
    <n v="11777.9719852574"/>
    <n v="23642.9520393159"/>
  </r>
  <r>
    <x v="0"/>
    <m/>
    <m/>
    <m/>
    <m/>
    <x v="176"/>
    <s v="—    "/>
    <n v="30286.070411573"/>
    <n v="16795.265109109099"/>
    <n v="30858.5608486612"/>
    <n v="42316.4380835458"/>
  </r>
  <r>
    <x v="0"/>
    <m/>
    <m/>
    <m/>
    <m/>
    <x v="177"/>
    <s v="—    "/>
    <n v="2943.3963907626899"/>
    <n v="2613.6675596580299"/>
    <n v="3036.8281912073198"/>
    <n v="3081.3878440603498"/>
  </r>
  <r>
    <x v="0"/>
    <m/>
    <m/>
    <m/>
    <m/>
    <x v="178"/>
    <s v="—    "/>
    <n v="27342.6740208103"/>
    <n v="14181.5975494511"/>
    <n v="27821.732657453798"/>
    <n v="39235.050239485397"/>
  </r>
  <r>
    <x v="1"/>
    <s v="Cropping"/>
    <m/>
    <m/>
    <m/>
    <x v="0"/>
    <s v="Sum"/>
    <n v="22652.0013"/>
    <n v="5641.6754000000001"/>
    <n v="11268.2862"/>
    <n v="5742.0397000000003"/>
  </r>
  <r>
    <x v="1"/>
    <s v="Cropping"/>
    <m/>
    <m/>
    <m/>
    <x v="1"/>
    <s v="Average per farm"/>
    <n v="182.74854611036099"/>
    <n v="99.595331546724594"/>
    <n v="193.326355148044"/>
    <n v="243.69024691905199"/>
  </r>
  <r>
    <x v="1"/>
    <s v="Cropping"/>
    <m/>
    <m/>
    <m/>
    <x v="173"/>
    <s v="—    "/>
    <n v="30881.879469616699"/>
    <n v="16209.6788511087"/>
    <n v="32671.254893614601"/>
    <n v="41786.122938439497"/>
  </r>
  <r>
    <x v="1"/>
    <s v="Cropping"/>
    <m/>
    <m/>
    <m/>
    <x v="174"/>
    <s v="—    "/>
    <n v="13326.3777645466"/>
    <n v="9734.7084979047195"/>
    <n v="15445.5304546755"/>
    <n v="12696.603841645299"/>
  </r>
  <r>
    <x v="1"/>
    <s v="Cropping"/>
    <m/>
    <m/>
    <m/>
    <x v="175"/>
    <s v="—    "/>
    <n v="17555.501705070099"/>
    <n v="6474.9703532039503"/>
    <n v="17225.724438939102"/>
    <n v="29089.519096794102"/>
  </r>
  <r>
    <x v="1"/>
    <s v="Cropping"/>
    <m/>
    <m/>
    <m/>
    <x v="176"/>
    <s v="—    "/>
    <n v="37850.145631670901"/>
    <n v="20061.733263757102"/>
    <n v="40013.858479269002"/>
    <n v="51081.526257577098"/>
  </r>
  <r>
    <x v="1"/>
    <s v="Cropping"/>
    <m/>
    <m/>
    <m/>
    <x v="177"/>
    <s v="—    "/>
    <n v="3135.5143369473499"/>
    <n v="2443.3178715847398"/>
    <n v="3590.3346245678399"/>
    <n v="2923.0641513676801"/>
  </r>
  <r>
    <x v="1"/>
    <s v="Cropping"/>
    <m/>
    <m/>
    <m/>
    <x v="178"/>
    <s v="—    "/>
    <n v="34714.6312947236"/>
    <n v="17618.415392172301"/>
    <n v="36423.523854701103"/>
    <n v="48158.462106209401"/>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173"/>
    <s v="—    "/>
    <n v="31400.4311847512"/>
    <n v="16014.830587341899"/>
    <n v="32962.599175833202"/>
    <n v="43499.604828362302"/>
  </r>
  <r>
    <x v="2"/>
    <s v="Cropping"/>
    <s v="Cereals"/>
    <m/>
    <m/>
    <x v="174"/>
    <s v="—    "/>
    <n v="13245.7295507496"/>
    <s v="V"/>
    <n v="15638.729425825401"/>
    <n v="11257.504149133099"/>
  </r>
  <r>
    <x v="2"/>
    <s v="Cropping"/>
    <s v="Cereals"/>
    <m/>
    <m/>
    <x v="175"/>
    <s v="—    "/>
    <n v="18154.7016340017"/>
    <n v="5529.9938528077"/>
    <n v="17323.869750007801"/>
    <n v="32242.100679229199"/>
  </r>
  <r>
    <x v="2"/>
    <s v="Cropping"/>
    <s v="Cereals"/>
    <m/>
    <m/>
    <x v="176"/>
    <s v="—    "/>
    <n v="39684.517656054202"/>
    <n v="21863.710488698998"/>
    <n v="43432.544835752902"/>
    <n v="49882.056803321299"/>
  </r>
  <r>
    <x v="2"/>
    <s v="Cropping"/>
    <s v="Cereals"/>
    <m/>
    <m/>
    <x v="177"/>
    <s v="—    "/>
    <n v="3308.6015896990002"/>
    <n v="2755.7692728503098"/>
    <n v="3975.8587206250299"/>
    <n v="2540.1778057086999"/>
  </r>
  <r>
    <x v="2"/>
    <s v="Cropping"/>
    <s v="Cereals"/>
    <m/>
    <m/>
    <x v="178"/>
    <s v="—    "/>
    <n v="36375.916066355101"/>
    <n v="19107.941215848699"/>
    <n v="39456.686115127901"/>
    <n v="47341.878997612599"/>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173"/>
    <s v="—    "/>
    <n v="30897.381465817602"/>
    <s v="V"/>
    <n v="30350.830804341502"/>
    <n v="43374.8058406407"/>
  </r>
  <r>
    <x v="3"/>
    <s v="Cropping"/>
    <s v="General cropping"/>
    <m/>
    <m/>
    <x v="174"/>
    <s v="—    "/>
    <n v="12761.593605931799"/>
    <s v="V"/>
    <n v="12032.5341630489"/>
    <s v="V"/>
  </r>
  <r>
    <x v="3"/>
    <s v="Cropping"/>
    <s v="General cropping"/>
    <m/>
    <m/>
    <x v="175"/>
    <s v="—    "/>
    <n v="18135.787859885801"/>
    <n v="9357.0595131034806"/>
    <n v="18318.2966412926"/>
    <n v="26328.2811884359"/>
  </r>
  <r>
    <x v="3"/>
    <s v="Cropping"/>
    <s v="General cropping"/>
    <m/>
    <m/>
    <x v="176"/>
    <s v="—    "/>
    <n v="49361.805154623296"/>
    <n v="24305.8496150227"/>
    <n v="48761.553635717697"/>
    <n v="74920.254528732694"/>
  </r>
  <r>
    <x v="3"/>
    <s v="Cropping"/>
    <s v="General cropping"/>
    <m/>
    <m/>
    <x v="177"/>
    <s v="—    "/>
    <n v="4054.2406115891999"/>
    <n v="2767.0957758263798"/>
    <n v="4187.7486538824396"/>
    <n v="5048.2770893422003"/>
  </r>
  <r>
    <x v="3"/>
    <s v="Cropping"/>
    <s v="General cropping"/>
    <m/>
    <m/>
    <x v="178"/>
    <s v="—    "/>
    <n v="45307.564543034001"/>
    <n v="21538.753839196299"/>
    <n v="44573.804981835201"/>
    <n v="69871.977439390495"/>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173"/>
    <s v="—    "/>
    <n v="28212.6747311156"/>
    <n v="10830.6033409593"/>
    <n v="36143.480048523699"/>
    <n v="29612.054603647601"/>
  </r>
  <r>
    <x v="4"/>
    <s v="Cropping"/>
    <s v="Horticulture"/>
    <m/>
    <m/>
    <x v="174"/>
    <s v="—    "/>
    <n v="14949.4252359847"/>
    <n v="5733.2518731066903"/>
    <s v="V"/>
    <n v="10568.1966401342"/>
  </r>
  <r>
    <x v="4"/>
    <s v="Cropping"/>
    <s v="Horticulture"/>
    <m/>
    <m/>
    <x v="175"/>
    <s v="—    "/>
    <n v="13263.2494951309"/>
    <n v="5097.3514678526199"/>
    <n v="14398.336570478001"/>
    <n v="19043.857963513401"/>
  </r>
  <r>
    <x v="4"/>
    <s v="Cropping"/>
    <s v="Horticulture"/>
    <m/>
    <m/>
    <x v="176"/>
    <s v="—    "/>
    <n v="3799.8398209898501"/>
    <n v="1720.0418587801701"/>
    <n v="4034.4036699864801"/>
    <n v="5379.96516878477"/>
  </r>
  <r>
    <x v="4"/>
    <s v="Cropping"/>
    <s v="Horticulture"/>
    <m/>
    <m/>
    <x v="177"/>
    <s v="—    "/>
    <n v="282.350128764516"/>
    <n v="150.22678150134399"/>
    <n v="362.66318151849799"/>
    <s v="V"/>
  </r>
  <r>
    <x v="4"/>
    <s v="Cropping"/>
    <s v="Horticulture"/>
    <m/>
    <m/>
    <x v="178"/>
    <s v="—    "/>
    <n v="3517.4896922253301"/>
    <n v="1569.8150772788299"/>
    <n v="3671.74048846798"/>
    <n v="5126.5879238471098"/>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173"/>
    <s v="—    "/>
    <n v="29896.107616930702"/>
    <s v="F"/>
    <n v="47549.968532664898"/>
    <s v="V"/>
  </r>
  <r>
    <x v="5"/>
    <s v="Cropping"/>
    <s v="Horticulture"/>
    <s v="Specialist fruit"/>
    <m/>
    <x v="174"/>
    <s v="—    "/>
    <s v="V"/>
    <s v="F"/>
    <s v="V"/>
    <s v="V"/>
  </r>
  <r>
    <x v="5"/>
    <s v="Cropping"/>
    <s v="Horticulture"/>
    <s v="Specialist fruit"/>
    <m/>
    <x v="175"/>
    <s v="—    "/>
    <n v="15180.414045224001"/>
    <s v="F"/>
    <n v="22726.648436422201"/>
    <s v="V"/>
  </r>
  <r>
    <x v="5"/>
    <s v="Cropping"/>
    <s v="Horticulture"/>
    <s v="Specialist fruit"/>
    <m/>
    <x v="176"/>
    <s v="—    "/>
    <n v="3894.5331541105302"/>
    <s v="F"/>
    <n v="5763.7988897325904"/>
    <s v="V"/>
  </r>
  <r>
    <x v="5"/>
    <s v="Cropping"/>
    <s v="Horticulture"/>
    <s v="Specialist fruit"/>
    <m/>
    <x v="177"/>
    <s v="—    "/>
    <n v="375.928330858511"/>
    <s v="F"/>
    <n v="611.04932236727802"/>
    <s v="V"/>
  </r>
  <r>
    <x v="5"/>
    <s v="Cropping"/>
    <s v="Horticulture"/>
    <s v="Specialist fruit"/>
    <m/>
    <x v="178"/>
    <s v="—    "/>
    <n v="3518.6048232520202"/>
    <s v="F"/>
    <n v="5152.7495673653102"/>
    <s v="V"/>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173"/>
    <s v="—    "/>
    <n v="75218.523639849605"/>
    <s v="V"/>
    <s v="V"/>
    <n v="232643.722453775"/>
  </r>
  <r>
    <x v="6"/>
    <s v="Cropping"/>
    <s v="Horticulture"/>
    <s v="Specialist glass"/>
    <m/>
    <x v="174"/>
    <s v="—    "/>
    <s v="V"/>
    <s v="V"/>
    <s v="V"/>
    <n v="93411.103058313907"/>
  </r>
  <r>
    <x v="6"/>
    <s v="Cropping"/>
    <s v="Horticulture"/>
    <s v="Specialist glass"/>
    <m/>
    <x v="175"/>
    <s v="—    "/>
    <n v="31652.677148496201"/>
    <s v="V"/>
    <s v="V"/>
    <n v="139232.61939546099"/>
  </r>
  <r>
    <x v="6"/>
    <s v="Cropping"/>
    <s v="Horticulture"/>
    <s v="Specialist glass"/>
    <m/>
    <x v="176"/>
    <s v="—    "/>
    <s v="V"/>
    <n v="0"/>
    <s v=".D"/>
    <s v=".D"/>
  </r>
  <r>
    <x v="6"/>
    <s v="Cropping"/>
    <s v="Horticulture"/>
    <s v="Specialist glass"/>
    <m/>
    <x v="177"/>
    <s v="—    "/>
    <s v="V"/>
    <n v="0"/>
    <s v=".D"/>
    <s v=".D"/>
  </r>
  <r>
    <x v="6"/>
    <s v="Cropping"/>
    <s v="Horticulture"/>
    <s v="Specialist glass"/>
    <m/>
    <x v="178"/>
    <s v="—    "/>
    <s v="V"/>
    <n v="0"/>
    <s v=".D"/>
    <s v=".D"/>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173"/>
    <s v="—    "/>
    <n v="12922.7539791156"/>
    <s v="D"/>
    <s v="V"/>
    <s v="F"/>
  </r>
  <r>
    <x v="7"/>
    <s v="Cropping"/>
    <s v="Horticulture"/>
    <s v="Specialist hardy nursery stock"/>
    <m/>
    <x v="174"/>
    <s v="—    "/>
    <n v="4210.8381904676098"/>
    <s v="D"/>
    <s v="V"/>
    <s v="F"/>
  </r>
  <r>
    <x v="7"/>
    <s v="Cropping"/>
    <s v="Horticulture"/>
    <s v="Specialist hardy nursery stock"/>
    <m/>
    <x v="175"/>
    <s v="—    "/>
    <n v="8711.9157886479697"/>
    <s v="D"/>
    <s v="V"/>
    <s v="F"/>
  </r>
  <r>
    <x v="7"/>
    <s v="Cropping"/>
    <s v="Horticulture"/>
    <s v="Specialist hardy nursery stock"/>
    <m/>
    <x v="176"/>
    <s v="—    "/>
    <s v="V"/>
    <s v="D"/>
    <s v="..D"/>
    <s v=".D"/>
  </r>
  <r>
    <x v="7"/>
    <s v="Cropping"/>
    <s v="Horticulture"/>
    <s v="Specialist hardy nursery stock"/>
    <m/>
    <x v="177"/>
    <s v="—    "/>
    <s v=".D"/>
    <s v="D"/>
    <s v="..D"/>
    <s v=".D"/>
  </r>
  <r>
    <x v="7"/>
    <s v="Cropping"/>
    <s v="Horticulture"/>
    <s v="Specialist hardy nursery stock"/>
    <m/>
    <x v="178"/>
    <s v="—    "/>
    <s v="V"/>
    <s v="D"/>
    <s v="..D"/>
    <s v=".D"/>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173"/>
    <s v="—    "/>
    <s v="V"/>
    <s v="F"/>
    <s v="V"/>
    <n v="20595.147628986499"/>
  </r>
  <r>
    <x v="8"/>
    <s v="Cropping"/>
    <s v="Horticulture"/>
    <s v="Other horticulture"/>
    <m/>
    <x v="174"/>
    <s v="—    "/>
    <s v="V"/>
    <s v="F"/>
    <s v=".D"/>
    <n v="5493.1433035575801"/>
  </r>
  <r>
    <x v="8"/>
    <s v="Cropping"/>
    <s v="Horticulture"/>
    <s v="Other horticulture"/>
    <m/>
    <x v="175"/>
    <s v="—    "/>
    <s v="V"/>
    <s v="F"/>
    <s v="V"/>
    <s v="V"/>
  </r>
  <r>
    <x v="8"/>
    <s v="Cropping"/>
    <s v="Horticulture"/>
    <s v="Other horticulture"/>
    <m/>
    <x v="176"/>
    <s v="—    "/>
    <n v="6393.4917573635003"/>
    <s v="F"/>
    <n v="6435.7265334797103"/>
    <s v="V"/>
  </r>
  <r>
    <x v="8"/>
    <s v="Cropping"/>
    <s v="Horticulture"/>
    <s v="Other horticulture"/>
    <m/>
    <x v="177"/>
    <s v="—    "/>
    <n v="440.29577337573897"/>
    <s v="F"/>
    <n v="541.98599279063603"/>
    <s v="V"/>
  </r>
  <r>
    <x v="8"/>
    <s v="Cropping"/>
    <s v="Horticulture"/>
    <s v="Other horticulture"/>
    <m/>
    <x v="178"/>
    <s v="—    "/>
    <n v="5953.19598398776"/>
    <s v="F"/>
    <n v="5893.7405406890803"/>
    <s v="V"/>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173"/>
    <s v="—    "/>
    <n v="14630.271838774001"/>
    <n v="5902.8213021560796"/>
    <n v="13974.613122410999"/>
    <n v="24502.703923481"/>
  </r>
  <r>
    <x v="9"/>
    <s v="Grazing Livestock"/>
    <m/>
    <m/>
    <m/>
    <x v="174"/>
    <s v="—    "/>
    <n v="6896.0852998958098"/>
    <n v="3755.0779151607899"/>
    <n v="7612.0241711095796"/>
    <n v="8570.9663057383696"/>
  </r>
  <r>
    <x v="9"/>
    <s v="Grazing Livestock"/>
    <m/>
    <m/>
    <m/>
    <x v="175"/>
    <s v="—    "/>
    <n v="7734.1865388782298"/>
    <n v="2147.7433869952802"/>
    <n v="6362.5889513013799"/>
    <n v="15931.737617742599"/>
  </r>
  <r>
    <x v="9"/>
    <s v="Grazing Livestock"/>
    <m/>
    <m/>
    <m/>
    <x v="176"/>
    <s v="—    "/>
    <n v="24367.598674803601"/>
    <n v="15117.6271514405"/>
    <n v="23446.977136159301"/>
    <n v="35276.444969885299"/>
  </r>
  <r>
    <x v="9"/>
    <s v="Grazing Livestock"/>
    <m/>
    <m/>
    <m/>
    <x v="177"/>
    <s v="—    "/>
    <n v="2939.8113764662899"/>
    <n v="3004.1617293092099"/>
    <n v="2695.7085260099998"/>
    <n v="3358.1943500822599"/>
  </r>
  <r>
    <x v="9"/>
    <s v="Grazing Livestock"/>
    <m/>
    <m/>
    <m/>
    <x v="178"/>
    <s v="—    "/>
    <n v="21427.7872983372"/>
    <n v="12113.465422131299"/>
    <n v="20751.2686101492"/>
    <n v="31918.250619802999"/>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173"/>
    <s v="—    "/>
    <n v="15875.087433352401"/>
    <n v="11709.508461842701"/>
    <n v="11777.5769650784"/>
    <s v="V"/>
  </r>
  <r>
    <x v="10"/>
    <s v="Grazing Livestock"/>
    <s v="Dairy"/>
    <m/>
    <m/>
    <x v="174"/>
    <s v="—    "/>
    <n v="6524.4264725433404"/>
    <n v="7170.7297450894503"/>
    <n v="4124.4594528097196"/>
    <n v="10552.579092570601"/>
  </r>
  <r>
    <x v="10"/>
    <s v="Grazing Livestock"/>
    <s v="Dairy"/>
    <m/>
    <m/>
    <x v="175"/>
    <s v="—    "/>
    <n v="9350.6609608090494"/>
    <n v="4538.7787167532997"/>
    <n v="7653.11751226867"/>
    <s v="V"/>
  </r>
  <r>
    <x v="10"/>
    <s v="Grazing Livestock"/>
    <s v="Dairy"/>
    <m/>
    <m/>
    <x v="176"/>
    <s v="—    "/>
    <n v="33051.360415520197"/>
    <n v="27318.526892681701"/>
    <n v="34060.499975722501"/>
    <n v="36835.566009852999"/>
  </r>
  <r>
    <x v="10"/>
    <s v="Grazing Livestock"/>
    <s v="Dairy"/>
    <m/>
    <m/>
    <x v="177"/>
    <s v="—    "/>
    <n v="2352.3538529668399"/>
    <n v="2559.9208497586001"/>
    <n v="2523.8380535976098"/>
    <n v="1809.9994198076799"/>
  </r>
  <r>
    <x v="10"/>
    <s v="Grazing Livestock"/>
    <s v="Dairy"/>
    <m/>
    <m/>
    <x v="178"/>
    <s v="—    "/>
    <n v="30699.006562553299"/>
    <n v="24758.6060429231"/>
    <n v="31536.661922124898"/>
    <n v="35025.566590045397"/>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173"/>
    <s v="—    "/>
    <n v="19028.925610714101"/>
    <n v="5033.9025702762501"/>
    <n v="19366.466903564498"/>
    <n v="32048.659025310499"/>
  </r>
  <r>
    <x v="11"/>
    <s v="Grazing Livestock"/>
    <s v="Grazing livestock (lowland)"/>
    <m/>
    <m/>
    <x v="174"/>
    <s v="—    "/>
    <n v="9286.4046632911395"/>
    <n v="3065.7793651188199"/>
    <n v="11600.626950468501"/>
    <n v="10816.699908955399"/>
  </r>
  <r>
    <x v="11"/>
    <s v="Grazing Livestock"/>
    <s v="Grazing livestock (lowland)"/>
    <m/>
    <m/>
    <x v="175"/>
    <s v="—    "/>
    <n v="9742.5209474229705"/>
    <n v="1968.12320515743"/>
    <n v="7765.8399530960296"/>
    <n v="21231.959116355101"/>
  </r>
  <r>
    <x v="11"/>
    <s v="Grazing Livestock"/>
    <s v="Grazing livestock (lowland)"/>
    <m/>
    <m/>
    <x v="176"/>
    <s v="—    "/>
    <n v="17927.923308658101"/>
    <n v="11210.939601668601"/>
    <n v="17772.342089654299"/>
    <n v="24801.483411519799"/>
  </r>
  <r>
    <x v="11"/>
    <s v="Grazing Livestock"/>
    <s v="Grazing livestock (lowland)"/>
    <m/>
    <m/>
    <x v="177"/>
    <s v="—    "/>
    <n v="2150.0690825235301"/>
    <n v="2543.9168782668098"/>
    <n v="2006.67703924438"/>
    <n v="2047.02698776742"/>
  </r>
  <r>
    <x v="11"/>
    <s v="Grazing Livestock"/>
    <s v="Grazing livestock (lowland)"/>
    <m/>
    <m/>
    <x v="178"/>
    <s v="—    "/>
    <n v="15777.854226134599"/>
    <n v="8667.0227234017493"/>
    <n v="15765.6650504099"/>
    <n v="22754.456423752399"/>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173"/>
    <s v="—    "/>
    <n v="5459.9975033054598"/>
    <n v="2456.1381935372201"/>
    <n v="5933.3969718040698"/>
    <n v="7441.1529692828499"/>
  </r>
  <r>
    <x v="12"/>
    <s v="Grazing Livestock"/>
    <s v="Grazing livestock (LFA)"/>
    <m/>
    <m/>
    <x v="174"/>
    <s v="—    "/>
    <n v="2796.1343699460899"/>
    <n v="2060.3730436534302"/>
    <n v="3199.9782089906298"/>
    <n v="2704.0639793463001"/>
  </r>
  <r>
    <x v="12"/>
    <s v="Grazing Livestock"/>
    <s v="Grazing livestock (LFA)"/>
    <m/>
    <m/>
    <x v="175"/>
    <s v="—    "/>
    <n v="2663.8631333593698"/>
    <s v="V"/>
    <n v="2733.41876281344"/>
    <n v="4737.0889899365502"/>
  </r>
  <r>
    <x v="12"/>
    <s v="Grazing Livestock"/>
    <s v="Grazing livestock (LFA)"/>
    <m/>
    <m/>
    <x v="176"/>
    <s v="—    "/>
    <n v="28938.2402270606"/>
    <n v="11761.4641040487"/>
    <n v="25061.375037124599"/>
    <n v="53470.197696656403"/>
  </r>
  <r>
    <x v="12"/>
    <s v="Grazing Livestock"/>
    <s v="Grazing livestock (LFA)"/>
    <m/>
    <m/>
    <x v="177"/>
    <s v="—    "/>
    <n v="4893.0097806291797"/>
    <n v="4251.4523533645697"/>
    <n v="4096.7273488682104"/>
    <n v="7115.7582301755301"/>
  </r>
  <r>
    <x v="12"/>
    <s v="Grazing Livestock"/>
    <s v="Grazing livestock (LFA)"/>
    <m/>
    <m/>
    <x v="178"/>
    <s v="—    "/>
    <n v="24045.2304464314"/>
    <n v="7510.0117506841298"/>
    <n v="20964.647688256398"/>
    <n v="46354.439466480901"/>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173"/>
    <s v="—    "/>
    <n v="4211.3441928743996"/>
    <s v="V"/>
    <n v="6308.7851436327301"/>
    <n v="3411.5810915371499"/>
  </r>
  <r>
    <x v="13"/>
    <s v="Grazing Livestock"/>
    <s v="Grazing livestock (LFA)"/>
    <s v="Grazing livestock (DA)"/>
    <m/>
    <x v="174"/>
    <s v="—    "/>
    <n v="2174.0514714843198"/>
    <s v="V"/>
    <n v="3222.19167471124"/>
    <n v="884.10312974124997"/>
  </r>
  <r>
    <x v="13"/>
    <s v="Grazing Livestock"/>
    <s v="Grazing livestock (LFA)"/>
    <s v="Grazing livestock (DA)"/>
    <m/>
    <x v="175"/>
    <s v="—    "/>
    <n v="2037.29272139007"/>
    <s v="V"/>
    <n v="3086.5934689214901"/>
    <n v="2527.4779617958998"/>
  </r>
  <r>
    <x v="13"/>
    <s v="Grazing Livestock"/>
    <s v="Grazing livestock (LFA)"/>
    <s v="Grazing livestock (DA)"/>
    <m/>
    <x v="176"/>
    <s v="—    "/>
    <n v="18544.2865382091"/>
    <n v="10459.3474528518"/>
    <n v="19911.4465773587"/>
    <n v="28774.922200749901"/>
  </r>
  <r>
    <x v="13"/>
    <s v="Grazing Livestock"/>
    <s v="Grazing livestock (LFA)"/>
    <s v="Grazing livestock (DA)"/>
    <m/>
    <x v="177"/>
    <s v="—    "/>
    <n v="3322.8107144790602"/>
    <n v="3275.5404126224098"/>
    <n v="3163.2794330490201"/>
    <n v="3726.7535624436"/>
  </r>
  <r>
    <x v="13"/>
    <s v="Grazing Livestock"/>
    <s v="Grazing livestock (LFA)"/>
    <s v="Grazing livestock (DA)"/>
    <m/>
    <x v="178"/>
    <s v="—    "/>
    <n v="15221.475823729999"/>
    <n v="7183.8070402294297"/>
    <n v="16748.1671443097"/>
    <n v="25048.168638306299"/>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173"/>
    <s v="—    "/>
    <n v="6312.8947816970904"/>
    <s v=".D"/>
    <s v="..D"/>
    <n v="7032.6356817834703"/>
  </r>
  <r>
    <x v="14"/>
    <s v="Grazing Livestock"/>
    <s v="Grazing livestock (LFA)"/>
    <s v="Specialist sheep (SDA)"/>
    <m/>
    <x v="174"/>
    <s v="—    "/>
    <n v="3028.8911153922099"/>
    <s v=".D"/>
    <s v="..D"/>
    <n v="2336.47852175869"/>
  </r>
  <r>
    <x v="14"/>
    <s v="Grazing Livestock"/>
    <s v="Grazing livestock (LFA)"/>
    <s v="Specialist sheep (SDA)"/>
    <m/>
    <x v="175"/>
    <s v="—    "/>
    <n v="3284.00366630489"/>
    <s v=".D"/>
    <s v="..D"/>
    <n v="4696.1571600247898"/>
  </r>
  <r>
    <x v="14"/>
    <s v="Grazing Livestock"/>
    <s v="Grazing livestock (LFA)"/>
    <s v="Specialist sheep (SDA)"/>
    <m/>
    <x v="176"/>
    <s v="—    "/>
    <n v="39361.960582141102"/>
    <s v="F"/>
    <n v="31758.727406005"/>
    <n v="64589.864501955301"/>
  </r>
  <r>
    <x v="14"/>
    <s v="Grazing Livestock"/>
    <s v="Grazing livestock (LFA)"/>
    <s v="Specialist sheep (SDA)"/>
    <m/>
    <x v="177"/>
    <s v="—    "/>
    <n v="6529.6806635421799"/>
    <s v="F"/>
    <n v="6005.7258347377101"/>
    <n v="9238.5704574013307"/>
  </r>
  <r>
    <x v="14"/>
    <s v="Grazing Livestock"/>
    <s v="Grazing livestock (LFA)"/>
    <s v="Specialist sheep (SDA)"/>
    <m/>
    <x v="178"/>
    <s v="—    "/>
    <n v="32832.279918598899"/>
    <s v="F"/>
    <n v="25753.001571267301"/>
    <n v="55351.294044554001"/>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173"/>
    <s v="—    "/>
    <n v="6148.1891023021199"/>
    <s v=".D"/>
    <n v="4051.4178611535499"/>
    <s v="..D"/>
  </r>
  <r>
    <x v="15"/>
    <s v="Grazing Livestock"/>
    <s v="Grazing livestock (LFA)"/>
    <s v="Other grazing livestock (SDA)"/>
    <m/>
    <x v="174"/>
    <s v="—    "/>
    <n v="3310.8095386329801"/>
    <s v=".D"/>
    <n v="2147.4966478790798"/>
    <s v="..D"/>
  </r>
  <r>
    <x v="15"/>
    <s v="Grazing Livestock"/>
    <s v="Grazing livestock (LFA)"/>
    <s v="Other grazing livestock (SDA)"/>
    <m/>
    <x v="175"/>
    <s v="—    "/>
    <n v="2837.3795636691498"/>
    <s v="F"/>
    <n v="1903.9212132744699"/>
    <s v="V"/>
  </r>
  <r>
    <x v="15"/>
    <s v="Grazing Livestock"/>
    <s v="Grazing livestock (LFA)"/>
    <s v="Other grazing livestock (SDA)"/>
    <m/>
    <x v="176"/>
    <s v="—    "/>
    <n v="31694.656288427701"/>
    <s v="F"/>
    <n v="24677.708641617901"/>
    <n v="66375.281975768696"/>
  </r>
  <r>
    <x v="15"/>
    <s v="Grazing Livestock"/>
    <s v="Grazing livestock (LFA)"/>
    <s v="Other grazing livestock (SDA)"/>
    <m/>
    <x v="177"/>
    <s v="—    "/>
    <n v="5254.0035215705102"/>
    <s v="F"/>
    <n v="3532.1033231736101"/>
    <n v="8030.7436266244404"/>
  </r>
  <r>
    <x v="15"/>
    <s v="Grazing Livestock"/>
    <s v="Grazing livestock (LFA)"/>
    <s v="Other grazing livestock (SDA)"/>
    <m/>
    <x v="178"/>
    <s v="—    "/>
    <n v="26440.652766857202"/>
    <s v="F"/>
    <n v="21145.605318444301"/>
    <n v="58344.538349144197"/>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173"/>
    <s v="—    "/>
    <n v="32143.2308122461"/>
    <n v="15075.8376882392"/>
    <n v="26697.0318758547"/>
    <n v="58680.988842926301"/>
  </r>
  <r>
    <x v="16"/>
    <s v="Other types &amp; mixed"/>
    <m/>
    <m/>
    <m/>
    <x v="174"/>
    <s v="—    "/>
    <n v="15940.2674637581"/>
    <n v="9821.9054109849494"/>
    <n v="13208.404870996999"/>
    <n v="26969.1355447235"/>
  </r>
  <r>
    <x v="16"/>
    <s v="Other types &amp; mixed"/>
    <m/>
    <m/>
    <m/>
    <x v="175"/>
    <s v="—    "/>
    <n v="16202.963348488"/>
    <n v="5253.9322772542801"/>
    <n v="13488.627004857701"/>
    <n v="31711.853298202801"/>
  </r>
  <r>
    <x v="16"/>
    <s v="Other types &amp; mixed"/>
    <m/>
    <m/>
    <m/>
    <x v="176"/>
    <s v="—    "/>
    <n v="28033.755566529799"/>
    <n v="13175.0451836998"/>
    <n v="28914.1262687993"/>
    <n v="40207.046179569603"/>
  </r>
  <r>
    <x v="16"/>
    <s v="Other types &amp; mixed"/>
    <m/>
    <m/>
    <m/>
    <x v="177"/>
    <s v="—    "/>
    <n v="2465.4706692638101"/>
    <n v="1906.47609450045"/>
    <n v="2614.1180106402899"/>
    <n v="2698.8224575046402"/>
  </r>
  <r>
    <x v="16"/>
    <s v="Other types &amp; mixed"/>
    <m/>
    <m/>
    <m/>
    <x v="178"/>
    <s v="—    "/>
    <n v="25568.284897265999"/>
    <n v="11268.5690891993"/>
    <n v="26300.008258159"/>
    <n v="37508.223722064897"/>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173"/>
    <s v="—    "/>
    <n v="45787.512347231001"/>
    <s v="F"/>
    <n v="30458.840120606401"/>
    <n v="110653.657028631"/>
  </r>
  <r>
    <x v="17"/>
    <s v="Other types &amp; mixed"/>
    <s v="Pigs"/>
    <m/>
    <m/>
    <x v="174"/>
    <s v="—    "/>
    <n v="30122.6256131911"/>
    <s v="F"/>
    <s v="V"/>
    <s v=".D"/>
  </r>
  <r>
    <x v="17"/>
    <s v="Other types &amp; mixed"/>
    <s v="Pigs"/>
    <m/>
    <m/>
    <x v="175"/>
    <s v="—    "/>
    <n v="15664.886734039799"/>
    <s v=".D"/>
    <n v="10235.7771742523"/>
    <s v="..D"/>
  </r>
  <r>
    <x v="17"/>
    <s v="Other types &amp; mixed"/>
    <s v="Pigs"/>
    <m/>
    <m/>
    <x v="176"/>
    <s v="—    "/>
    <n v="13623.5070671877"/>
    <s v="F"/>
    <n v="21595.821947865501"/>
    <n v="8339.0733686776002"/>
  </r>
  <r>
    <x v="17"/>
    <s v="Other types &amp; mixed"/>
    <s v="Pigs"/>
    <m/>
    <m/>
    <x v="177"/>
    <s v="—    "/>
    <n v="1042.64520899994"/>
    <s v="F"/>
    <n v="1723.2978219361601"/>
    <n v="448.871951002831"/>
  </r>
  <r>
    <x v="17"/>
    <s v="Other types &amp; mixed"/>
    <s v="Pigs"/>
    <m/>
    <m/>
    <x v="178"/>
    <s v="—    "/>
    <n v="12580.8618581878"/>
    <s v="F"/>
    <n v="19872.5241259293"/>
    <n v="7890.2014176747698"/>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173"/>
    <s v="—    "/>
    <n v="42118.786096362797"/>
    <s v=".D"/>
    <n v="62226.330932522498"/>
    <s v="..D"/>
  </r>
  <r>
    <x v="18"/>
    <s v="Other types &amp; mixed"/>
    <s v="Poultry"/>
    <m/>
    <m/>
    <x v="174"/>
    <s v="—    "/>
    <n v="16089.444561948199"/>
    <s v=".D"/>
    <n v="26546.4265592927"/>
    <s v="..D"/>
  </r>
  <r>
    <x v="18"/>
    <s v="Other types &amp; mixed"/>
    <s v="Poultry"/>
    <m/>
    <m/>
    <x v="175"/>
    <s v="—    "/>
    <n v="26029.341534414601"/>
    <s v="V"/>
    <n v="35679.904373229801"/>
    <n v="29856.950248982601"/>
  </r>
  <r>
    <x v="18"/>
    <s v="Other types &amp; mixed"/>
    <s v="Poultry"/>
    <m/>
    <m/>
    <x v="176"/>
    <s v="—    "/>
    <n v="11438.638435832099"/>
    <s v="V"/>
    <n v="12332.3107531264"/>
    <n v="18353.835688267802"/>
  </r>
  <r>
    <x v="18"/>
    <s v="Other types &amp; mixed"/>
    <s v="Poultry"/>
    <m/>
    <m/>
    <x v="177"/>
    <s v="—    "/>
    <n v="881.82002166688005"/>
    <s v="V"/>
    <n v="574.39656668056898"/>
    <s v="V"/>
  </r>
  <r>
    <x v="18"/>
    <s v="Other types &amp; mixed"/>
    <s v="Poultry"/>
    <m/>
    <m/>
    <x v="178"/>
    <s v="—    "/>
    <n v="10556.8184141652"/>
    <s v="V"/>
    <n v="11757.9141864458"/>
    <n v="16292.7924817275"/>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173"/>
    <s v="—    "/>
    <n v="26488.125045237801"/>
    <n v="19391.0549401438"/>
    <n v="16740.5452800983"/>
    <n v="53035.668484298301"/>
  </r>
  <r>
    <x v="19"/>
    <s v="Other types &amp; mixed"/>
    <s v="Mixed"/>
    <m/>
    <m/>
    <x v="174"/>
    <s v="—    "/>
    <n v="12740.091638776001"/>
    <n v="12793.183341211699"/>
    <n v="8236.3554996917301"/>
    <n v="21742.325545186501"/>
  </r>
  <r>
    <x v="19"/>
    <s v="Other types &amp; mixed"/>
    <s v="Mixed"/>
    <m/>
    <m/>
    <x v="175"/>
    <s v="—    "/>
    <n v="13748.0334064618"/>
    <n v="6597.8715989320099"/>
    <n v="8504.1897804065393"/>
    <n v="31293.342939111801"/>
  </r>
  <r>
    <x v="19"/>
    <s v="Other types &amp; mixed"/>
    <s v="Mixed"/>
    <m/>
    <m/>
    <x v="176"/>
    <s v="—    "/>
    <n v="35594.147633026099"/>
    <n v="18383.3051172214"/>
    <n v="34786.4248679382"/>
    <n v="54075.0187874732"/>
  </r>
  <r>
    <x v="19"/>
    <s v="Other types &amp; mixed"/>
    <s v="Mixed"/>
    <m/>
    <m/>
    <x v="177"/>
    <s v="—    "/>
    <n v="3197.57513796892"/>
    <n v="2697.67596278459"/>
    <n v="3334.3955649077998"/>
    <n v="3412.1364330971401"/>
  </r>
  <r>
    <x v="19"/>
    <s v="Other types &amp; mixed"/>
    <s v="Mixed"/>
    <m/>
    <m/>
    <x v="178"/>
    <s v="—    "/>
    <n v="32396.5724950572"/>
    <n v="15685.6291544368"/>
    <n v="31452.029303030398"/>
    <n v="50662.882354376001"/>
  </r>
  <r>
    <x v="0"/>
    <m/>
    <m/>
    <m/>
    <m/>
    <x v="0"/>
    <s v="Sum"/>
    <n v="57124.002777000002"/>
    <n v="14139.652577000001"/>
    <n v="28483.656299999999"/>
    <n v="14500.6939"/>
  </r>
  <r>
    <x v="0"/>
    <m/>
    <m/>
    <m/>
    <m/>
    <x v="1"/>
    <s v="Average per farm"/>
    <n v="153.667238676203"/>
    <n v="86.2961590678091"/>
    <n v="155.25721770357799"/>
    <n v="216.237709407962"/>
  </r>
  <r>
    <x v="0"/>
    <m/>
    <m/>
    <m/>
    <m/>
    <x v="2"/>
    <s v="—    "/>
    <n v="147.70655441211301"/>
    <n v="82.328535009778506"/>
    <n v="149.89980982536301"/>
    <n v="207.14857512480901"/>
  </r>
  <r>
    <x v="0"/>
    <m/>
    <m/>
    <m/>
    <m/>
    <x v="179"/>
    <s v="—    "/>
    <n v="93.316695208608294"/>
    <n v="55.273751919003701"/>
    <n v="88.800293432097007"/>
    <n v="139.283987645308"/>
  </r>
  <r>
    <x v="0"/>
    <m/>
    <m/>
    <m/>
    <m/>
    <x v="180"/>
    <s v="—    "/>
    <n v="118167.30138110201"/>
    <n v="48491.736946090597"/>
    <n v="135823.813323657"/>
    <n v="151425.451640304"/>
  </r>
  <r>
    <x v="0"/>
    <m/>
    <m/>
    <m/>
    <m/>
    <x v="181"/>
    <s v="—    "/>
    <n v="124393.67466022501"/>
    <n v="50709.492767570002"/>
    <n v="154439.88467726301"/>
    <n v="137223.599519179"/>
  </r>
  <r>
    <x v="0"/>
    <m/>
    <m/>
    <m/>
    <m/>
    <x v="182"/>
    <s v="—    "/>
    <n v="392.05560858941197"/>
    <n v="179.11193461143301"/>
    <n v="553.69970232719004"/>
    <n v="282.18050527223397"/>
  </r>
  <r>
    <x v="0"/>
    <m/>
    <m/>
    <m/>
    <m/>
    <x v="183"/>
    <s v="—    "/>
    <n v="13450.7385919305"/>
    <n v="3775.1865391209999"/>
    <n v="16810.596983375999"/>
    <n v="16285.630022801901"/>
  </r>
  <r>
    <x v="0"/>
    <m/>
    <m/>
    <m/>
    <m/>
    <x v="184"/>
    <s v="—    "/>
    <n v="259785.56751993101"/>
    <n v="100990.471084986"/>
    <n v="310717.719168954"/>
    <n v="314581.12405058101"/>
  </r>
  <r>
    <x v="0"/>
    <m/>
    <m/>
    <m/>
    <m/>
    <x v="185"/>
    <s v="—    "/>
    <n v="45617.576400469203"/>
    <n v="22459.2662413908"/>
    <n v="53672.025826986202"/>
    <n v="52377.962589238603"/>
  </r>
  <r>
    <x v="0"/>
    <m/>
    <m/>
    <m/>
    <m/>
    <x v="186"/>
    <s v="—    "/>
    <n v="67306.604721730895"/>
    <n v="30535.831336098199"/>
    <n v="88521.027220767894"/>
    <n v="61490.444544381397"/>
  </r>
  <r>
    <x v="0"/>
    <m/>
    <m/>
    <m/>
    <m/>
    <x v="187"/>
    <s v="—    "/>
    <n v="5986.5844587201"/>
    <s v="V"/>
    <n v="8629.4390142216398"/>
    <n v="4329.7815918174801"/>
  </r>
  <r>
    <x v="0"/>
    <m/>
    <m/>
    <m/>
    <m/>
    <x v="188"/>
    <s v="—    "/>
    <n v="14989.8933005982"/>
    <n v="8074.6239266177099"/>
    <n v="17051.281047015698"/>
    <n v="17683.808958969901"/>
  </r>
  <r>
    <x v="0"/>
    <m/>
    <m/>
    <m/>
    <m/>
    <x v="189"/>
    <s v="—    "/>
    <n v="596.44306281332797"/>
    <n v="229.20938054325401"/>
    <n v="974.32420618697097"/>
    <s v="V"/>
  </r>
  <r>
    <x v="0"/>
    <m/>
    <m/>
    <m/>
    <m/>
    <x v="190"/>
    <s v="—    "/>
    <n v="134497.10194433201"/>
    <n v="63660.7183899027"/>
    <n v="168848.09731517901"/>
    <n v="136094.26051649201"/>
  </r>
  <r>
    <x v="0"/>
    <m/>
    <m/>
    <m/>
    <m/>
    <x v="191"/>
    <s v="—    "/>
    <n v="125288.465575599"/>
    <n v="37329.752695082803"/>
    <n v="141869.621853775"/>
    <n v="178486.863534089"/>
  </r>
  <r>
    <x v="0"/>
    <m/>
    <m/>
    <m/>
    <m/>
    <x v="192"/>
    <s v="—    "/>
    <n v="22101.696173094901"/>
    <n v="8675.3288045928093"/>
    <n v="28441.436382112301"/>
    <n v="22740.644135223101"/>
  </r>
  <r>
    <x v="0"/>
    <m/>
    <m/>
    <m/>
    <m/>
    <x v="193"/>
    <s v="—    "/>
    <n v="0"/>
    <n v="0"/>
    <n v="0"/>
    <n v="0"/>
  </r>
  <r>
    <x v="0"/>
    <m/>
    <m/>
    <m/>
    <m/>
    <x v="194"/>
    <s v="—    "/>
    <n v="8874.3592981672791"/>
    <n v="5665.9500201172496"/>
    <n v="9811.1308818945308"/>
    <n v="10162.7881707992"/>
  </r>
  <r>
    <x v="0"/>
    <m/>
    <m/>
    <m/>
    <m/>
    <x v="195"/>
    <s v="—    "/>
    <n v="11557.9696942263"/>
    <n v="7354.1369365970804"/>
    <n v="13104.541906426501"/>
    <n v="12619.2087946012"/>
  </r>
  <r>
    <x v="0"/>
    <m/>
    <m/>
    <m/>
    <m/>
    <x v="196"/>
    <s v="—    "/>
    <n v="19536.944610439201"/>
    <n v="12490.3949896549"/>
    <n v="21702.371189467001"/>
    <n v="22154.508800561602"/>
  </r>
  <r>
    <x v="0"/>
    <m/>
    <m/>
    <m/>
    <m/>
    <x v="197"/>
    <s v="—    "/>
    <n v="39969.273602832698"/>
    <n v="25510.4819463692"/>
    <n v="44618.043977788002"/>
    <n v="44936.505765962"/>
  </r>
  <r>
    <x v="0"/>
    <m/>
    <m/>
    <m/>
    <m/>
    <x v="198"/>
    <s v="—    "/>
    <n v="266.66149530111699"/>
    <s v="V"/>
    <n v="288.23928271455799"/>
    <s v="V"/>
  </r>
  <r>
    <x v="0"/>
    <m/>
    <m/>
    <m/>
    <m/>
    <x v="199"/>
    <s v="—    "/>
    <n v="4595.75413710881"/>
    <n v="3266.1387453913899"/>
    <n v="5181.8914981676699"/>
    <n v="4740.9171601643202"/>
  </r>
  <r>
    <x v="0"/>
    <m/>
    <m/>
    <m/>
    <m/>
    <x v="200"/>
    <s v="—    "/>
    <n v="14726.7881399504"/>
    <n v="8828.9089615244702"/>
    <n v="17747.154765524199"/>
    <n v="14544.926336856201"/>
  </r>
  <r>
    <x v="0"/>
    <m/>
    <m/>
    <m/>
    <m/>
    <x v="201"/>
    <s v="—    "/>
    <n v="667.39715756704902"/>
    <n v="458.829470363018"/>
    <n v="698.70004007175203"/>
    <n v="809.28375303474297"/>
  </r>
  <r>
    <x v="0"/>
    <m/>
    <m/>
    <m/>
    <m/>
    <x v="202"/>
    <s v="—    "/>
    <n v="7370.1729714278599"/>
    <n v="5039.9635670564503"/>
    <n v="8392.2861545938595"/>
    <n v="7634.6314054115701"/>
  </r>
  <r>
    <x v="0"/>
    <m/>
    <m/>
    <m/>
    <m/>
    <x v="203"/>
    <s v="—    "/>
    <n v="7364.5024544426897"/>
    <n v="2352.4574739067102"/>
    <n v="9814.6080710642691"/>
    <n v="7439.02360839435"/>
  </r>
  <r>
    <x v="0"/>
    <m/>
    <m/>
    <m/>
    <m/>
    <x v="204"/>
    <s v="—    "/>
    <n v="119757.750308324"/>
    <n v="66712.671688394796"/>
    <n v="143362.957528125"/>
    <n v="125114.485220601"/>
  </r>
  <r>
    <x v="0"/>
    <m/>
    <m/>
    <m/>
    <m/>
    <x v="205"/>
    <s v="—    "/>
    <n v="6187.0922176051799"/>
    <n v="-29126.505949175498"/>
    <n v="-586.91264725729798"/>
    <n v="53927.596254266296"/>
  </r>
  <r>
    <x v="0"/>
    <m/>
    <m/>
    <m/>
    <m/>
    <x v="206"/>
    <s v="—    "/>
    <n v="656.37695032983004"/>
    <n v="256.41304413642399"/>
    <n v="906.42302709220701"/>
    <n v="555.21794077730397"/>
  </r>
  <r>
    <x v="0"/>
    <m/>
    <m/>
    <m/>
    <m/>
    <x v="207"/>
    <s v="—    "/>
    <n v="6008.3642697936202"/>
    <n v="4237.2391713835004"/>
    <n v="7684.6127867860896"/>
    <n v="4442.7431191068799"/>
  </r>
  <r>
    <x v="0"/>
    <m/>
    <m/>
    <m/>
    <m/>
    <x v="208"/>
    <s v="—    "/>
    <n v="16677.138031413899"/>
    <n v="8170.1787937499303"/>
    <n v="20483.478583383301"/>
    <n v="17495.509355300601"/>
  </r>
  <r>
    <x v="0"/>
    <m/>
    <m/>
    <m/>
    <m/>
    <x v="209"/>
    <s v="—    "/>
    <s v="V"/>
    <s v=".D"/>
    <s v="V"/>
    <s v="V"/>
  </r>
  <r>
    <x v="0"/>
    <m/>
    <m/>
    <m/>
    <m/>
    <x v="205"/>
    <s v="—    "/>
    <n v="6187.0922176051799"/>
    <n v="-29126.505949175498"/>
    <n v="-586.91264725729798"/>
    <n v="53927.596254266296"/>
  </r>
  <r>
    <x v="0"/>
    <m/>
    <m/>
    <m/>
    <m/>
    <x v="210"/>
    <s v="—    "/>
    <n v="3870.5995150476301"/>
    <n v="1274.50264525237"/>
    <n v="3418.37452308396"/>
    <n v="7290.3620021728802"/>
  </r>
  <r>
    <x v="0"/>
    <m/>
    <m/>
    <m/>
    <m/>
    <x v="175"/>
    <s v="—    "/>
    <n v="12950.262286188899"/>
    <n v="4346.0687673111997"/>
    <n v="11777.9719852574"/>
    <n v="23642.9520393159"/>
  </r>
  <r>
    <x v="0"/>
    <m/>
    <m/>
    <m/>
    <m/>
    <x v="178"/>
    <s v="—    "/>
    <n v="27342.6740208103"/>
    <n v="14181.5975494511"/>
    <n v="27821.732657453798"/>
    <n v="39235.050239485397"/>
  </r>
  <r>
    <x v="0"/>
    <m/>
    <m/>
    <m/>
    <m/>
    <x v="211"/>
    <s v="—    "/>
    <n v="50350.6280396519"/>
    <n v="-9324.3369871608902"/>
    <n v="42431.166518537902"/>
    <n v="124095.96053524"/>
  </r>
  <r>
    <x v="0"/>
    <m/>
    <m/>
    <m/>
    <m/>
    <x v="212"/>
    <s v="—    "/>
    <n v="29678.1170582587"/>
    <n v="30089.8321849977"/>
    <n v="31389.354373830902"/>
    <n v="25915.276136744102"/>
  </r>
  <r>
    <x v="0"/>
    <m/>
    <m/>
    <m/>
    <m/>
    <x v="213"/>
    <s v="—    "/>
    <n v="20672.510981393301"/>
    <n v="-39414.169172158603"/>
    <n v="11041.812144707001"/>
    <n v="98180.684398496494"/>
  </r>
  <r>
    <x v="0"/>
    <m/>
    <m/>
    <m/>
    <m/>
    <x v="214"/>
    <s v="—    "/>
    <n v="6455.7215421322198"/>
    <n v="4675.3115878767803"/>
    <n v="8142.2238382753003"/>
    <n v="4879.0126127274498"/>
  </r>
  <r>
    <x v="0"/>
    <m/>
    <m/>
    <m/>
    <m/>
    <x v="215"/>
    <s v="—    "/>
    <n v="27128.232523525501"/>
    <n v="-34738.857584281803"/>
    <n v="19184.035982982299"/>
    <n v="103059.69701122399"/>
  </r>
  <r>
    <x v="0"/>
    <m/>
    <m/>
    <m/>
    <m/>
    <x v="216"/>
    <s v="—    "/>
    <n v="656.37695032983004"/>
    <n v="256.41304413642399"/>
    <n v="906.42302709220701"/>
    <n v="555.21794077730397"/>
  </r>
  <r>
    <x v="0"/>
    <m/>
    <m/>
    <m/>
    <m/>
    <x v="217"/>
    <s v="—    "/>
    <n v="25439.883798436498"/>
    <n v="15320.2594693174"/>
    <n v="25569.870929484601"/>
    <n v="35052.214382099402"/>
  </r>
  <r>
    <x v="0"/>
    <m/>
    <m/>
    <m/>
    <m/>
    <x v="218"/>
    <s v="—    "/>
    <n v="9723.2179344425094"/>
    <n v="6970.8647650296498"/>
    <n v="10501.266226629101"/>
    <n v="10878.725219873801"/>
  </r>
  <r>
    <x v="0"/>
    <m/>
    <m/>
    <m/>
    <m/>
    <x v="219"/>
    <s v="—    "/>
    <n v="0"/>
    <n v="0"/>
    <n v="0"/>
    <n v="0"/>
  </r>
  <r>
    <x v="0"/>
    <m/>
    <m/>
    <m/>
    <m/>
    <x v="220"/>
    <s v="—    "/>
    <n v="0"/>
    <n v="0"/>
    <n v="0"/>
    <n v="0"/>
  </r>
  <r>
    <x v="0"/>
    <m/>
    <m/>
    <m/>
    <m/>
    <x v="221"/>
    <s v="—    "/>
    <n v="22763.347334978"/>
    <n v="23644.149503483201"/>
    <n v="23776.602381657802"/>
    <n v="19914.142639636098"/>
  </r>
  <r>
    <x v="0"/>
    <m/>
    <m/>
    <m/>
    <m/>
    <x v="222"/>
    <s v="—    "/>
    <n v="36252.283956046602"/>
    <n v="-18657.996037592398"/>
    <n v="30785.802066615299"/>
    <n v="100533.185253093"/>
  </r>
  <r>
    <x v="1"/>
    <s v="Cropping"/>
    <m/>
    <m/>
    <m/>
    <x v="0"/>
    <s v="Sum"/>
    <n v="22652.0013"/>
    <n v="5641.6754000000001"/>
    <n v="11268.2862"/>
    <n v="5742.0397000000003"/>
  </r>
  <r>
    <x v="1"/>
    <s v="Cropping"/>
    <m/>
    <m/>
    <m/>
    <x v="1"/>
    <s v="Average per farm"/>
    <n v="182.74854611036099"/>
    <n v="99.595331546724594"/>
    <n v="193.326355148044"/>
    <n v="243.69024691905199"/>
  </r>
  <r>
    <x v="1"/>
    <s v="Cropping"/>
    <m/>
    <m/>
    <m/>
    <x v="2"/>
    <s v="—    "/>
    <n v="175.885632245262"/>
    <n v="96.250965598977999"/>
    <n v="186.63256592462099"/>
    <n v="233.03839197524201"/>
  </r>
  <r>
    <x v="1"/>
    <s v="Cropping"/>
    <m/>
    <m/>
    <m/>
    <x v="179"/>
    <s v="—    "/>
    <n v="120.47130242289001"/>
    <n v="68.104821506214293"/>
    <n v="112.822046589569"/>
    <n v="186.933519867862"/>
  </r>
  <r>
    <x v="1"/>
    <s v="Cropping"/>
    <m/>
    <m/>
    <m/>
    <x v="180"/>
    <s v="—    "/>
    <n v="244662.336917295"/>
    <n v="100635.71232887699"/>
    <n v="288853.25802094"/>
    <n v="299450.44965849002"/>
  </r>
  <r>
    <x v="1"/>
    <s v="Cropping"/>
    <m/>
    <m/>
    <m/>
    <x v="181"/>
    <s v="—    "/>
    <n v="6600.0491121108998"/>
    <n v="5294.4858626215901"/>
    <n v="7517.8512673204996"/>
    <n v="6081.6804752499402"/>
  </r>
  <r>
    <x v="1"/>
    <s v="Cropping"/>
    <m/>
    <m/>
    <m/>
    <x v="182"/>
    <s v="—    "/>
    <n v="29.087280076220001"/>
    <s v=".D"/>
    <s v="V"/>
    <n v="0"/>
  </r>
  <r>
    <x v="1"/>
    <s v="Cropping"/>
    <m/>
    <m/>
    <m/>
    <x v="183"/>
    <s v="—    "/>
    <n v="22018.363356698199"/>
    <n v="5450.1604985994099"/>
    <n v="28556.802306503301"/>
    <n v="25465.817943108301"/>
  </r>
  <r>
    <x v="1"/>
    <s v="Cropping"/>
    <m/>
    <m/>
    <m/>
    <x v="184"/>
    <s v="—    "/>
    <n v="280079.63466678798"/>
    <n v="105336.75585066499"/>
    <n v="332023.134051317"/>
    <n v="349833.31182226102"/>
  </r>
  <r>
    <x v="1"/>
    <s v="Cropping"/>
    <m/>
    <m/>
    <m/>
    <x v="185"/>
    <s v="—    "/>
    <n v="86839.036932485105"/>
    <n v="41958.130073275803"/>
    <n v="105491.031794134"/>
    <n v="94332.452879313903"/>
  </r>
  <r>
    <x v="1"/>
    <s v="Cropping"/>
    <m/>
    <m/>
    <m/>
    <x v="186"/>
    <s v="—    "/>
    <n v="4008.9926538632099"/>
    <n v="4266.1553398127098"/>
    <n v="4109.6028023232102"/>
    <n v="3558.8856393486799"/>
  </r>
  <r>
    <x v="1"/>
    <s v="Cropping"/>
    <m/>
    <m/>
    <m/>
    <x v="187"/>
    <s v="—    "/>
    <n v="10053.774926633099"/>
    <s v="V"/>
    <n v="15644.1880541337"/>
    <n v="5102.0326936785204"/>
  </r>
  <r>
    <x v="1"/>
    <s v="Cropping"/>
    <m/>
    <m/>
    <m/>
    <x v="188"/>
    <s v="—    "/>
    <n v="19548.915464533398"/>
    <n v="9032.3696968811801"/>
    <n v="23033.066312426501"/>
    <n v="23044.281167474299"/>
  </r>
  <r>
    <x v="1"/>
    <s v="Cropping"/>
    <m/>
    <m/>
    <m/>
    <x v="189"/>
    <s v="—    "/>
    <n v="1236.1348037800101"/>
    <n v="57.315280900421897"/>
    <n v="2282.7549162178698"/>
    <s v="V"/>
  </r>
  <r>
    <x v="1"/>
    <s v="Cropping"/>
    <m/>
    <m/>
    <m/>
    <x v="190"/>
    <s v="—    "/>
    <n v="121686.854781295"/>
    <n v="59241.679537270102"/>
    <n v="150560.64387923499"/>
    <n v="126378.09538502499"/>
  </r>
  <r>
    <x v="1"/>
    <s v="Cropping"/>
    <m/>
    <m/>
    <m/>
    <x v="191"/>
    <s v="—    "/>
    <n v="158392.77988549299"/>
    <n v="46095.076313394398"/>
    <n v="181462.49017208099"/>
    <n v="223455.216437236"/>
  </r>
  <r>
    <x v="1"/>
    <s v="Cropping"/>
    <m/>
    <m/>
    <m/>
    <x v="192"/>
    <s v="—    "/>
    <n v="26623.965289217002"/>
    <n v="10746.1526112261"/>
    <n v="36120.1039196981"/>
    <n v="23588.851705466299"/>
  </r>
  <r>
    <x v="1"/>
    <s v="Cropping"/>
    <m/>
    <m/>
    <m/>
    <x v="193"/>
    <s v="—    "/>
    <n v="0"/>
    <n v="0"/>
    <n v="0"/>
    <n v="0"/>
  </r>
  <r>
    <x v="1"/>
    <s v="Cropping"/>
    <m/>
    <m/>
    <m/>
    <x v="194"/>
    <s v="—    "/>
    <n v="10576.767370232301"/>
    <n v="7317.4959315277201"/>
    <n v="11298.8536515784"/>
    <n v="12362.034828129101"/>
  </r>
  <r>
    <x v="1"/>
    <s v="Cropping"/>
    <m/>
    <m/>
    <m/>
    <x v="195"/>
    <s v="—    "/>
    <n v="13059.623945085999"/>
    <n v="8714.5766059848102"/>
    <n v="14649.785991147401"/>
    <n v="14208.161048625299"/>
  </r>
  <r>
    <x v="1"/>
    <s v="Cropping"/>
    <m/>
    <m/>
    <m/>
    <x v="196"/>
    <s v="—    "/>
    <n v="22580.8308243475"/>
    <n v="15202.084406025901"/>
    <n v="24820.572684806299"/>
    <n v="25435.293821758201"/>
  </r>
  <r>
    <x v="1"/>
    <s v="Cropping"/>
    <m/>
    <m/>
    <m/>
    <x v="197"/>
    <s v="—    "/>
    <n v="46217.222139665901"/>
    <n v="31234.156943538499"/>
    <n v="50769.212327532099"/>
    <n v="52005.489698512603"/>
  </r>
  <r>
    <x v="1"/>
    <s v="Cropping"/>
    <m/>
    <m/>
    <m/>
    <x v="198"/>
    <s v="—    "/>
    <n v="675.20793370694298"/>
    <s v="V"/>
    <n v="710.26713227251901"/>
    <s v="V"/>
  </r>
  <r>
    <x v="1"/>
    <s v="Cropping"/>
    <m/>
    <m/>
    <m/>
    <x v="199"/>
    <s v="—    "/>
    <n v="5704.91474275167"/>
    <n v="4361.53006920604"/>
    <n v="6111.1046726874902"/>
    <n v="6227.7038630366897"/>
  </r>
  <r>
    <x v="1"/>
    <s v="Cropping"/>
    <m/>
    <m/>
    <m/>
    <x v="200"/>
    <s v="—    "/>
    <n v="14914.448075349501"/>
    <n v="9498.7963530478901"/>
    <n v="17589.662011939301"/>
    <n v="14985.550476984699"/>
  </r>
  <r>
    <x v="1"/>
    <s v="Cropping"/>
    <m/>
    <m/>
    <m/>
    <x v="201"/>
    <s v="—    "/>
    <n v="904.79127667629098"/>
    <n v="751.68894945639795"/>
    <n v="834.67309791971695"/>
    <n v="1192.81877659258"/>
  </r>
  <r>
    <x v="1"/>
    <s v="Cropping"/>
    <m/>
    <m/>
    <m/>
    <x v="202"/>
    <s v="—    "/>
    <n v="5913.3892340982602"/>
    <n v="4777.64022536639"/>
    <n v="6229.8695889442297"/>
    <n v="6408.2196735421403"/>
  </r>
  <r>
    <x v="1"/>
    <s v="Cropping"/>
    <m/>
    <m/>
    <m/>
    <x v="203"/>
    <s v="—    "/>
    <n v="12016.284288929501"/>
    <n v="3428.5032502224399"/>
    <n v="16090.093124986501"/>
    <n v="12459.441994349199"/>
  </r>
  <r>
    <x v="1"/>
    <s v="Cropping"/>
    <m/>
    <m/>
    <m/>
    <x v="204"/>
    <s v="—    "/>
    <n v="138678.60699117999"/>
    <n v="78355.217954333202"/>
    <n v="167178.17611073799"/>
    <n v="142019.52407991901"/>
  </r>
  <r>
    <x v="1"/>
    <s v="Cropping"/>
    <m/>
    <m/>
    <m/>
    <x v="205"/>
    <s v="—    "/>
    <n v="20635.5377705192"/>
    <n v="-31859.7589173776"/>
    <n v="15786.044693850599"/>
    <n v="81730.012588000798"/>
  </r>
  <r>
    <x v="1"/>
    <s v="Cropping"/>
    <m/>
    <m/>
    <m/>
    <x v="206"/>
    <s v="—    "/>
    <n v="921.36487620632397"/>
    <s v="V"/>
    <n v="1501.73063250736"/>
    <s v="V"/>
  </r>
  <r>
    <x v="1"/>
    <s v="Cropping"/>
    <m/>
    <m/>
    <m/>
    <x v="207"/>
    <s v="—    "/>
    <n v="5495.3156963707197"/>
    <n v="3983.8570083454301"/>
    <n v="7165.3982455823598"/>
    <n v="3702.9545526827301"/>
  </r>
  <r>
    <x v="1"/>
    <s v="Cropping"/>
    <m/>
    <m/>
    <m/>
    <x v="208"/>
    <s v="—    "/>
    <n v="20201.727424004701"/>
    <n v="9142.8041586724394"/>
    <n v="25545.5426222223"/>
    <n v="20580.550350479101"/>
  </r>
  <r>
    <x v="1"/>
    <s v="Cropping"/>
    <m/>
    <m/>
    <m/>
    <x v="209"/>
    <s v="—    "/>
    <s v="V"/>
    <s v=".D"/>
    <s v=".D"/>
    <s v="V"/>
  </r>
  <r>
    <x v="1"/>
    <s v="Cropping"/>
    <m/>
    <m/>
    <m/>
    <x v="205"/>
    <s v="—    "/>
    <n v="20635.5377705192"/>
    <n v="-31859.7589173776"/>
    <n v="15786.044693850599"/>
    <n v="81730.012588000798"/>
  </r>
  <r>
    <x v="1"/>
    <s v="Cropping"/>
    <m/>
    <m/>
    <m/>
    <x v="210"/>
    <s v="—    "/>
    <n v="2748.4642749292102"/>
    <n v="1083.1017967641301"/>
    <n v="2958.5460179649999"/>
    <n v="3972.4497724911298"/>
  </r>
  <r>
    <x v="1"/>
    <s v="Cropping"/>
    <m/>
    <m/>
    <m/>
    <x v="175"/>
    <s v="—    "/>
    <n v="17555.501705070099"/>
    <n v="6474.9703532039503"/>
    <n v="17225.724438939102"/>
    <n v="29089.519096794102"/>
  </r>
  <r>
    <x v="1"/>
    <s v="Cropping"/>
    <m/>
    <m/>
    <m/>
    <x v="178"/>
    <s v="—    "/>
    <n v="34714.6312947236"/>
    <n v="17618.415392172301"/>
    <n v="36423.523854701103"/>
    <n v="48158.462106209401"/>
  </r>
  <r>
    <x v="1"/>
    <s v="Cropping"/>
    <m/>
    <m/>
    <m/>
    <x v="211"/>
    <s v="—    "/>
    <n v="75654.135045242103"/>
    <n v="-6683.2713752372201"/>
    <n v="72393.839005455899"/>
    <n v="162950.44356349501"/>
  </r>
  <r>
    <x v="1"/>
    <s v="Cropping"/>
    <m/>
    <m/>
    <m/>
    <x v="212"/>
    <s v="—    "/>
    <n v="24360.2597757886"/>
    <n v="26190.122264992398"/>
    <n v="26051.670088162999"/>
    <n v="19243.125933577201"/>
  </r>
  <r>
    <x v="1"/>
    <s v="Cropping"/>
    <m/>
    <m/>
    <m/>
    <x v="213"/>
    <s v="—    "/>
    <n v="51293.875269453602"/>
    <n v="-32873.393640229602"/>
    <n v="46342.168917292802"/>
    <n v="143707.31762991799"/>
  </r>
  <r>
    <x v="1"/>
    <s v="Cropping"/>
    <m/>
    <m/>
    <m/>
    <x v="214"/>
    <s v="—    "/>
    <n v="5994.82757710243"/>
    <n v="4529.7471419571602"/>
    <n v="7774.9603583728704"/>
    <n v="3940.9341838928799"/>
  </r>
  <r>
    <x v="1"/>
    <s v="Cropping"/>
    <m/>
    <m/>
    <m/>
    <x v="215"/>
    <s v="—    "/>
    <n v="57288.702846556102"/>
    <n v="-28343.646498272501"/>
    <n v="54117.129275665699"/>
    <n v="147648.25181381099"/>
  </r>
  <r>
    <x v="1"/>
    <s v="Cropping"/>
    <m/>
    <m/>
    <m/>
    <x v="216"/>
    <s v="—    "/>
    <n v="921.36487620632397"/>
    <s v="V"/>
    <n v="1501.73063250736"/>
    <s v="V"/>
  </r>
  <r>
    <x v="1"/>
    <s v="Cropping"/>
    <m/>
    <m/>
    <m/>
    <x v="217"/>
    <s v="—    "/>
    <n v="31345.030319095898"/>
    <n v="18166.8220527009"/>
    <n v="30125.191919353299"/>
    <n v="46686.732257981399"/>
  </r>
  <r>
    <x v="1"/>
    <s v="Cropping"/>
    <m/>
    <m/>
    <m/>
    <x v="218"/>
    <s v="—    "/>
    <n v="8904.9868019696805"/>
    <n v="7032.0183662285799"/>
    <n v="8833.4590352523992"/>
    <n v="10885.585315685001"/>
  </r>
  <r>
    <x v="1"/>
    <s v="Cropping"/>
    <m/>
    <m/>
    <m/>
    <x v="219"/>
    <s v="—    "/>
    <n v="0"/>
    <n v="0"/>
    <n v="0"/>
    <n v="0"/>
  </r>
  <r>
    <x v="1"/>
    <s v="Cropping"/>
    <m/>
    <m/>
    <m/>
    <x v="220"/>
    <s v="—    "/>
    <n v="0"/>
    <n v="0"/>
    <n v="0"/>
    <n v="0"/>
  </r>
  <r>
    <x v="1"/>
    <s v="Cropping"/>
    <m/>
    <m/>
    <m/>
    <x v="221"/>
    <s v="—    "/>
    <n v="19172.449430991299"/>
    <n v="20286.5739893153"/>
    <n v="20686.2890152453"/>
    <n v="15107.0113586118"/>
  </r>
  <r>
    <x v="1"/>
    <s v="Cropping"/>
    <m/>
    <m/>
    <m/>
    <x v="222"/>
    <s v="—    "/>
    <n v="56935.949363401203"/>
    <n v="-18302.637815036302"/>
    <n v="57913.619368755499"/>
    <n v="128940.853994392"/>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2"/>
    <s v="—    "/>
    <n v="180.212166891838"/>
    <n v="101.699900997654"/>
    <n v="197.12686573703601"/>
    <n v="224.347134638993"/>
  </r>
  <r>
    <x v="2"/>
    <s v="Cropping"/>
    <s v="Cereals"/>
    <m/>
    <m/>
    <x v="179"/>
    <s v="—    "/>
    <n v="129.593922690688"/>
    <n v="79.5818047826357"/>
    <n v="119.20463822601199"/>
    <n v="199.374755915485"/>
  </r>
  <r>
    <x v="2"/>
    <s v="Cropping"/>
    <s v="Cereals"/>
    <m/>
    <m/>
    <x v="180"/>
    <s v="—    "/>
    <n v="168838.22675650101"/>
    <n v="84864.642449202802"/>
    <n v="190463.60009337199"/>
    <n v="209085.40371129601"/>
  </r>
  <r>
    <x v="2"/>
    <s v="Cropping"/>
    <s v="Cereals"/>
    <m/>
    <m/>
    <x v="181"/>
    <s v="—    "/>
    <n v="6521.3442570253701"/>
    <n v="6690.5934732122396"/>
    <n v="6314.7742570762503"/>
    <n v="6761.10456816858"/>
  </r>
  <r>
    <x v="2"/>
    <s v="Cropping"/>
    <s v="Cereals"/>
    <m/>
    <m/>
    <x v="182"/>
    <s v="—    "/>
    <s v="V"/>
    <s v=".D"/>
    <s v="V"/>
    <n v="0"/>
  </r>
  <r>
    <x v="2"/>
    <s v="Cropping"/>
    <s v="Cereals"/>
    <m/>
    <m/>
    <x v="183"/>
    <s v="—    "/>
    <n v="24734.535528267399"/>
    <n v="5526.9168994025904"/>
    <n v="35219.288852221602"/>
    <n v="23036.780793178401"/>
  </r>
  <r>
    <x v="2"/>
    <s v="Cropping"/>
    <s v="Cereals"/>
    <m/>
    <m/>
    <x v="184"/>
    <s v="—    "/>
    <n v="208911.92448655001"/>
    <n v="93064.184251801693"/>
    <n v="240428.862459956"/>
    <n v="261122.13597756499"/>
  </r>
  <r>
    <x v="2"/>
    <s v="Cropping"/>
    <s v="Cereals"/>
    <m/>
    <m/>
    <x v="185"/>
    <s v="—    "/>
    <n v="64742.941372723602"/>
    <n v="38412.691161985997"/>
    <n v="73177.639579163806"/>
    <n v="74106.295257072197"/>
  </r>
  <r>
    <x v="2"/>
    <s v="Cropping"/>
    <s v="Cereals"/>
    <m/>
    <m/>
    <x v="186"/>
    <s v="—    "/>
    <n v="3929.8215694180599"/>
    <n v="5257.60442229206"/>
    <n v="3559.3676524830998"/>
    <n v="3349.5772610858598"/>
  </r>
  <r>
    <x v="2"/>
    <s v="Cropping"/>
    <s v="Cereals"/>
    <m/>
    <m/>
    <x v="187"/>
    <s v="—    "/>
    <n v="1903.30701323515"/>
    <n v="990.12590359670605"/>
    <n v="2505.99705457766"/>
    <n v="1617.4112818512599"/>
  </r>
  <r>
    <x v="2"/>
    <s v="Cropping"/>
    <s v="Cereals"/>
    <m/>
    <m/>
    <x v="188"/>
    <s v="—    "/>
    <n v="17136.192389592099"/>
    <n v="9085.2244172515002"/>
    <n v="19988.0771549292"/>
    <n v="19462.097124247099"/>
  </r>
  <r>
    <x v="2"/>
    <s v="Cropping"/>
    <s v="Cereals"/>
    <m/>
    <m/>
    <x v="189"/>
    <s v="—    "/>
    <s v="V"/>
    <s v="V"/>
    <s v="V"/>
    <n v="320.11917181432602"/>
  </r>
  <r>
    <x v="2"/>
    <s v="Cropping"/>
    <s v="Cereals"/>
    <m/>
    <m/>
    <x v="190"/>
    <s v="—    "/>
    <n v="89239.365248660994"/>
    <n v="53791.290066840098"/>
    <n v="102113.411877575"/>
    <n v="98855.500096070595"/>
  </r>
  <r>
    <x v="2"/>
    <s v="Cropping"/>
    <s v="Cereals"/>
    <m/>
    <m/>
    <x v="191"/>
    <s v="—    "/>
    <n v="119672.559237888"/>
    <n v="39272.894184961602"/>
    <n v="138315.45058238201"/>
    <n v="162266.635881494"/>
  </r>
  <r>
    <x v="2"/>
    <s v="Cropping"/>
    <s v="Cereals"/>
    <m/>
    <m/>
    <x v="192"/>
    <s v="—    "/>
    <n v="11810.250930836701"/>
    <n v="7224.3055517048097"/>
    <n v="14971.505196145499"/>
    <n v="10109.544506587201"/>
  </r>
  <r>
    <x v="2"/>
    <s v="Cropping"/>
    <s v="Cereals"/>
    <m/>
    <m/>
    <x v="193"/>
    <s v="—    "/>
    <n v="0"/>
    <n v="0"/>
    <n v="0"/>
    <n v="0"/>
  </r>
  <r>
    <x v="2"/>
    <s v="Cropping"/>
    <s v="Cereals"/>
    <m/>
    <m/>
    <x v="194"/>
    <s v="—    "/>
    <n v="9048.12692131937"/>
    <n v="6621.17597538681"/>
    <n v="9862.0167424150204"/>
    <n v="9839.4489777408398"/>
  </r>
  <r>
    <x v="2"/>
    <s v="Cropping"/>
    <s v="Cereals"/>
    <m/>
    <m/>
    <x v="195"/>
    <s v="—    "/>
    <n v="10061.4577648989"/>
    <n v="7163.2126405101199"/>
    <n v="11773.253799132401"/>
    <n v="9549.8392789803293"/>
  </r>
  <r>
    <x v="2"/>
    <s v="Cropping"/>
    <s v="Cereals"/>
    <m/>
    <m/>
    <x v="196"/>
    <s v="—    "/>
    <n v="21069.348334779199"/>
    <n v="15765.2129942148"/>
    <n v="23415.415277652399"/>
    <n v="21681.909055629902"/>
  </r>
  <r>
    <x v="2"/>
    <s v="Cropping"/>
    <s v="Cereals"/>
    <m/>
    <m/>
    <x v="197"/>
    <s v="—    "/>
    <n v="40178.933020997501"/>
    <n v="29549.601610111698"/>
    <n v="45050.685819199804"/>
    <n v="41071.197312351098"/>
  </r>
  <r>
    <x v="2"/>
    <s v="Cropping"/>
    <s v="Cereals"/>
    <m/>
    <m/>
    <x v="198"/>
    <s v="—    "/>
    <s v="V"/>
    <s v="..D"/>
    <n v="-1.78757367953767"/>
    <s v=".D"/>
  </r>
  <r>
    <x v="2"/>
    <s v="Cropping"/>
    <s v="Cereals"/>
    <m/>
    <m/>
    <x v="199"/>
    <s v="—    "/>
    <n v="5309.4730483568201"/>
    <n v="4701.7794591674701"/>
    <n v="5469.0326179692902"/>
    <n v="5594.7009072259898"/>
  </r>
  <r>
    <x v="2"/>
    <s v="Cropping"/>
    <s v="Cereals"/>
    <m/>
    <m/>
    <x v="200"/>
    <s v="—    "/>
    <n v="11526.8630123003"/>
    <n v="9186.97613159707"/>
    <n v="12499.408949356401"/>
    <n v="11919.9560739928"/>
  </r>
  <r>
    <x v="2"/>
    <s v="Cropping"/>
    <s v="Cereals"/>
    <m/>
    <m/>
    <x v="201"/>
    <s v="—    "/>
    <n v="754.72378952306099"/>
    <n v="964.84843522574397"/>
    <n v="691.47147096277104"/>
    <n v="672.00862340237302"/>
  </r>
  <r>
    <x v="2"/>
    <s v="Cropping"/>
    <s v="Cereals"/>
    <m/>
    <m/>
    <x v="202"/>
    <s v="—    "/>
    <n v="5135.2641537899799"/>
    <n v="5601.7783019663002"/>
    <n v="4541.9890343780999"/>
    <n v="5843.1691233294596"/>
  </r>
  <r>
    <x v="2"/>
    <s v="Cropping"/>
    <s v="Cereals"/>
    <m/>
    <m/>
    <x v="203"/>
    <s v="—    "/>
    <n v="14123.8904326582"/>
    <n v="3080.8273624057401"/>
    <n v="21164.212367585798"/>
    <n v="11154.791162957699"/>
  </r>
  <r>
    <x v="2"/>
    <s v="Cropping"/>
    <s v="Cereals"/>
    <m/>
    <m/>
    <x v="204"/>
    <s v="—    "/>
    <n v="110558.812008692"/>
    <n v="73108.917427078704"/>
    <n v="133973.09840960399"/>
    <n v="101397.969185914"/>
  </r>
  <r>
    <x v="2"/>
    <s v="Cropping"/>
    <s v="Cereals"/>
    <m/>
    <m/>
    <x v="205"/>
    <s v="—    "/>
    <n v="10174.1102127347"/>
    <n v="-33374.218977038603"/>
    <s v="V"/>
    <n v="61344.995279192699"/>
  </r>
  <r>
    <x v="2"/>
    <s v="Cropping"/>
    <s v="Cereals"/>
    <m/>
    <m/>
    <x v="206"/>
    <s v="—    "/>
    <n v="1060.3629835383899"/>
    <s v="V"/>
    <n v="1656.8706938698699"/>
    <s v="V"/>
  </r>
  <r>
    <x v="2"/>
    <s v="Cropping"/>
    <s v="Cereals"/>
    <m/>
    <m/>
    <x v="207"/>
    <s v="—    "/>
    <n v="5259.9250360452797"/>
    <n v="5005.2397177104503"/>
    <n v="6755.7783190032897"/>
    <n v="2566.1211400472198"/>
  </r>
  <r>
    <x v="2"/>
    <s v="Cropping"/>
    <s v="Cereals"/>
    <m/>
    <m/>
    <x v="208"/>
    <s v="—    "/>
    <n v="16435.297236961302"/>
    <n v="7793.5608571894099"/>
    <n v="22827.853793316401"/>
    <n v="12373.0873155114"/>
  </r>
  <r>
    <x v="2"/>
    <s v="Cropping"/>
    <s v="Cereals"/>
    <m/>
    <m/>
    <x v="209"/>
    <s v="—    "/>
    <s v=".D"/>
    <s v="..D"/>
    <s v="V"/>
    <s v=".D"/>
  </r>
  <r>
    <x v="2"/>
    <s v="Cropping"/>
    <s v="Cereals"/>
    <m/>
    <m/>
    <x v="205"/>
    <s v="—    "/>
    <n v="10174.1102127347"/>
    <n v="-33374.218977038603"/>
    <s v="V"/>
    <n v="61344.995279192699"/>
  </r>
  <r>
    <x v="2"/>
    <s v="Cropping"/>
    <s v="Cereals"/>
    <m/>
    <m/>
    <x v="210"/>
    <s v="—    "/>
    <n v="2608.9211635813399"/>
    <s v="V"/>
    <n v="3156.1951906633399"/>
    <n v="3496.95174922967"/>
  </r>
  <r>
    <x v="2"/>
    <s v="Cropping"/>
    <s v="Cereals"/>
    <m/>
    <m/>
    <x v="175"/>
    <s v="—    "/>
    <n v="18154.7016340017"/>
    <n v="5529.9938528077"/>
    <n v="17323.869750007801"/>
    <n v="32242.100679229199"/>
  </r>
  <r>
    <x v="2"/>
    <s v="Cropping"/>
    <s v="Cereals"/>
    <m/>
    <m/>
    <x v="178"/>
    <s v="—    "/>
    <n v="36375.916066355101"/>
    <n v="19107.941215848699"/>
    <n v="39456.686115127901"/>
    <n v="47341.878997612599"/>
  </r>
  <r>
    <x v="2"/>
    <s v="Cropping"/>
    <s v="Cereals"/>
    <m/>
    <m/>
    <x v="211"/>
    <s v="—    "/>
    <n v="67313.649076672795"/>
    <n v="-8120.1654196275404"/>
    <n v="65935.973922446501"/>
    <n v="144425.92670526399"/>
  </r>
  <r>
    <x v="2"/>
    <s v="Cropping"/>
    <s v="Cereals"/>
    <m/>
    <m/>
    <x v="212"/>
    <s v="—    "/>
    <n v="22164.2259138099"/>
    <n v="23135.381451878799"/>
    <n v="23737.651453435701"/>
    <n v="18108.659782959501"/>
  </r>
  <r>
    <x v="2"/>
    <s v="Cropping"/>
    <s v="Cereals"/>
    <m/>
    <m/>
    <x v="213"/>
    <s v="—    "/>
    <n v="45149.423162862899"/>
    <n v="-31255.546871506402"/>
    <n v="42198.322469010804"/>
    <n v="126317.266922305"/>
  </r>
  <r>
    <x v="2"/>
    <s v="Cropping"/>
    <s v="Cereals"/>
    <m/>
    <m/>
    <x v="214"/>
    <s v="—    "/>
    <n v="5880.5341314556399"/>
    <n v="5789.3895811819802"/>
    <n v="7471.8183390937102"/>
    <n v="2837.5488783113801"/>
  </r>
  <r>
    <x v="2"/>
    <s v="Cropping"/>
    <s v="Cereals"/>
    <m/>
    <m/>
    <x v="215"/>
    <s v="—    "/>
    <n v="51029.957294318498"/>
    <n v="-25466.157290324401"/>
    <n v="49670.140808104501"/>
    <n v="129154.81580061599"/>
  </r>
  <r>
    <x v="2"/>
    <s v="Cropping"/>
    <s v="Cereals"/>
    <m/>
    <m/>
    <x v="216"/>
    <s v="—    "/>
    <n v="1060.3629835383899"/>
    <s v="V"/>
    <n v="1656.8706938698699"/>
    <s v="V"/>
  </r>
  <r>
    <x v="2"/>
    <s v="Cropping"/>
    <s v="Cereals"/>
    <m/>
    <m/>
    <x v="217"/>
    <s v="—    "/>
    <n v="31729.1680832737"/>
    <n v="21492.836561021399"/>
    <n v="29591.549177567202"/>
    <n v="46033.694767270099"/>
  </r>
  <r>
    <x v="2"/>
    <s v="Cropping"/>
    <s v="Cereals"/>
    <m/>
    <m/>
    <x v="218"/>
    <s v="—    "/>
    <n v="8157.8886195836503"/>
    <n v="8460.6979784911691"/>
    <n v="7159.6757487720797"/>
    <n v="9824.4860304828399"/>
  </r>
  <r>
    <x v="2"/>
    <s v="Cropping"/>
    <s v="Cereals"/>
    <m/>
    <m/>
    <x v="219"/>
    <s v="—    "/>
    <n v="0"/>
    <n v="0"/>
    <n v="0"/>
    <n v="0"/>
  </r>
  <r>
    <x v="2"/>
    <s v="Cropping"/>
    <s v="Cereals"/>
    <m/>
    <m/>
    <x v="220"/>
    <s v="—    "/>
    <n v="0"/>
    <n v="0"/>
    <n v="0"/>
    <n v="0"/>
  </r>
  <r>
    <x v="2"/>
    <s v="Cropping"/>
    <s v="Cereals"/>
    <m/>
    <m/>
    <x v="221"/>
    <s v="—    "/>
    <n v="17657.842009849101"/>
    <n v="17876.1588866251"/>
    <n v="18936.145269700301"/>
    <n v="14925.825772852901"/>
  </r>
  <r>
    <x v="2"/>
    <s v="Cropping"/>
    <s v="Cereals"/>
    <m/>
    <m/>
    <x v="222"/>
    <s v="—    "/>
    <n v="46974.581647816798"/>
    <n v="-19824.781243629099"/>
    <n v="49174.883802963101"/>
    <n v="108526.516053018"/>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2"/>
    <s v="—    "/>
    <n v="236.42782571508499"/>
    <n v="122.95591997810401"/>
    <n v="236.96993455935799"/>
    <n v="345.84814489242899"/>
  </r>
  <r>
    <x v="3"/>
    <s v="Cropping"/>
    <s v="General cropping"/>
    <m/>
    <m/>
    <x v="179"/>
    <s v="—    "/>
    <n v="147.53843533033799"/>
    <n v="67.081284514542006"/>
    <n v="142.84889027472801"/>
    <n v="234.969181379812"/>
  </r>
  <r>
    <x v="3"/>
    <s v="Cropping"/>
    <s v="General cropping"/>
    <m/>
    <m/>
    <x v="180"/>
    <s v="—    "/>
    <n v="372062.20109514799"/>
    <n v="161873.62602668401"/>
    <n v="423839.95119465003"/>
    <n v="476215.58497760899"/>
  </r>
  <r>
    <x v="3"/>
    <s v="Cropping"/>
    <s v="General cropping"/>
    <m/>
    <m/>
    <x v="181"/>
    <s v="—    "/>
    <n v="9643.6541209166608"/>
    <s v="V"/>
    <n v="13614.878068980301"/>
    <s v="..D"/>
  </r>
  <r>
    <x v="3"/>
    <s v="Cropping"/>
    <s v="General cropping"/>
    <m/>
    <m/>
    <x v="182"/>
    <s v="—    "/>
    <s v=".D"/>
    <s v="..D"/>
    <s v=".D"/>
    <n v="0"/>
  </r>
  <r>
    <x v="3"/>
    <s v="Cropping"/>
    <s v="General cropping"/>
    <m/>
    <m/>
    <x v="183"/>
    <s v="—    "/>
    <n v="22599.096048953099"/>
    <s v="V"/>
    <n v="23398.3400171303"/>
    <n v="36060.3804166583"/>
  </r>
  <r>
    <x v="3"/>
    <s v="Cropping"/>
    <s v="General cropping"/>
    <m/>
    <m/>
    <x v="184"/>
    <s v="—    "/>
    <n v="409376.18569612998"/>
    <n v="160943.87160350301"/>
    <n v="468012.35068728501"/>
    <n v="537453.03848385601"/>
  </r>
  <r>
    <x v="3"/>
    <s v="Cropping"/>
    <s v="General cropping"/>
    <m/>
    <m/>
    <x v="185"/>
    <s v="—    "/>
    <n v="122292.846930361"/>
    <n v="63582.708382956698"/>
    <n v="142595.170962228"/>
    <n v="140052.69256479599"/>
  </r>
  <r>
    <x v="3"/>
    <s v="Cropping"/>
    <s v="General cropping"/>
    <m/>
    <m/>
    <x v="186"/>
    <s v="—    "/>
    <n v="5938.2399798517999"/>
    <s v="V"/>
    <n v="7161.0823868616098"/>
    <n v="5660.3737219509603"/>
  </r>
  <r>
    <x v="3"/>
    <s v="Cropping"/>
    <s v="General cropping"/>
    <m/>
    <m/>
    <x v="187"/>
    <s v="—    "/>
    <s v="V"/>
    <s v="V"/>
    <s v="V"/>
    <n v="5296.5356500897096"/>
  </r>
  <r>
    <x v="3"/>
    <s v="Cropping"/>
    <s v="General cropping"/>
    <m/>
    <m/>
    <x v="188"/>
    <s v="—    "/>
    <n v="30753.474489428201"/>
    <n v="12428.725203854099"/>
    <n v="35702.282206440897"/>
    <n v="38990.251938946203"/>
  </r>
  <r>
    <x v="3"/>
    <s v="Cropping"/>
    <s v="General cropping"/>
    <m/>
    <m/>
    <x v="189"/>
    <s v="—    "/>
    <s v=".D"/>
    <s v="V"/>
    <s v=".D"/>
    <s v=".D"/>
  </r>
  <r>
    <x v="3"/>
    <s v="Cropping"/>
    <s v="General cropping"/>
    <m/>
    <m/>
    <x v="190"/>
    <s v="—    "/>
    <n v="175498.40516383699"/>
    <n v="90885.636278189704"/>
    <n v="210335.437177888"/>
    <n v="190270.36981820001"/>
  </r>
  <r>
    <x v="3"/>
    <s v="Cropping"/>
    <s v="General cropping"/>
    <m/>
    <m/>
    <x v="191"/>
    <s v="—    "/>
    <n v="233877.78053229401"/>
    <n v="70058.235325312999"/>
    <n v="257676.913509398"/>
    <n v="347182.66866565601"/>
  </r>
  <r>
    <x v="3"/>
    <s v="Cropping"/>
    <s v="General cropping"/>
    <m/>
    <m/>
    <x v="192"/>
    <s v="—    "/>
    <n v="36571.065280743402"/>
    <s v="V"/>
    <n v="46886.563861150797"/>
    <n v="34626.9844488983"/>
  </r>
  <r>
    <x v="3"/>
    <s v="Cropping"/>
    <s v="General cropping"/>
    <m/>
    <m/>
    <x v="193"/>
    <s v="—    "/>
    <n v="0"/>
    <n v="0"/>
    <n v="0"/>
    <n v="0"/>
  </r>
  <r>
    <x v="3"/>
    <s v="Cropping"/>
    <s v="General cropping"/>
    <m/>
    <m/>
    <x v="194"/>
    <s v="—    "/>
    <n v="16360.6293602349"/>
    <n v="11623.5547509642"/>
    <n v="16414.323951858602"/>
    <n v="20868.282741711799"/>
  </r>
  <r>
    <x v="3"/>
    <s v="Cropping"/>
    <s v="General cropping"/>
    <m/>
    <m/>
    <x v="195"/>
    <s v="—    "/>
    <n v="22053.255334427002"/>
    <n v="15184.700121599"/>
    <n v="23050.895896454"/>
    <n v="26804.240397411399"/>
  </r>
  <r>
    <x v="3"/>
    <s v="Cropping"/>
    <s v="General cropping"/>
    <m/>
    <m/>
    <x v="196"/>
    <s v="—    "/>
    <n v="31718.267908254598"/>
    <n v="19640.363377989499"/>
    <n v="34200.626583232399"/>
    <n v="38659.678794760599"/>
  </r>
  <r>
    <x v="3"/>
    <s v="Cropping"/>
    <s v="General cropping"/>
    <m/>
    <m/>
    <x v="197"/>
    <s v="—    "/>
    <n v="70132.152602916496"/>
    <n v="46448.618250552703"/>
    <n v="73665.846431545098"/>
    <n v="86332.2019338838"/>
  </r>
  <r>
    <x v="3"/>
    <s v="Cropping"/>
    <s v="General cropping"/>
    <m/>
    <m/>
    <x v="198"/>
    <s v="—    "/>
    <s v="V"/>
    <s v=".D"/>
    <s v="V"/>
    <s v=".D"/>
  </r>
  <r>
    <x v="3"/>
    <s v="Cropping"/>
    <s v="General cropping"/>
    <m/>
    <m/>
    <x v="199"/>
    <s v="—    "/>
    <n v="6926.4136286981202"/>
    <n v="4842.2961255509799"/>
    <n v="7579.0295193668398"/>
    <n v="7688.9840200704102"/>
  </r>
  <r>
    <x v="3"/>
    <s v="Cropping"/>
    <s v="General cropping"/>
    <m/>
    <m/>
    <x v="200"/>
    <s v="—    "/>
    <n v="19719.888282700798"/>
    <n v="11562.2918080322"/>
    <n v="24549.641457175901"/>
    <n v="18289.312204688398"/>
  </r>
  <r>
    <x v="3"/>
    <s v="Cropping"/>
    <s v="General cropping"/>
    <m/>
    <m/>
    <x v="201"/>
    <s v="—    "/>
    <n v="1294.3771141006901"/>
    <n v="453.28197516518702"/>
    <n v="1148.76879887212"/>
    <n v="2395.8030864348402"/>
  </r>
  <r>
    <x v="3"/>
    <s v="Cropping"/>
    <s v="General cropping"/>
    <m/>
    <m/>
    <x v="202"/>
    <s v="—    "/>
    <n v="8293.1922150267601"/>
    <n v="4013.9294189952102"/>
    <n v="10674.594457398"/>
    <n v="7838.0292390934401"/>
  </r>
  <r>
    <x v="3"/>
    <s v="Cropping"/>
    <s v="General cropping"/>
    <m/>
    <m/>
    <x v="203"/>
    <s v="—    "/>
    <n v="11228.2652048374"/>
    <s v="V"/>
    <n v="10679.613835341999"/>
    <n v="18131.428574502999"/>
  </r>
  <r>
    <x v="3"/>
    <s v="Cropping"/>
    <s v="General cropping"/>
    <m/>
    <m/>
    <x v="204"/>
    <s v="—    "/>
    <n v="196004.05972144799"/>
    <n v="109334.15003809601"/>
    <n v="223125.48665163401"/>
    <n v="227751.54668929501"/>
  </r>
  <r>
    <x v="3"/>
    <s v="Cropping"/>
    <s v="General cropping"/>
    <m/>
    <m/>
    <x v="205"/>
    <s v="—    "/>
    <n v="38918.055641173698"/>
    <n v="-38825.862700482197"/>
    <n v="36361.790105332599"/>
    <n v="119567.489379789"/>
  </r>
  <r>
    <x v="3"/>
    <s v="Cropping"/>
    <s v="General cropping"/>
    <m/>
    <m/>
    <x v="206"/>
    <s v="—    "/>
    <n v="1044.33483032754"/>
    <s v="V"/>
    <n v="1810.36324756883"/>
    <s v="V"/>
  </r>
  <r>
    <x v="3"/>
    <s v="Cropping"/>
    <s v="General cropping"/>
    <m/>
    <m/>
    <x v="207"/>
    <s v="—    "/>
    <n v="7560.2342700230602"/>
    <s v="V"/>
    <n v="10030.904131028399"/>
    <n v="7298.7308150358003"/>
  </r>
  <r>
    <x v="3"/>
    <s v="Cropping"/>
    <s v="General cropping"/>
    <m/>
    <m/>
    <x v="208"/>
    <s v="—    "/>
    <n v="33341.337806913398"/>
    <n v="15303.5680563194"/>
    <n v="37000.079995503998"/>
    <n v="43802.199305757102"/>
  </r>
  <r>
    <x v="3"/>
    <s v="Cropping"/>
    <s v="General cropping"/>
    <m/>
    <m/>
    <x v="209"/>
    <s v="—    "/>
    <n v="0"/>
    <n v="0"/>
    <n v="0"/>
    <n v="0"/>
  </r>
  <r>
    <x v="3"/>
    <s v="Cropping"/>
    <s v="General cropping"/>
    <m/>
    <m/>
    <x v="205"/>
    <s v="—    "/>
    <n v="38918.055641173698"/>
    <n v="-38825.862700482197"/>
    <n v="36361.790105332599"/>
    <n v="119567.489379789"/>
  </r>
  <r>
    <x v="3"/>
    <s v="Cropping"/>
    <s v="General cropping"/>
    <m/>
    <m/>
    <x v="210"/>
    <s v="—    "/>
    <n v="4009.1118205134999"/>
    <n v="2428.9429062931499"/>
    <n v="3520.4948567265201"/>
    <s v="V"/>
  </r>
  <r>
    <x v="3"/>
    <s v="Cropping"/>
    <s v="General cropping"/>
    <m/>
    <m/>
    <x v="175"/>
    <s v="—    "/>
    <n v="18135.787859885801"/>
    <n v="9357.0595131034806"/>
    <n v="18318.2966412926"/>
    <n v="26328.2811884359"/>
  </r>
  <r>
    <x v="3"/>
    <s v="Cropping"/>
    <s v="General cropping"/>
    <m/>
    <m/>
    <x v="178"/>
    <s v="—    "/>
    <n v="45307.564543034001"/>
    <n v="21538.753839196299"/>
    <n v="44573.804981835201"/>
    <n v="69871.977439390495"/>
  </r>
  <r>
    <x v="3"/>
    <s v="Cropping"/>
    <s v="General cropping"/>
    <m/>
    <m/>
    <x v="211"/>
    <s v="—    "/>
    <n v="106370.51986460701"/>
    <n v="-5501.1064418892502"/>
    <n v="102774.38658518701"/>
    <n v="222263.458750647"/>
  </r>
  <r>
    <x v="3"/>
    <s v="Cropping"/>
    <s v="General cropping"/>
    <m/>
    <m/>
    <x v="212"/>
    <s v="—    "/>
    <n v="26317.875228413101"/>
    <n v="28214.7724227281"/>
    <n v="30413.332282625099"/>
    <n v="16523.5531448888"/>
  </r>
  <r>
    <x v="3"/>
    <s v="Cropping"/>
    <s v="General cropping"/>
    <m/>
    <m/>
    <x v="213"/>
    <s v="—    "/>
    <n v="80052.644636193902"/>
    <n v="-33715.878864617298"/>
    <n v="72361.054302561795"/>
    <n v="205739.90560575901"/>
  </r>
  <r>
    <x v="3"/>
    <s v="Cropping"/>
    <s v="General cropping"/>
    <m/>
    <m/>
    <x v="214"/>
    <s v="—    "/>
    <n v="7948.6114550592902"/>
    <s v="V"/>
    <n v="10602.7626104012"/>
    <n v="7539.6950903514999"/>
  </r>
  <r>
    <x v="3"/>
    <s v="Cropping"/>
    <s v="General cropping"/>
    <m/>
    <m/>
    <x v="215"/>
    <s v="—    "/>
    <n v="88001.256091253294"/>
    <n v="-30637.695530656001"/>
    <n v="82963.816912963099"/>
    <n v="213279.60069610999"/>
  </r>
  <r>
    <x v="3"/>
    <s v="Cropping"/>
    <s v="General cropping"/>
    <m/>
    <m/>
    <x v="216"/>
    <s v="—    "/>
    <n v="1044.33483032754"/>
    <s v="V"/>
    <n v="1810.36324756883"/>
    <s v="V"/>
  </r>
  <r>
    <x v="3"/>
    <s v="Cropping"/>
    <s v="General cropping"/>
    <m/>
    <m/>
    <x v="217"/>
    <s v="—    "/>
    <n v="40926.171746055101"/>
    <n v="16337.7192138223"/>
    <n v="40876.657777890599"/>
    <n v="64960.725201668603"/>
  </r>
  <r>
    <x v="3"/>
    <s v="Cropping"/>
    <s v="General cropping"/>
    <m/>
    <m/>
    <x v="218"/>
    <s v="—    "/>
    <n v="11812.9581698895"/>
    <n v="5471.7287656472499"/>
    <n v="13550.229786534501"/>
    <n v="14615.242647830601"/>
  </r>
  <r>
    <x v="3"/>
    <s v="Cropping"/>
    <s v="General cropping"/>
    <m/>
    <m/>
    <x v="219"/>
    <s v="—    "/>
    <n v="0"/>
    <n v="0"/>
    <n v="0"/>
    <n v="0"/>
  </r>
  <r>
    <x v="3"/>
    <s v="Cropping"/>
    <s v="General cropping"/>
    <m/>
    <m/>
    <x v="220"/>
    <s v="—    "/>
    <n v="0"/>
    <n v="0"/>
    <n v="0"/>
    <n v="0"/>
  </r>
  <r>
    <x v="3"/>
    <s v="Cropping"/>
    <s v="General cropping"/>
    <m/>
    <m/>
    <x v="221"/>
    <s v="—    "/>
    <n v="20188.054665162999"/>
    <n v="21351.6933570691"/>
    <n v="23628.797107392598"/>
    <n v="12378.134835237301"/>
  </r>
  <r>
    <x v="3"/>
    <s v="Cropping"/>
    <s v="General cropping"/>
    <m/>
    <m/>
    <x v="222"/>
    <s v="—    "/>
    <n v="82873.554376531698"/>
    <n v="-19165.665615593"/>
    <n v="84349.699467347004"/>
    <n v="179350.832310033"/>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2"/>
    <s v="—    "/>
    <n v="23.8548312500245"/>
    <n v="10.9253476522324"/>
    <n v="26.102919659373601"/>
    <n v="32.116003872805301"/>
  </r>
  <r>
    <x v="4"/>
    <s v="Cropping"/>
    <s v="Horticulture"/>
    <m/>
    <m/>
    <x v="179"/>
    <s v="—    "/>
    <n v="15.9618071007548"/>
    <n v="11.6822485231274"/>
    <n v="16.442841687442801"/>
    <n v="19.2164083674007"/>
  </r>
  <r>
    <x v="4"/>
    <s v="Cropping"/>
    <s v="Horticulture"/>
    <m/>
    <m/>
    <x v="180"/>
    <s v="—    "/>
    <n v="356451.15309485397"/>
    <n v="49360.790710345602"/>
    <n v="499559.338336994"/>
    <n v="375253.29896770301"/>
  </r>
  <r>
    <x v="4"/>
    <s v="Cropping"/>
    <s v="Horticulture"/>
    <m/>
    <m/>
    <x v="181"/>
    <s v="—    "/>
    <s v="V"/>
    <s v=".D"/>
    <s v="V"/>
    <s v=".D"/>
  </r>
  <r>
    <x v="4"/>
    <s v="Cropping"/>
    <s v="Horticulture"/>
    <m/>
    <m/>
    <x v="182"/>
    <s v="—    "/>
    <n v="0"/>
    <n v="0"/>
    <n v="0"/>
    <n v="0"/>
  </r>
  <r>
    <x v="4"/>
    <s v="Cropping"/>
    <s v="Horticulture"/>
    <m/>
    <m/>
    <x v="183"/>
    <s v="—    "/>
    <n v="6964.1340613903903"/>
    <s v="V"/>
    <n v="5796.2352973495399"/>
    <s v="V"/>
  </r>
  <r>
    <x v="4"/>
    <s v="Cropping"/>
    <s v="Horticulture"/>
    <m/>
    <m/>
    <x v="184"/>
    <s v="—    "/>
    <n v="364125.10516967898"/>
    <n v="48313.242522069602"/>
    <n v="506156.130015195"/>
    <n v="393628.66238440003"/>
  </r>
  <r>
    <x v="4"/>
    <s v="Cropping"/>
    <s v="Horticulture"/>
    <m/>
    <m/>
    <x v="185"/>
    <s v="—    "/>
    <n v="123007.202734563"/>
    <s v="V"/>
    <n v="190107.447604088"/>
    <n v="97922.183103016199"/>
  </r>
  <r>
    <x v="4"/>
    <s v="Cropping"/>
    <s v="Horticulture"/>
    <m/>
    <m/>
    <x v="186"/>
    <s v="—    "/>
    <s v="V"/>
    <s v="V"/>
    <s v="V"/>
    <n v="57.257409733358998"/>
  </r>
  <r>
    <x v="4"/>
    <s v="Cropping"/>
    <s v="Horticulture"/>
    <m/>
    <m/>
    <x v="187"/>
    <s v="—    "/>
    <n v="39671.532290874697"/>
    <n v="3758.0400440982498"/>
    <n v="66245.544887328695"/>
    <s v="V"/>
  </r>
  <r>
    <x v="4"/>
    <s v="Cropping"/>
    <s v="Horticulture"/>
    <m/>
    <m/>
    <x v="188"/>
    <s v="—    "/>
    <n v="7747.1117379561401"/>
    <n v="1450.5480680585499"/>
    <n v="11444.649076608899"/>
    <n v="6623.27584412534"/>
  </r>
  <r>
    <x v="4"/>
    <s v="Cropping"/>
    <s v="Horticulture"/>
    <m/>
    <m/>
    <x v="189"/>
    <s v="—    "/>
    <s v=".D"/>
    <n v="0.56396808690090505"/>
    <s v="V"/>
    <s v=".D"/>
  </r>
  <r>
    <x v="4"/>
    <s v="Cropping"/>
    <s v="Horticulture"/>
    <m/>
    <m/>
    <x v="190"/>
    <s v="—    "/>
    <n v="171042.89828329999"/>
    <n v="18958.475932951202"/>
    <n v="268586.058008375"/>
    <n v="127614.406095553"/>
  </r>
  <r>
    <x v="4"/>
    <s v="Cropping"/>
    <s v="Horticulture"/>
    <m/>
    <m/>
    <x v="191"/>
    <s v="—    "/>
    <n v="193082.20688638001"/>
    <n v="29354.766589118401"/>
    <n v="237570.07200682"/>
    <n v="266014.25628884701"/>
  </r>
  <r>
    <x v="4"/>
    <s v="Cropping"/>
    <s v="Horticulture"/>
    <m/>
    <m/>
    <x v="192"/>
    <s v="—    "/>
    <n v="80559.911496742498"/>
    <n v="13106.2118632726"/>
    <n v="120328.149530918"/>
    <n v="68209.371642235201"/>
  </r>
  <r>
    <x v="4"/>
    <s v="Cropping"/>
    <s v="Horticulture"/>
    <m/>
    <m/>
    <x v="193"/>
    <s v="—    "/>
    <n v="0"/>
    <n v="0"/>
    <n v="0"/>
    <n v="0"/>
  </r>
  <r>
    <x v="4"/>
    <s v="Cropping"/>
    <s v="Horticulture"/>
    <m/>
    <m/>
    <x v="194"/>
    <s v="—    "/>
    <n v="5924.0578240104896"/>
    <n v="1604.1153440998901"/>
    <n v="7670.5422525822796"/>
    <n v="6715.8920887245404"/>
  </r>
  <r>
    <x v="4"/>
    <s v="Cropping"/>
    <s v="Horticulture"/>
    <m/>
    <m/>
    <x v="195"/>
    <s v="—    "/>
    <n v="8982.5858217898494"/>
    <n v="2709.9854124056101"/>
    <n v="11309.986297514"/>
    <n v="10544.675713717499"/>
  </r>
  <r>
    <x v="4"/>
    <s v="Cropping"/>
    <s v="Horticulture"/>
    <m/>
    <m/>
    <x v="196"/>
    <s v="—    "/>
    <n v="10637.7857013756"/>
    <n v="2770.6087500087901"/>
    <n v="11936.980035352201"/>
    <n v="15800.291750947799"/>
  </r>
  <r>
    <x v="4"/>
    <s v="Cropping"/>
    <s v="Horticulture"/>
    <m/>
    <m/>
    <x v="197"/>
    <s v="—    "/>
    <n v="25544.429347175999"/>
    <n v="7084.7095065142903"/>
    <n v="30917.508585448399"/>
    <n v="33060.859553389797"/>
  </r>
  <r>
    <x v="4"/>
    <s v="Cropping"/>
    <s v="Horticulture"/>
    <m/>
    <m/>
    <x v="198"/>
    <s v="—    "/>
    <n v="3456.2173510585199"/>
    <s v=".D"/>
    <n v="3891.64565993826"/>
    <s v="V"/>
  </r>
  <r>
    <x v="4"/>
    <s v="Cropping"/>
    <s v="Horticulture"/>
    <m/>
    <m/>
    <x v="199"/>
    <s v="—    "/>
    <n v="5091.3805503807298"/>
    <n v="1588.4714371730299"/>
    <n v="6234.2238800181103"/>
    <n v="6273.96583478295"/>
  </r>
  <r>
    <x v="4"/>
    <s v="Cropping"/>
    <s v="Horticulture"/>
    <m/>
    <m/>
    <x v="200"/>
    <s v="—    "/>
    <n v="21812.692041069498"/>
    <n v="6649.2301862446802"/>
    <n v="28541.104410358501"/>
    <n v="23409.4292831684"/>
  </r>
  <r>
    <x v="4"/>
    <s v="Cropping"/>
    <s v="Horticulture"/>
    <m/>
    <m/>
    <x v="201"/>
    <s v="—    "/>
    <n v="830.82766532301298"/>
    <n v="305.26386775445098"/>
    <n v="890.48832862505105"/>
    <n v="1229.36014052734"/>
  </r>
  <r>
    <x v="4"/>
    <s v="Cropping"/>
    <s v="Horticulture"/>
    <m/>
    <m/>
    <x v="202"/>
    <s v="—    "/>
    <n v="4757.2032703556297"/>
    <s v="V"/>
    <n v="5304.1488557489802"/>
    <s v="V"/>
  </r>
  <r>
    <x v="4"/>
    <s v="Cropping"/>
    <s v="Horticulture"/>
    <m/>
    <m/>
    <x v="203"/>
    <s v="—    "/>
    <n v="2995.4562842723399"/>
    <s v="V"/>
    <s v="V"/>
    <s v="V"/>
  </r>
  <r>
    <x v="4"/>
    <s v="Cropping"/>
    <s v="Horticulture"/>
    <m/>
    <m/>
    <x v="204"/>
    <s v="—    "/>
    <n v="158488.5794211"/>
    <n v="38461.194508043001"/>
    <n v="216127.76176022799"/>
    <n v="162466.13150657801"/>
  </r>
  <r>
    <x v="4"/>
    <s v="Cropping"/>
    <s v="Horticulture"/>
    <m/>
    <m/>
    <x v="205"/>
    <s v="—    "/>
    <n v="34544.309328152704"/>
    <n v="-9126.7256701130009"/>
    <n v="21499.684023129499"/>
    <n v="103259.30038417201"/>
  </r>
  <r>
    <x v="4"/>
    <s v="Cropping"/>
    <s v="Horticulture"/>
    <m/>
    <m/>
    <x v="206"/>
    <s v="—    "/>
    <n v="-49.318137126724203"/>
    <n v="-20.297751188409499"/>
    <s v="V"/>
    <n v="-288.82439809767402"/>
  </r>
  <r>
    <x v="4"/>
    <s v="Cropping"/>
    <s v="Horticulture"/>
    <m/>
    <m/>
    <x v="207"/>
    <s v="—    "/>
    <n v="2256.6335908599399"/>
    <s v="V"/>
    <n v="3130.0716904118399"/>
    <s v="V"/>
  </r>
  <r>
    <x v="4"/>
    <s v="Cropping"/>
    <s v="Horticulture"/>
    <m/>
    <m/>
    <x v="208"/>
    <s v="—    "/>
    <n v="11124.821599626201"/>
    <n v="2771.7551426969899"/>
    <n v="14889.0080076468"/>
    <n v="11890.272298419"/>
  </r>
  <r>
    <x v="4"/>
    <s v="Cropping"/>
    <s v="Horticulture"/>
    <m/>
    <m/>
    <x v="209"/>
    <s v="—    "/>
    <s v="V"/>
    <s v=".D"/>
    <s v=".D"/>
    <s v="V"/>
  </r>
  <r>
    <x v="4"/>
    <s v="Cropping"/>
    <s v="Horticulture"/>
    <m/>
    <m/>
    <x v="205"/>
    <s v="—    "/>
    <n v="34544.309328152704"/>
    <n v="-9126.7256701130009"/>
    <n v="21499.684023129499"/>
    <n v="103259.30038417201"/>
  </r>
  <r>
    <x v="4"/>
    <s v="Cropping"/>
    <s v="Horticulture"/>
    <m/>
    <m/>
    <x v="210"/>
    <s v="—    "/>
    <s v="V"/>
    <s v=".D"/>
    <n v="758.54968453776598"/>
    <s v=".D"/>
  </r>
  <r>
    <x v="4"/>
    <s v="Cropping"/>
    <s v="Horticulture"/>
    <m/>
    <m/>
    <x v="175"/>
    <s v="—    "/>
    <n v="13263.2494951309"/>
    <n v="5097.3514678526199"/>
    <n v="14398.336570478001"/>
    <n v="19043.857963513401"/>
  </r>
  <r>
    <x v="4"/>
    <s v="Cropping"/>
    <s v="Horticulture"/>
    <m/>
    <m/>
    <x v="178"/>
    <s v="—    "/>
    <n v="3517.4896922253301"/>
    <n v="1569.8150772788299"/>
    <n v="3671.74048846798"/>
    <n v="5126.5879238471098"/>
  </r>
  <r>
    <x v="4"/>
    <s v="Cropping"/>
    <s v="Horticulture"/>
    <m/>
    <m/>
    <x v="211"/>
    <s v="—    "/>
    <n v="52075.104835340797"/>
    <n v="-1888.4283538156801"/>
    <n v="40328.3107666133"/>
    <n v="128338.85094563699"/>
  </r>
  <r>
    <x v="4"/>
    <s v="Cropping"/>
    <s v="Horticulture"/>
    <m/>
    <m/>
    <x v="212"/>
    <s v="—    "/>
    <n v="31318.417583369501"/>
    <n v="37435.419276159701"/>
    <n v="28475.9956451658"/>
    <n v="30927.713244614199"/>
  </r>
  <r>
    <x v="4"/>
    <s v="Cropping"/>
    <s v="Horticulture"/>
    <m/>
    <m/>
    <x v="213"/>
    <s v="—    "/>
    <n v="20756.6872519713"/>
    <n v="-39323.847629975397"/>
    <s v="V"/>
    <n v="97411.137701022599"/>
  </r>
  <r>
    <x v="4"/>
    <s v="Cropping"/>
    <s v="Horticulture"/>
    <m/>
    <m/>
    <x v="214"/>
    <s v="—    "/>
    <n v="2379.2880532648201"/>
    <s v="V"/>
    <n v="3280.4730982393799"/>
    <s v="V"/>
  </r>
  <r>
    <x v="4"/>
    <s v="Cropping"/>
    <s v="Horticulture"/>
    <m/>
    <m/>
    <x v="215"/>
    <s v="—    "/>
    <n v="23135.975305236101"/>
    <n v="-38103.542241542898"/>
    <s v="V"/>
    <n v="99147.335312236304"/>
  </r>
  <r>
    <x v="4"/>
    <s v="Cropping"/>
    <s v="Horticulture"/>
    <m/>
    <m/>
    <x v="216"/>
    <s v="—    "/>
    <n v="-49.318137126724203"/>
    <n v="-20.297751188409499"/>
    <s v="V"/>
    <n v="-288.82439809767402"/>
  </r>
  <r>
    <x v="4"/>
    <s v="Cropping"/>
    <s v="Horticulture"/>
    <m/>
    <m/>
    <x v="217"/>
    <s v="—    "/>
    <n v="8813.1171033986702"/>
    <n v="5114.8363985101896"/>
    <n v="9900.5636764339906"/>
    <n v="10297.2577058924"/>
  </r>
  <r>
    <x v="4"/>
    <s v="Cropping"/>
    <s v="Horticulture"/>
    <m/>
    <m/>
    <x v="218"/>
    <s v="—    "/>
    <n v="6456.6357508523597"/>
    <n v="3093.1802194545398"/>
    <n v="7256.1302848838704"/>
    <s v="V"/>
  </r>
  <r>
    <x v="4"/>
    <s v="Cropping"/>
    <s v="Horticulture"/>
    <m/>
    <m/>
    <x v="219"/>
    <s v="—    "/>
    <n v="0"/>
    <n v="0"/>
    <n v="0"/>
    <n v="0"/>
  </r>
  <r>
    <x v="4"/>
    <s v="Cropping"/>
    <s v="Horticulture"/>
    <m/>
    <m/>
    <x v="220"/>
    <s v="—    "/>
    <n v="0"/>
    <n v="0"/>
    <n v="0"/>
    <n v="0"/>
  </r>
  <r>
    <x v="4"/>
    <s v="Cropping"/>
    <s v="Horticulture"/>
    <m/>
    <m/>
    <x v="221"/>
    <s v="—    "/>
    <n v="24690.1088856309"/>
    <n v="30306.284557588398"/>
    <n v="23279.7436869712"/>
    <n v="21959.681261447698"/>
  </r>
  <r>
    <x v="4"/>
    <s v="Cropping"/>
    <s v="Horticulture"/>
    <m/>
    <m/>
    <x v="222"/>
    <s v="—    "/>
    <n v="51860.5083664958"/>
    <n v="-8669.3425839207994"/>
    <n v="45818.281962109599"/>
    <n v="123296.579628659"/>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2"/>
    <s v="—    "/>
    <n v="24.389962673228698"/>
    <s v="F"/>
    <n v="36.584286034746199"/>
    <n v="21.928188209558801"/>
  </r>
  <r>
    <x v="5"/>
    <s v="Cropping"/>
    <s v="Horticulture"/>
    <s v="Specialist fruit"/>
    <m/>
    <x v="179"/>
    <s v="—    "/>
    <n v="21.128306402020801"/>
    <s v="F"/>
    <n v="30.120875643828899"/>
    <n v="19.384959089869"/>
  </r>
  <r>
    <x v="5"/>
    <s v="Cropping"/>
    <s v="Horticulture"/>
    <s v="Specialist fruit"/>
    <m/>
    <x v="180"/>
    <s v="—    "/>
    <s v="V"/>
    <s v="F"/>
    <s v="V"/>
    <n v="140785.968436736"/>
  </r>
  <r>
    <x v="5"/>
    <s v="Cropping"/>
    <s v="Horticulture"/>
    <s v="Specialist fruit"/>
    <m/>
    <x v="181"/>
    <s v="—    "/>
    <s v="V"/>
    <s v=".D"/>
    <s v="V"/>
    <s v=".D"/>
  </r>
  <r>
    <x v="5"/>
    <s v="Cropping"/>
    <s v="Horticulture"/>
    <s v="Specialist fruit"/>
    <m/>
    <x v="182"/>
    <s v="—    "/>
    <n v="0"/>
    <n v="0"/>
    <n v="0"/>
    <n v="0"/>
  </r>
  <r>
    <x v="5"/>
    <s v="Cropping"/>
    <s v="Horticulture"/>
    <s v="Specialist fruit"/>
    <m/>
    <x v="183"/>
    <s v="—    "/>
    <s v="V"/>
    <s v="F"/>
    <s v="V"/>
    <s v=".D"/>
  </r>
  <r>
    <x v="5"/>
    <s v="Cropping"/>
    <s v="Horticulture"/>
    <s v="Specialist fruit"/>
    <m/>
    <x v="184"/>
    <s v="—    "/>
    <s v="V"/>
    <s v="F"/>
    <s v="V"/>
    <n v="156061.10829391901"/>
  </r>
  <r>
    <x v="5"/>
    <s v="Cropping"/>
    <s v="Horticulture"/>
    <s v="Specialist fruit"/>
    <m/>
    <x v="185"/>
    <s v="—    "/>
    <s v="V"/>
    <s v="F"/>
    <s v="V"/>
    <s v="V"/>
  </r>
  <r>
    <x v="5"/>
    <s v="Cropping"/>
    <s v="Horticulture"/>
    <s v="Specialist fruit"/>
    <m/>
    <x v="186"/>
    <s v="—    "/>
    <s v="V"/>
    <s v=".D"/>
    <s v="V"/>
    <s v=".D"/>
  </r>
  <r>
    <x v="5"/>
    <s v="Cropping"/>
    <s v="Horticulture"/>
    <s v="Specialist fruit"/>
    <m/>
    <x v="187"/>
    <s v="—    "/>
    <s v="V"/>
    <s v="F"/>
    <s v="V"/>
    <s v="V"/>
  </r>
  <r>
    <x v="5"/>
    <s v="Cropping"/>
    <s v="Horticulture"/>
    <s v="Specialist fruit"/>
    <m/>
    <x v="188"/>
    <s v="—    "/>
    <n v="6416.3454796954802"/>
    <s v="F"/>
    <n v="11105.5338754151"/>
    <s v="V"/>
  </r>
  <r>
    <x v="5"/>
    <s v="Cropping"/>
    <s v="Horticulture"/>
    <s v="Specialist fruit"/>
    <m/>
    <x v="189"/>
    <s v="—    "/>
    <s v=".D"/>
    <s v="F"/>
    <s v="V"/>
    <s v=".D"/>
  </r>
  <r>
    <x v="5"/>
    <s v="Cropping"/>
    <s v="Horticulture"/>
    <s v="Specialist fruit"/>
    <m/>
    <x v="190"/>
    <s v="—    "/>
    <s v="V"/>
    <s v="F"/>
    <s v="V"/>
    <s v="V"/>
  </r>
  <r>
    <x v="5"/>
    <s v="Cropping"/>
    <s v="Horticulture"/>
    <s v="Specialist fruit"/>
    <m/>
    <x v="191"/>
    <s v="—    "/>
    <s v="V"/>
    <s v="F"/>
    <s v="V"/>
    <n v="89272.150232635002"/>
  </r>
  <r>
    <x v="5"/>
    <s v="Cropping"/>
    <s v="Horticulture"/>
    <s v="Specialist fruit"/>
    <m/>
    <x v="192"/>
    <s v="—    "/>
    <s v="V"/>
    <s v=".D"/>
    <s v="V"/>
    <s v="V"/>
  </r>
  <r>
    <x v="5"/>
    <s v="Cropping"/>
    <s v="Horticulture"/>
    <s v="Specialist fruit"/>
    <m/>
    <x v="193"/>
    <s v="—    "/>
    <n v="0"/>
    <n v="0"/>
    <n v="0"/>
    <n v="0"/>
  </r>
  <r>
    <x v="5"/>
    <s v="Cropping"/>
    <s v="Horticulture"/>
    <s v="Specialist fruit"/>
    <m/>
    <x v="194"/>
    <s v="—    "/>
    <s v="V"/>
    <s v="F"/>
    <s v="V"/>
    <n v="3038.24456401404"/>
  </r>
  <r>
    <x v="5"/>
    <s v="Cropping"/>
    <s v="Horticulture"/>
    <s v="Specialist fruit"/>
    <m/>
    <x v="195"/>
    <s v="—    "/>
    <s v="V"/>
    <s v="F"/>
    <s v="V"/>
    <n v="4311.5552795877402"/>
  </r>
  <r>
    <x v="5"/>
    <s v="Cropping"/>
    <s v="Horticulture"/>
    <s v="Specialist fruit"/>
    <m/>
    <x v="196"/>
    <s v="—    "/>
    <n v="6239.2159281142704"/>
    <s v="F"/>
    <s v="V"/>
    <n v="5868.2887094851203"/>
  </r>
  <r>
    <x v="5"/>
    <s v="Cropping"/>
    <s v="Horticulture"/>
    <s v="Specialist fruit"/>
    <m/>
    <x v="197"/>
    <s v="—    "/>
    <s v="V"/>
    <s v="F"/>
    <s v="V"/>
    <n v="13218.0885530869"/>
  </r>
  <r>
    <x v="5"/>
    <s v="Cropping"/>
    <s v="Horticulture"/>
    <s v="Specialist fruit"/>
    <m/>
    <x v="198"/>
    <s v="—    "/>
    <n v="3356.97234038955"/>
    <s v="F"/>
    <s v="V"/>
    <s v="V"/>
  </r>
  <r>
    <x v="5"/>
    <s v="Cropping"/>
    <s v="Horticulture"/>
    <s v="Specialist fruit"/>
    <m/>
    <x v="199"/>
    <s v="—    "/>
    <s v="V"/>
    <s v="F"/>
    <s v="V"/>
    <n v="2122.2281110990202"/>
  </r>
  <r>
    <x v="5"/>
    <s v="Cropping"/>
    <s v="Horticulture"/>
    <s v="Specialist fruit"/>
    <m/>
    <x v="200"/>
    <s v="—    "/>
    <n v="11380.1031783421"/>
    <s v="F"/>
    <s v="V"/>
    <n v="10545.938487069399"/>
  </r>
  <r>
    <x v="5"/>
    <s v="Cropping"/>
    <s v="Horticulture"/>
    <s v="Specialist fruit"/>
    <m/>
    <x v="201"/>
    <s v="—    "/>
    <n v="783.31745079104303"/>
    <s v="F"/>
    <s v="V"/>
    <n v="1690.08576576256"/>
  </r>
  <r>
    <x v="5"/>
    <s v="Cropping"/>
    <s v="Horticulture"/>
    <s v="Specialist fruit"/>
    <m/>
    <x v="202"/>
    <s v="—    "/>
    <n v="3874.8131984914999"/>
    <s v="F"/>
    <n v="5690.11080717612"/>
    <n v="823.43659022259396"/>
  </r>
  <r>
    <x v="5"/>
    <s v="Cropping"/>
    <s v="Horticulture"/>
    <s v="Specialist fruit"/>
    <m/>
    <x v="203"/>
    <s v="—    "/>
    <s v="V"/>
    <s v="F"/>
    <s v="V"/>
    <s v=".D"/>
  </r>
  <r>
    <x v="5"/>
    <s v="Cropping"/>
    <s v="Horticulture"/>
    <s v="Specialist fruit"/>
    <m/>
    <x v="204"/>
    <s v="—    "/>
    <n v="62802.913117391297"/>
    <s v="F"/>
    <s v="V"/>
    <n v="51569.600913507798"/>
  </r>
  <r>
    <x v="5"/>
    <s v="Cropping"/>
    <s v="Horticulture"/>
    <s v="Specialist fruit"/>
    <m/>
    <x v="205"/>
    <s v="—    "/>
    <s v="V"/>
    <s v="F"/>
    <n v="-3426.1253482393599"/>
    <n v="37830.926001870597"/>
  </r>
  <r>
    <x v="5"/>
    <s v="Cropping"/>
    <s v="Horticulture"/>
    <s v="Specialist fruit"/>
    <m/>
    <x v="206"/>
    <s v="—    "/>
    <s v="V"/>
    <s v=".D"/>
    <n v="-39.907012359684202"/>
    <s v="V"/>
  </r>
  <r>
    <x v="5"/>
    <s v="Cropping"/>
    <s v="Horticulture"/>
    <s v="Specialist fruit"/>
    <m/>
    <x v="207"/>
    <s v="—    "/>
    <s v="V"/>
    <s v=".D"/>
    <s v="V"/>
    <s v="V"/>
  </r>
  <r>
    <x v="5"/>
    <s v="Cropping"/>
    <s v="Horticulture"/>
    <s v="Specialist fruit"/>
    <m/>
    <x v="208"/>
    <s v="—    "/>
    <s v="V"/>
    <s v="F"/>
    <s v="V"/>
    <n v="4558.3997566645103"/>
  </r>
  <r>
    <x v="5"/>
    <s v="Cropping"/>
    <s v="Horticulture"/>
    <s v="Specialist fruit"/>
    <m/>
    <x v="209"/>
    <s v="—    "/>
    <s v=".D"/>
    <s v=".D"/>
    <s v="..D"/>
    <n v="0"/>
  </r>
  <r>
    <x v="5"/>
    <s v="Cropping"/>
    <s v="Horticulture"/>
    <s v="Specialist fruit"/>
    <m/>
    <x v="205"/>
    <s v="—    "/>
    <s v="V"/>
    <s v="F"/>
    <n v="-3426.1253482393599"/>
    <n v="37830.926001870597"/>
  </r>
  <r>
    <x v="5"/>
    <s v="Cropping"/>
    <s v="Horticulture"/>
    <s v="Specialist fruit"/>
    <m/>
    <x v="210"/>
    <s v="—    "/>
    <s v="V"/>
    <s v=".D"/>
    <s v="V"/>
    <s v=".D"/>
  </r>
  <r>
    <x v="5"/>
    <s v="Cropping"/>
    <s v="Horticulture"/>
    <s v="Specialist fruit"/>
    <m/>
    <x v="175"/>
    <s v="—    "/>
    <n v="15180.414045224001"/>
    <s v="F"/>
    <n v="22726.648436422201"/>
    <s v="V"/>
  </r>
  <r>
    <x v="5"/>
    <s v="Cropping"/>
    <s v="Horticulture"/>
    <s v="Specialist fruit"/>
    <m/>
    <x v="178"/>
    <s v="—    "/>
    <n v="3518.6048232520202"/>
    <s v="F"/>
    <n v="5152.7495673653102"/>
    <s v="V"/>
  </r>
  <r>
    <x v="5"/>
    <s v="Cropping"/>
    <s v="Horticulture"/>
    <s v="Specialist fruit"/>
    <m/>
    <x v="211"/>
    <s v="—    "/>
    <n v="23727.465772326101"/>
    <s v="F"/>
    <s v="V"/>
    <n v="61097.839759952403"/>
  </r>
  <r>
    <x v="5"/>
    <s v="Cropping"/>
    <s v="Horticulture"/>
    <s v="Specialist fruit"/>
    <m/>
    <x v="212"/>
    <s v="—    "/>
    <n v="19063.257635510301"/>
    <s v="F"/>
    <n v="20732.592653718399"/>
    <n v="18168.598205419301"/>
  </r>
  <r>
    <x v="5"/>
    <s v="Cropping"/>
    <s v="Horticulture"/>
    <s v="Specialist fruit"/>
    <m/>
    <x v="213"/>
    <s v="—    "/>
    <s v="V"/>
    <s v="F"/>
    <s v="V"/>
    <n v="42929.241554533102"/>
  </r>
  <r>
    <x v="5"/>
    <s v="Cropping"/>
    <s v="Horticulture"/>
    <s v="Specialist fruit"/>
    <m/>
    <x v="214"/>
    <s v="—    "/>
    <s v="V"/>
    <s v=".D"/>
    <s v="V"/>
    <s v="V"/>
  </r>
  <r>
    <x v="5"/>
    <s v="Cropping"/>
    <s v="Horticulture"/>
    <s v="Specialist fruit"/>
    <m/>
    <x v="215"/>
    <s v="—    "/>
    <s v="V"/>
    <s v="F"/>
    <s v="V"/>
    <n v="43543.180411863497"/>
  </r>
  <r>
    <x v="5"/>
    <s v="Cropping"/>
    <s v="Horticulture"/>
    <s v="Specialist fruit"/>
    <m/>
    <x v="216"/>
    <s v="—    "/>
    <s v="V"/>
    <s v=".D"/>
    <n v="-39.907012359684202"/>
    <s v="V"/>
  </r>
  <r>
    <x v="5"/>
    <s v="Cropping"/>
    <s v="Horticulture"/>
    <s v="Specialist fruit"/>
    <m/>
    <x v="217"/>
    <s v="—    "/>
    <n v="9122.7087209702295"/>
    <s v="F"/>
    <n v="12451.7904690459"/>
    <n v="7016.0604199203399"/>
  </r>
  <r>
    <x v="5"/>
    <s v="Cropping"/>
    <s v="Horticulture"/>
    <s v="Specialist fruit"/>
    <m/>
    <x v="218"/>
    <s v="—    "/>
    <n v="6499.11022399183"/>
    <s v="F"/>
    <n v="9455.8258347589799"/>
    <n v="3105.0655672878902"/>
  </r>
  <r>
    <x v="5"/>
    <s v="Cropping"/>
    <s v="Horticulture"/>
    <s v="Specialist fruit"/>
    <m/>
    <x v="219"/>
    <s v="—    "/>
    <n v="0"/>
    <n v="0"/>
    <n v="0"/>
    <n v="0"/>
  </r>
  <r>
    <x v="5"/>
    <s v="Cropping"/>
    <s v="Horticulture"/>
    <s v="Specialist fruit"/>
    <m/>
    <x v="220"/>
    <s v="—    "/>
    <n v="0"/>
    <n v="0"/>
    <n v="0"/>
    <n v="0"/>
  </r>
  <r>
    <x v="5"/>
    <s v="Cropping"/>
    <s v="Horticulture"/>
    <s v="Specialist fruit"/>
    <m/>
    <x v="221"/>
    <s v="—    "/>
    <n v="17790.530112566499"/>
    <s v="F"/>
    <n v="18945.780770490499"/>
    <n v="16476.317625383301"/>
  </r>
  <r>
    <x v="5"/>
    <s v="Cropping"/>
    <s v="Horticulture"/>
    <s v="Specialist fruit"/>
    <m/>
    <x v="222"/>
    <s v="—    "/>
    <n v="22669.756558252298"/>
    <s v="F"/>
    <s v="V"/>
    <n v="57645.285454151002"/>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2"/>
    <s v="—    "/>
    <n v="5.9336042330827103"/>
    <n v="1.6325067458812099"/>
    <n v="7.1987014190852996"/>
    <s v="V"/>
  </r>
  <r>
    <x v="6"/>
    <s v="Cropping"/>
    <s v="Horticulture"/>
    <s v="Specialist glass"/>
    <m/>
    <x v="179"/>
    <s v="—    "/>
    <n v="5.96131828947368"/>
    <n v="2.79724126143156"/>
    <n v="6.00892379443028"/>
    <s v="V"/>
  </r>
  <r>
    <x v="6"/>
    <s v="Cropping"/>
    <s v="Horticulture"/>
    <s v="Specialist glass"/>
    <m/>
    <x v="180"/>
    <s v="—    "/>
    <n v="547151.73764172895"/>
    <s v="V"/>
    <n v="690711.76376599702"/>
    <n v="1243166.0345586301"/>
  </r>
  <r>
    <x v="6"/>
    <s v="Cropping"/>
    <s v="Horticulture"/>
    <s v="Specialist glass"/>
    <m/>
    <x v="181"/>
    <s v="—    "/>
    <n v="0"/>
    <n v="0"/>
    <n v="0"/>
    <n v="0"/>
  </r>
  <r>
    <x v="6"/>
    <s v="Cropping"/>
    <s v="Horticulture"/>
    <s v="Specialist glass"/>
    <m/>
    <x v="182"/>
    <s v="—    "/>
    <n v="0"/>
    <n v="0"/>
    <n v="0"/>
    <n v="0"/>
  </r>
  <r>
    <x v="6"/>
    <s v="Cropping"/>
    <s v="Horticulture"/>
    <s v="Specialist glass"/>
    <m/>
    <x v="183"/>
    <s v="—    "/>
    <s v=".D"/>
    <s v="V"/>
    <n v="2037.9074029614701"/>
    <s v=".D"/>
  </r>
  <r>
    <x v="6"/>
    <s v="Cropping"/>
    <s v="Horticulture"/>
    <s v="Specialist glass"/>
    <m/>
    <x v="184"/>
    <s v="—    "/>
    <n v="557711.15741466195"/>
    <s v="V"/>
    <n v="690155.44481887005"/>
    <n v="1331390.36684256"/>
  </r>
  <r>
    <x v="6"/>
    <s v="Cropping"/>
    <s v="Horticulture"/>
    <s v="Specialist glass"/>
    <m/>
    <x v="185"/>
    <s v="—    "/>
    <n v="198049.07230864701"/>
    <s v="V"/>
    <n v="283597.85217794997"/>
    <n v="291960.06906555803"/>
  </r>
  <r>
    <x v="6"/>
    <s v="Cropping"/>
    <s v="Horticulture"/>
    <s v="Specialist glass"/>
    <m/>
    <x v="186"/>
    <s v="—    "/>
    <n v="0"/>
    <n v="0"/>
    <n v="0"/>
    <n v="0"/>
  </r>
  <r>
    <x v="6"/>
    <s v="Cropping"/>
    <s v="Horticulture"/>
    <s v="Specialist glass"/>
    <m/>
    <x v="187"/>
    <s v="—    "/>
    <s v="V"/>
    <s v="V"/>
    <s v="V"/>
    <s v="V"/>
  </r>
  <r>
    <x v="6"/>
    <s v="Cropping"/>
    <s v="Horticulture"/>
    <s v="Specialist glass"/>
    <m/>
    <x v="188"/>
    <s v="—    "/>
    <s v="V"/>
    <n v="172.255742304123"/>
    <s v="V"/>
    <s v="V"/>
  </r>
  <r>
    <x v="6"/>
    <s v="Cropping"/>
    <s v="Horticulture"/>
    <s v="Specialist glass"/>
    <m/>
    <x v="189"/>
    <s v="—    "/>
    <s v=".D"/>
    <s v="..D"/>
    <s v=".D"/>
    <n v="0"/>
  </r>
  <r>
    <x v="6"/>
    <s v="Cropping"/>
    <s v="Horticulture"/>
    <s v="Specialist glass"/>
    <m/>
    <x v="190"/>
    <s v="—    "/>
    <n v="234328.89144285701"/>
    <s v="V"/>
    <n v="345150.84079988103"/>
    <n v="315963.99266946799"/>
  </r>
  <r>
    <x v="6"/>
    <s v="Cropping"/>
    <s v="Horticulture"/>
    <s v="Specialist glass"/>
    <m/>
    <x v="191"/>
    <s v="—    "/>
    <n v="323382.26597180503"/>
    <s v="V"/>
    <n v="345004.60401898902"/>
    <n v="1015426.37417309"/>
  </r>
  <r>
    <x v="6"/>
    <s v="Cropping"/>
    <s v="Horticulture"/>
    <s v="Specialist glass"/>
    <m/>
    <x v="192"/>
    <s v="—    "/>
    <n v="153450.67152819599"/>
    <s v="V"/>
    <n v="173406.942703479"/>
    <n v="429333.845731373"/>
  </r>
  <r>
    <x v="6"/>
    <s v="Cropping"/>
    <s v="Horticulture"/>
    <s v="Specialist glass"/>
    <m/>
    <x v="193"/>
    <s v="—    "/>
    <n v="0"/>
    <n v="0"/>
    <n v="0"/>
    <n v="0"/>
  </r>
  <r>
    <x v="6"/>
    <s v="Cropping"/>
    <s v="Horticulture"/>
    <s v="Specialist glass"/>
    <m/>
    <x v="194"/>
    <s v="—    "/>
    <n v="5123.01409473684"/>
    <n v="1250.2785689944501"/>
    <s v="V"/>
    <s v="V"/>
  </r>
  <r>
    <x v="6"/>
    <s v="Cropping"/>
    <s v="Horticulture"/>
    <s v="Specialist glass"/>
    <m/>
    <x v="195"/>
    <s v="—    "/>
    <n v="11347.7618635338"/>
    <n v="2361.4717605303299"/>
    <s v="V"/>
    <s v="V"/>
  </r>
  <r>
    <x v="6"/>
    <s v="Cropping"/>
    <s v="Horticulture"/>
    <s v="Specialist glass"/>
    <m/>
    <x v="196"/>
    <s v="—    "/>
    <n v="12009.3254353383"/>
    <n v="1735.72285841044"/>
    <s v="V"/>
    <s v="V"/>
  </r>
  <r>
    <x v="6"/>
    <s v="Cropping"/>
    <s v="Horticulture"/>
    <s v="Specialist glass"/>
    <m/>
    <x v="197"/>
    <s v="—    "/>
    <n v="28480.101393608998"/>
    <n v="5347.4731879352203"/>
    <s v="V"/>
    <n v="72359.524414519794"/>
  </r>
  <r>
    <x v="6"/>
    <s v="Cropping"/>
    <s v="Horticulture"/>
    <s v="Specialist glass"/>
    <m/>
    <x v="198"/>
    <s v="—    "/>
    <n v="14570.9345477444"/>
    <s v=".D"/>
    <s v="V"/>
    <s v="V"/>
  </r>
  <r>
    <x v="6"/>
    <s v="Cropping"/>
    <s v="Horticulture"/>
    <s v="Specialist glass"/>
    <m/>
    <x v="199"/>
    <s v="—    "/>
    <n v="6060.53362030075"/>
    <s v="V"/>
    <n v="7220.5660580037102"/>
    <s v="V"/>
  </r>
  <r>
    <x v="6"/>
    <s v="Cropping"/>
    <s v="Horticulture"/>
    <s v="Specialist glass"/>
    <m/>
    <x v="200"/>
    <s v="—    "/>
    <n v="56932.503477819497"/>
    <s v="V"/>
    <n v="63541.962975400798"/>
    <n v="152746.441957528"/>
  </r>
  <r>
    <x v="6"/>
    <s v="Cropping"/>
    <s v="Horticulture"/>
    <s v="Specialist glass"/>
    <m/>
    <x v="201"/>
    <s v="—    "/>
    <s v="V"/>
    <s v="V"/>
    <s v="V"/>
    <n v="2958.9928016016902"/>
  </r>
  <r>
    <x v="6"/>
    <s v="Cropping"/>
    <s v="Horticulture"/>
    <s v="Specialist glass"/>
    <m/>
    <x v="202"/>
    <s v="—    "/>
    <s v="V"/>
    <s v=".D"/>
    <n v="3485.9047802104101"/>
    <s v=".D"/>
  </r>
  <r>
    <x v="6"/>
    <s v="Cropping"/>
    <s v="Horticulture"/>
    <s v="Specialist glass"/>
    <m/>
    <x v="203"/>
    <s v="—    "/>
    <s v=".D"/>
    <s v=".D"/>
    <s v="V"/>
    <s v=".D"/>
  </r>
  <r>
    <x v="6"/>
    <s v="Cropping"/>
    <s v="Horticulture"/>
    <s v="Specialist glass"/>
    <m/>
    <x v="204"/>
    <s v="—    "/>
    <n v="288239.29494398501"/>
    <s v="V"/>
    <n v="315814.238343228"/>
    <n v="790419.05698971404"/>
  </r>
  <r>
    <x v="6"/>
    <s v="Cropping"/>
    <s v="Horticulture"/>
    <s v="Specialist glass"/>
    <m/>
    <x v="205"/>
    <s v="—    "/>
    <s v="V"/>
    <n v="-26894.657656441199"/>
    <s v="V"/>
    <s v="V"/>
  </r>
  <r>
    <x v="6"/>
    <s v="Cropping"/>
    <s v="Horticulture"/>
    <s v="Specialist glass"/>
    <m/>
    <x v="206"/>
    <s v="—    "/>
    <n v="-438.68932857142897"/>
    <n v="0"/>
    <n v="-851.61350687783101"/>
    <s v="V"/>
  </r>
  <r>
    <x v="6"/>
    <s v="Cropping"/>
    <s v="Horticulture"/>
    <s v="Specialist glass"/>
    <m/>
    <x v="207"/>
    <s v="—    "/>
    <s v="V"/>
    <s v=".D"/>
    <s v="V"/>
    <s v=".D"/>
  </r>
  <r>
    <x v="6"/>
    <s v="Cropping"/>
    <s v="Horticulture"/>
    <s v="Specialist glass"/>
    <m/>
    <x v="208"/>
    <s v="—    "/>
    <n v="13896.754968797"/>
    <s v="V"/>
    <n v="18733.501609118699"/>
    <n v="22924.8692511195"/>
  </r>
  <r>
    <x v="6"/>
    <s v="Cropping"/>
    <s v="Horticulture"/>
    <s v="Specialist glass"/>
    <m/>
    <x v="209"/>
    <s v="—    "/>
    <s v=".D"/>
    <s v=".D"/>
    <n v="0"/>
    <s v=".D"/>
  </r>
  <r>
    <x v="6"/>
    <s v="Cropping"/>
    <s v="Horticulture"/>
    <s v="Specialist glass"/>
    <m/>
    <x v="205"/>
    <s v="—    "/>
    <s v="V"/>
    <n v="-26894.657656441199"/>
    <s v="V"/>
    <s v="V"/>
  </r>
  <r>
    <x v="6"/>
    <s v="Cropping"/>
    <s v="Horticulture"/>
    <s v="Specialist glass"/>
    <m/>
    <x v="210"/>
    <s v="—    "/>
    <s v=".D"/>
    <s v=".D"/>
    <s v=".D"/>
    <s v=".D"/>
  </r>
  <r>
    <x v="6"/>
    <s v="Cropping"/>
    <s v="Horticulture"/>
    <s v="Specialist glass"/>
    <m/>
    <x v="175"/>
    <s v="—    "/>
    <n v="31652.677148496201"/>
    <s v="V"/>
    <s v="V"/>
    <n v="139232.61939546099"/>
  </r>
  <r>
    <x v="6"/>
    <s v="Cropping"/>
    <s v="Horticulture"/>
    <s v="Specialist glass"/>
    <m/>
    <x v="178"/>
    <s v="—    "/>
    <s v="V"/>
    <n v="0"/>
    <s v=".D"/>
    <s v=".D"/>
  </r>
  <r>
    <x v="6"/>
    <s v="Cropping"/>
    <s v="Horticulture"/>
    <s v="Specialist glass"/>
    <m/>
    <x v="211"/>
    <s v="—    "/>
    <n v="67525.072849248099"/>
    <n v="-18914.619768057401"/>
    <n v="50474.671774600101"/>
    <n v="366748.96043178899"/>
  </r>
  <r>
    <x v="6"/>
    <s v="Cropping"/>
    <s v="Horticulture"/>
    <s v="Specialist glass"/>
    <m/>
    <x v="212"/>
    <s v="—    "/>
    <n v="37651.201095488701"/>
    <n v="42901.372774502197"/>
    <n v="34935.675766026798"/>
    <n v="34332.491421382103"/>
  </r>
  <r>
    <x v="6"/>
    <s v="Cropping"/>
    <s v="Horticulture"/>
    <s v="Specialist glass"/>
    <m/>
    <x v="213"/>
    <s v="—    "/>
    <s v="V"/>
    <n v="-61815.992542559601"/>
    <s v="V"/>
    <n v="332416.46901040699"/>
  </r>
  <r>
    <x v="6"/>
    <s v="Cropping"/>
    <s v="Horticulture"/>
    <s v="Specialist glass"/>
    <m/>
    <x v="214"/>
    <s v="—    "/>
    <s v="V"/>
    <s v=".D"/>
    <s v="V"/>
    <s v=".D"/>
  </r>
  <r>
    <x v="6"/>
    <s v="Cropping"/>
    <s v="Horticulture"/>
    <s v="Specialist glass"/>
    <m/>
    <x v="215"/>
    <s v="—    "/>
    <s v="V"/>
    <n v="-58205.279072658297"/>
    <s v="V"/>
    <n v="344410.65254083899"/>
  </r>
  <r>
    <x v="6"/>
    <s v="Cropping"/>
    <s v="Horticulture"/>
    <s v="Specialist glass"/>
    <m/>
    <x v="216"/>
    <s v="—    "/>
    <n v="-438.68932857142897"/>
    <n v="0"/>
    <n v="-851.61350687783101"/>
    <s v="V"/>
  </r>
  <r>
    <x v="6"/>
    <s v="Cropping"/>
    <s v="Horticulture"/>
    <s v="Specialist glass"/>
    <m/>
    <x v="217"/>
    <s v="—    "/>
    <n v="10878.5782763158"/>
    <s v="V"/>
    <n v="7963.0835646494297"/>
    <s v="V"/>
  </r>
  <r>
    <x v="6"/>
    <s v="Cropping"/>
    <s v="Horticulture"/>
    <s v="Specialist glass"/>
    <m/>
    <x v="218"/>
    <s v="—    "/>
    <n v="8530.8501451127795"/>
    <s v=".D"/>
    <n v="7094.4113026354398"/>
    <s v="V"/>
  </r>
  <r>
    <x v="6"/>
    <s v="Cropping"/>
    <s v="Horticulture"/>
    <s v="Specialist glass"/>
    <m/>
    <x v="219"/>
    <s v="—    "/>
    <n v="0"/>
    <n v="0"/>
    <n v="0"/>
    <n v="0"/>
  </r>
  <r>
    <x v="6"/>
    <s v="Cropping"/>
    <s v="Horticulture"/>
    <s v="Specialist glass"/>
    <m/>
    <x v="220"/>
    <s v="—    "/>
    <n v="0"/>
    <n v="0"/>
    <n v="0"/>
    <n v="0"/>
  </r>
  <r>
    <x v="6"/>
    <s v="Cropping"/>
    <s v="Horticulture"/>
    <s v="Specialist glass"/>
    <m/>
    <x v="221"/>
    <s v="—    "/>
    <n v="32159.279809022599"/>
    <n v="37273.004418311102"/>
    <n v="30163.512216173898"/>
    <n v="26355.869259736901"/>
  </r>
  <r>
    <x v="6"/>
    <s v="Cropping"/>
    <s v="Horticulture"/>
    <s v="Specialist glass"/>
    <m/>
    <x v="222"/>
    <s v="—    "/>
    <n v="77277.816536090206"/>
    <n v="-17395.354545084399"/>
    <n v="61972.046064241396"/>
    <n v="391662.11205200298"/>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2"/>
    <s v="—    "/>
    <n v="7.1686940273371196"/>
    <s v="D"/>
    <n v="4.3866385629844897"/>
    <s v="F"/>
  </r>
  <r>
    <x v="7"/>
    <s v="Cropping"/>
    <s v="Horticulture"/>
    <s v="Specialist hardy nursery stock"/>
    <m/>
    <x v="179"/>
    <s v="—    "/>
    <n v="6.5477017776341997"/>
    <s v="D"/>
    <n v="4.4552900793686199"/>
    <s v="F"/>
  </r>
  <r>
    <x v="7"/>
    <s v="Cropping"/>
    <s v="Horticulture"/>
    <s v="Specialist hardy nursery stock"/>
    <m/>
    <x v="180"/>
    <s v="—    "/>
    <n v="469988.62879322498"/>
    <s v="D"/>
    <n v="513287.291608067"/>
    <s v="F"/>
  </r>
  <r>
    <x v="7"/>
    <s v="Cropping"/>
    <s v="Horticulture"/>
    <s v="Specialist hardy nursery stock"/>
    <m/>
    <x v="181"/>
    <s v="—    "/>
    <n v="0"/>
    <n v="0"/>
    <n v="0"/>
    <n v="0"/>
  </r>
  <r>
    <x v="7"/>
    <s v="Cropping"/>
    <s v="Horticulture"/>
    <s v="Specialist hardy nursery stock"/>
    <m/>
    <x v="182"/>
    <s v="—    "/>
    <n v="0"/>
    <n v="0"/>
    <n v="0"/>
    <n v="0"/>
  </r>
  <r>
    <x v="7"/>
    <s v="Cropping"/>
    <s v="Horticulture"/>
    <s v="Specialist hardy nursery stock"/>
    <m/>
    <x v="183"/>
    <s v="—    "/>
    <s v="V"/>
    <s v="D"/>
    <s v="V"/>
    <s v="F"/>
  </r>
  <r>
    <x v="7"/>
    <s v="Cropping"/>
    <s v="Horticulture"/>
    <s v="Specialist hardy nursery stock"/>
    <m/>
    <x v="184"/>
    <s v="—    "/>
    <n v="468724.49787380302"/>
    <s v="D"/>
    <n v="499690.025323682"/>
    <s v="F"/>
  </r>
  <r>
    <x v="7"/>
    <s v="Cropping"/>
    <s v="Horticulture"/>
    <s v="Specialist hardy nursery stock"/>
    <m/>
    <x v="185"/>
    <s v="—    "/>
    <n v="174177.10174712501"/>
    <s v="D"/>
    <n v="215941.622842493"/>
    <s v="F"/>
  </r>
  <r>
    <x v="7"/>
    <s v="Cropping"/>
    <s v="Horticulture"/>
    <s v="Specialist hardy nursery stock"/>
    <m/>
    <x v="186"/>
    <s v="—    "/>
    <n v="0"/>
    <n v="0"/>
    <n v="0"/>
    <n v="0"/>
  </r>
  <r>
    <x v="7"/>
    <s v="Cropping"/>
    <s v="Horticulture"/>
    <s v="Specialist hardy nursery stock"/>
    <m/>
    <x v="187"/>
    <s v="—    "/>
    <s v="V"/>
    <s v="D"/>
    <s v="V"/>
    <s v="F"/>
  </r>
  <r>
    <x v="7"/>
    <s v="Cropping"/>
    <s v="Horticulture"/>
    <s v="Specialist hardy nursery stock"/>
    <m/>
    <x v="188"/>
    <s v="—    "/>
    <s v="V"/>
    <s v="D"/>
    <s v="V"/>
    <s v=".D"/>
  </r>
  <r>
    <x v="7"/>
    <s v="Cropping"/>
    <s v="Horticulture"/>
    <s v="Specialist hardy nursery stock"/>
    <m/>
    <x v="189"/>
    <s v="—    "/>
    <s v=".D"/>
    <s v="..D"/>
    <s v=".D"/>
    <n v="0"/>
  </r>
  <r>
    <x v="7"/>
    <s v="Cropping"/>
    <s v="Horticulture"/>
    <s v="Specialist hardy nursery stock"/>
    <m/>
    <x v="190"/>
    <s v="—    "/>
    <n v="204550.85534136099"/>
    <s v="D"/>
    <n v="256038.21518011199"/>
    <s v="F"/>
  </r>
  <r>
    <x v="7"/>
    <s v="Cropping"/>
    <s v="Horticulture"/>
    <s v="Specialist hardy nursery stock"/>
    <m/>
    <x v="191"/>
    <s v="—    "/>
    <n v="264173.642532442"/>
    <s v="D"/>
    <n v="243651.81014357001"/>
    <s v="F"/>
  </r>
  <r>
    <x v="7"/>
    <s v="Cropping"/>
    <s v="Horticulture"/>
    <s v="Specialist hardy nursery stock"/>
    <m/>
    <x v="192"/>
    <s v="—    "/>
    <n v="111302.116465534"/>
    <s v="D"/>
    <n v="128983.27295304299"/>
    <s v="F"/>
  </r>
  <r>
    <x v="7"/>
    <s v="Cropping"/>
    <s v="Horticulture"/>
    <s v="Specialist hardy nursery stock"/>
    <m/>
    <x v="193"/>
    <s v="—    "/>
    <n v="0"/>
    <n v="0"/>
    <n v="0"/>
    <n v="0"/>
  </r>
  <r>
    <x v="7"/>
    <s v="Cropping"/>
    <s v="Horticulture"/>
    <s v="Specialist hardy nursery stock"/>
    <m/>
    <x v="194"/>
    <s v="—    "/>
    <n v="6025.6602694130897"/>
    <s v="D"/>
    <n v="5496.4116675879204"/>
    <s v="F"/>
  </r>
  <r>
    <x v="7"/>
    <s v="Cropping"/>
    <s v="Horticulture"/>
    <s v="Specialist hardy nursery stock"/>
    <m/>
    <x v="195"/>
    <s v="—    "/>
    <n v="8545.7086214944302"/>
    <s v="D"/>
    <n v="7571.2868252775997"/>
    <s v="F"/>
  </r>
  <r>
    <x v="7"/>
    <s v="Cropping"/>
    <s v="Horticulture"/>
    <s v="Specialist hardy nursery stock"/>
    <m/>
    <x v="196"/>
    <s v="—    "/>
    <n v="9991.2730771637507"/>
    <s v="D"/>
    <n v="8906.0904185964591"/>
    <s v="F"/>
  </r>
  <r>
    <x v="7"/>
    <s v="Cropping"/>
    <s v="Horticulture"/>
    <s v="Specialist hardy nursery stock"/>
    <m/>
    <x v="197"/>
    <s v="—    "/>
    <n v="24562.641968071301"/>
    <s v="D"/>
    <n v="21973.788911462001"/>
    <s v="F"/>
  </r>
  <r>
    <x v="7"/>
    <s v="Cropping"/>
    <s v="Horticulture"/>
    <s v="Specialist hardy nursery stock"/>
    <m/>
    <x v="198"/>
    <s v="—    "/>
    <n v="1745.32635873462"/>
    <s v="D"/>
    <s v="V"/>
    <s v="F"/>
  </r>
  <r>
    <x v="7"/>
    <s v="Cropping"/>
    <s v="Horticulture"/>
    <s v="Specialist hardy nursery stock"/>
    <m/>
    <x v="199"/>
    <s v="—    "/>
    <n v="9148.6252206211902"/>
    <s v="D"/>
    <n v="8610.1725908025091"/>
    <s v="F"/>
  </r>
  <r>
    <x v="7"/>
    <s v="Cropping"/>
    <s v="Horticulture"/>
    <s v="Specialist hardy nursery stock"/>
    <m/>
    <x v="200"/>
    <s v="—    "/>
    <n v="22033.2921597928"/>
    <s v="D"/>
    <n v="22652.044586340398"/>
    <s v="F"/>
  </r>
  <r>
    <x v="7"/>
    <s v="Cropping"/>
    <s v="Horticulture"/>
    <s v="Specialist hardy nursery stock"/>
    <m/>
    <x v="201"/>
    <s v="—    "/>
    <n v="556.86379779526999"/>
    <s v="D"/>
    <n v="589.55985883708604"/>
    <s v="F"/>
  </r>
  <r>
    <x v="7"/>
    <s v="Cropping"/>
    <s v="Horticulture"/>
    <s v="Specialist hardy nursery stock"/>
    <m/>
    <x v="202"/>
    <s v="—    "/>
    <n v="4646.3712168050297"/>
    <s v="D"/>
    <n v="3411.9518358311102"/>
    <s v="F"/>
  </r>
  <r>
    <x v="7"/>
    <s v="Cropping"/>
    <s v="Horticulture"/>
    <s v="Specialist hardy nursery stock"/>
    <m/>
    <x v="203"/>
    <s v="—    "/>
    <s v="V"/>
    <s v="D"/>
    <s v=".D"/>
    <s v="F"/>
  </r>
  <r>
    <x v="7"/>
    <s v="Cropping"/>
    <s v="Horticulture"/>
    <s v="Specialist hardy nursery stock"/>
    <m/>
    <x v="204"/>
    <s v="—    "/>
    <n v="190869.36227384399"/>
    <s v="D"/>
    <n v="204082.44234965401"/>
    <s v="F"/>
  </r>
  <r>
    <x v="7"/>
    <s v="Cropping"/>
    <s v="Horticulture"/>
    <s v="Specialist hardy nursery stock"/>
    <m/>
    <x v="205"/>
    <s v="—    "/>
    <n v="73165.518827239895"/>
    <s v="D"/>
    <n v="39437.265743058299"/>
    <s v="F"/>
  </r>
  <r>
    <x v="7"/>
    <s v="Cropping"/>
    <s v="Horticulture"/>
    <s v="Specialist hardy nursery stock"/>
    <m/>
    <x v="206"/>
    <s v="—    "/>
    <n v="-138.761431358853"/>
    <s v="..D"/>
    <n v="-132.10205085743101"/>
    <s v=".D"/>
  </r>
  <r>
    <x v="7"/>
    <s v="Cropping"/>
    <s v="Horticulture"/>
    <s v="Specialist hardy nursery stock"/>
    <m/>
    <x v="207"/>
    <s v="—    "/>
    <n v="2683.4501468712101"/>
    <s v="D"/>
    <n v="4111.2891998167897"/>
    <s v="F"/>
  </r>
  <r>
    <x v="7"/>
    <s v="Cropping"/>
    <s v="Horticulture"/>
    <s v="Specialist hardy nursery stock"/>
    <m/>
    <x v="208"/>
    <s v="—    "/>
    <n v="9617.0749162949396"/>
    <s v="D"/>
    <n v="11194.8972250516"/>
    <s v="F"/>
  </r>
  <r>
    <x v="7"/>
    <s v="Cropping"/>
    <s v="Horticulture"/>
    <s v="Specialist hardy nursery stock"/>
    <m/>
    <x v="209"/>
    <s v="—    "/>
    <s v=".D"/>
    <s v="..D"/>
    <n v="0"/>
    <s v=".D"/>
  </r>
  <r>
    <x v="7"/>
    <s v="Cropping"/>
    <s v="Horticulture"/>
    <s v="Specialist hardy nursery stock"/>
    <m/>
    <x v="205"/>
    <s v="—    "/>
    <n v="73165.518827239895"/>
    <s v="D"/>
    <n v="39437.265743058299"/>
    <s v="F"/>
  </r>
  <r>
    <x v="7"/>
    <s v="Cropping"/>
    <s v="Horticulture"/>
    <s v="Specialist hardy nursery stock"/>
    <m/>
    <x v="210"/>
    <s v="—    "/>
    <s v="V"/>
    <n v="0"/>
    <s v=".D"/>
    <s v="F"/>
  </r>
  <r>
    <x v="7"/>
    <s v="Cropping"/>
    <s v="Horticulture"/>
    <s v="Specialist hardy nursery stock"/>
    <m/>
    <x v="175"/>
    <s v="—    "/>
    <n v="8711.9157886479697"/>
    <s v="D"/>
    <s v="V"/>
    <s v="F"/>
  </r>
  <r>
    <x v="7"/>
    <s v="Cropping"/>
    <s v="Horticulture"/>
    <s v="Specialist hardy nursery stock"/>
    <m/>
    <x v="178"/>
    <s v="—    "/>
    <s v="V"/>
    <s v="D"/>
    <s v="..D"/>
    <s v=".D"/>
  </r>
  <r>
    <x v="7"/>
    <s v="Cropping"/>
    <s v="Horticulture"/>
    <s v="Specialist hardy nursery stock"/>
    <m/>
    <x v="211"/>
    <s v="—    "/>
    <n v="82209.433320229597"/>
    <s v="D"/>
    <n v="49957.372108650998"/>
    <s v="F"/>
  </r>
  <r>
    <x v="7"/>
    <s v="Cropping"/>
    <s v="Horticulture"/>
    <s v="Specialist hardy nursery stock"/>
    <m/>
    <x v="212"/>
    <s v="—    "/>
    <n v="35775.504077393998"/>
    <s v="D"/>
    <n v="36015.161181424497"/>
    <s v="F"/>
  </r>
  <r>
    <x v="7"/>
    <s v="Cropping"/>
    <s v="Horticulture"/>
    <s v="Specialist hardy nursery stock"/>
    <m/>
    <x v="213"/>
    <s v="—    "/>
    <n v="46433.929242835598"/>
    <s v="D"/>
    <s v="V"/>
    <s v="F"/>
  </r>
  <r>
    <x v="7"/>
    <s v="Cropping"/>
    <s v="Horticulture"/>
    <s v="Specialist hardy nursery stock"/>
    <m/>
    <x v="214"/>
    <s v="—    "/>
    <n v="2707.4626314483098"/>
    <s v="D"/>
    <n v="4152.7145928151504"/>
    <s v="F"/>
  </r>
  <r>
    <x v="7"/>
    <s v="Cropping"/>
    <s v="Horticulture"/>
    <s v="Specialist hardy nursery stock"/>
    <m/>
    <x v="215"/>
    <s v="—    "/>
    <n v="49141.391874283901"/>
    <s v="D"/>
    <s v="V"/>
    <s v="F"/>
  </r>
  <r>
    <x v="7"/>
    <s v="Cropping"/>
    <s v="Horticulture"/>
    <s v="Specialist hardy nursery stock"/>
    <m/>
    <x v="216"/>
    <s v="—    "/>
    <n v="-138.761431358853"/>
    <s v="..D"/>
    <n v="-132.10205085743101"/>
    <s v=".D"/>
  </r>
  <r>
    <x v="7"/>
    <s v="Cropping"/>
    <s v="Horticulture"/>
    <s v="Specialist hardy nursery stock"/>
    <m/>
    <x v="217"/>
    <s v="—    "/>
    <n v="7393.3014612869902"/>
    <s v="D"/>
    <n v="5701.3206265908302"/>
    <s v="F"/>
  </r>
  <r>
    <x v="7"/>
    <s v="Cropping"/>
    <s v="Horticulture"/>
    <s v="Specialist hardy nursery stock"/>
    <m/>
    <x v="218"/>
    <s v="—    "/>
    <n v="5337.1612176163999"/>
    <s v="D"/>
    <n v="4068.2228269469902"/>
    <s v="F"/>
  </r>
  <r>
    <x v="7"/>
    <s v="Cropping"/>
    <s v="Horticulture"/>
    <s v="Specialist hardy nursery stock"/>
    <m/>
    <x v="219"/>
    <s v="—    "/>
    <n v="0"/>
    <n v="0"/>
    <n v="0"/>
    <n v="0"/>
  </r>
  <r>
    <x v="7"/>
    <s v="Cropping"/>
    <s v="Horticulture"/>
    <s v="Specialist hardy nursery stock"/>
    <m/>
    <x v="220"/>
    <s v="—    "/>
    <n v="0"/>
    <n v="0"/>
    <n v="0"/>
    <n v="0"/>
  </r>
  <r>
    <x v="7"/>
    <s v="Cropping"/>
    <s v="Horticulture"/>
    <s v="Specialist hardy nursery stock"/>
    <m/>
    <x v="221"/>
    <s v="—    "/>
    <n v="28405.605090088298"/>
    <s v="D"/>
    <n v="28211.268772316202"/>
    <s v="F"/>
  </r>
  <r>
    <x v="7"/>
    <s v="Cropping"/>
    <s v="Horticulture"/>
    <s v="Specialist hardy nursery stock"/>
    <m/>
    <x v="222"/>
    <s v="—    "/>
    <n v="85571.847843758107"/>
    <s v="D"/>
    <n v="60490.125524610703"/>
    <s v="F"/>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2"/>
    <s v="—    "/>
    <n v="36.747710106440799"/>
    <s v="F"/>
    <n v="38.578938350268601"/>
    <s v="V"/>
  </r>
  <r>
    <x v="8"/>
    <s v="Cropping"/>
    <s v="Horticulture"/>
    <s v="Other horticulture"/>
    <m/>
    <x v="179"/>
    <s v="—    "/>
    <n v="20.761108395093"/>
    <s v="F"/>
    <n v="19.759316085397298"/>
    <s v="V"/>
  </r>
  <r>
    <x v="8"/>
    <s v="Cropping"/>
    <s v="Horticulture"/>
    <s v="Other horticulture"/>
    <m/>
    <x v="180"/>
    <s v="—    "/>
    <n v="337286.21343419002"/>
    <s v="F"/>
    <s v="V"/>
    <s v="V"/>
  </r>
  <r>
    <x v="8"/>
    <s v="Cropping"/>
    <s v="Horticulture"/>
    <s v="Other horticulture"/>
    <m/>
    <x v="181"/>
    <s v="—    "/>
    <s v="V"/>
    <s v=".D"/>
    <s v=".D"/>
    <s v=".D"/>
  </r>
  <r>
    <x v="8"/>
    <s v="Cropping"/>
    <s v="Horticulture"/>
    <s v="Other horticulture"/>
    <m/>
    <x v="182"/>
    <s v="—    "/>
    <n v="0"/>
    <n v="0"/>
    <n v="0"/>
    <n v="0"/>
  </r>
  <r>
    <x v="8"/>
    <s v="Cropping"/>
    <s v="Horticulture"/>
    <s v="Other horticulture"/>
    <m/>
    <x v="183"/>
    <s v="—    "/>
    <n v="4775.6572287864601"/>
    <s v="F"/>
    <n v="6505.4769430123897"/>
    <s v=".D"/>
  </r>
  <r>
    <x v="8"/>
    <s v="Cropping"/>
    <s v="Horticulture"/>
    <s v="Other horticulture"/>
    <m/>
    <x v="184"/>
    <s v="—    "/>
    <n v="345072.98488842399"/>
    <s v="F"/>
    <s v="V"/>
    <s v="V"/>
  </r>
  <r>
    <x v="8"/>
    <s v="Cropping"/>
    <s v="Horticulture"/>
    <s v="Other horticulture"/>
    <m/>
    <x v="185"/>
    <s v="—    "/>
    <n v="101798.695715626"/>
    <s v="F"/>
    <n v="171934.58786197499"/>
    <s v="V"/>
  </r>
  <r>
    <x v="8"/>
    <s v="Cropping"/>
    <s v="Horticulture"/>
    <s v="Other horticulture"/>
    <m/>
    <x v="186"/>
    <s v="—    "/>
    <s v="V"/>
    <s v="F"/>
    <s v=".D"/>
    <s v=".D"/>
  </r>
  <r>
    <x v="8"/>
    <s v="Cropping"/>
    <s v="Horticulture"/>
    <s v="Other horticulture"/>
    <m/>
    <x v="187"/>
    <s v="—    "/>
    <n v="42837.833192680002"/>
    <s v="F"/>
    <n v="71477.196531155598"/>
    <s v=".D"/>
  </r>
  <r>
    <x v="8"/>
    <s v="Cropping"/>
    <s v="Horticulture"/>
    <s v="Other horticulture"/>
    <m/>
    <x v="188"/>
    <s v="—    "/>
    <s v="V"/>
    <s v="F"/>
    <s v="V"/>
    <s v="V"/>
  </r>
  <r>
    <x v="8"/>
    <s v="Cropping"/>
    <s v="Horticulture"/>
    <s v="Other horticulture"/>
    <m/>
    <x v="189"/>
    <s v="—    "/>
    <s v=".D"/>
    <s v="F"/>
    <s v=".D"/>
    <s v="V"/>
  </r>
  <r>
    <x v="8"/>
    <s v="Cropping"/>
    <s v="Horticulture"/>
    <s v="Other horticulture"/>
    <m/>
    <x v="190"/>
    <s v="—    "/>
    <n v="155995.802809396"/>
    <s v="F"/>
    <n v="260406.423495853"/>
    <s v="V"/>
  </r>
  <r>
    <x v="8"/>
    <s v="Cropping"/>
    <s v="Horticulture"/>
    <s v="Other horticulture"/>
    <m/>
    <x v="191"/>
    <s v="—    "/>
    <n v="189077.18207902799"/>
    <s v="F"/>
    <s v="V"/>
    <s v="V"/>
  </r>
  <r>
    <x v="8"/>
    <s v="Cropping"/>
    <s v="Horticulture"/>
    <s v="Other horticulture"/>
    <m/>
    <x v="192"/>
    <s v="—    "/>
    <s v="V"/>
    <s v="F"/>
    <s v="V"/>
    <s v="V"/>
  </r>
  <r>
    <x v="8"/>
    <s v="Cropping"/>
    <s v="Horticulture"/>
    <s v="Other horticulture"/>
    <m/>
    <x v="193"/>
    <s v="—    "/>
    <n v="0"/>
    <n v="0"/>
    <n v="0"/>
    <n v="0"/>
  </r>
  <r>
    <x v="8"/>
    <s v="Cropping"/>
    <s v="Horticulture"/>
    <s v="Other horticulture"/>
    <m/>
    <x v="194"/>
    <s v="—    "/>
    <n v="7632.1092232152496"/>
    <s v="F"/>
    <s v="V"/>
    <s v="V"/>
  </r>
  <r>
    <x v="8"/>
    <s v="Cropping"/>
    <s v="Horticulture"/>
    <s v="Other horticulture"/>
    <m/>
    <x v="195"/>
    <s v="—    "/>
    <n v="10381.8118462005"/>
    <s v="F"/>
    <n v="14336.5690242992"/>
    <s v="V"/>
  </r>
  <r>
    <x v="8"/>
    <s v="Cropping"/>
    <s v="Horticulture"/>
    <s v="Other horticulture"/>
    <m/>
    <x v="196"/>
    <s v="—    "/>
    <n v="12908.8931155766"/>
    <s v="F"/>
    <n v="14353.0093295318"/>
    <s v="V"/>
  </r>
  <r>
    <x v="8"/>
    <s v="Cropping"/>
    <s v="Horticulture"/>
    <s v="Other horticulture"/>
    <m/>
    <x v="197"/>
    <s v="—    "/>
    <n v="30922.814184992301"/>
    <s v="F"/>
    <n v="39238.035925980897"/>
    <s v="V"/>
  </r>
  <r>
    <x v="8"/>
    <s v="Cropping"/>
    <s v="Horticulture"/>
    <s v="Other horticulture"/>
    <m/>
    <x v="198"/>
    <s v="—    "/>
    <s v="V"/>
    <s v="F"/>
    <s v=".D"/>
    <s v=".D"/>
  </r>
  <r>
    <x v="8"/>
    <s v="Cropping"/>
    <s v="Horticulture"/>
    <s v="Other horticulture"/>
    <m/>
    <x v="199"/>
    <s v="—    "/>
    <n v="4007.8926651217498"/>
    <s v="F"/>
    <n v="5752.72622475762"/>
    <n v="2626.18930781463"/>
  </r>
  <r>
    <x v="8"/>
    <s v="Cropping"/>
    <s v="Horticulture"/>
    <s v="Other horticulture"/>
    <m/>
    <x v="200"/>
    <s v="—    "/>
    <n v="19218.991120184201"/>
    <s v="F"/>
    <n v="28643.4378831299"/>
    <s v="V"/>
  </r>
  <r>
    <x v="8"/>
    <s v="Cropping"/>
    <s v="Horticulture"/>
    <s v="Other horticulture"/>
    <m/>
    <x v="201"/>
    <s v="—    "/>
    <s v="V"/>
    <s v="F"/>
    <n v="755.082932187746"/>
    <s v=".D"/>
  </r>
  <r>
    <x v="8"/>
    <s v="Cropping"/>
    <s v="Horticulture"/>
    <s v="Other horticulture"/>
    <m/>
    <x v="202"/>
    <s v="—    "/>
    <s v="V"/>
    <s v="F"/>
    <s v="V"/>
    <s v=".D"/>
  </r>
  <r>
    <x v="8"/>
    <s v="Cropping"/>
    <s v="Horticulture"/>
    <s v="Other horticulture"/>
    <m/>
    <x v="203"/>
    <s v="—    "/>
    <s v="V"/>
    <s v=".D"/>
    <s v="V"/>
    <s v=".D"/>
  </r>
  <r>
    <x v="8"/>
    <s v="Cropping"/>
    <s v="Horticulture"/>
    <s v="Other horticulture"/>
    <m/>
    <x v="204"/>
    <s v="—    "/>
    <n v="160249.12609715699"/>
    <s v="F"/>
    <s v="V"/>
    <s v="V"/>
  </r>
  <r>
    <x v="8"/>
    <s v="Cropping"/>
    <s v="Horticulture"/>
    <s v="Other horticulture"/>
    <m/>
    <x v="205"/>
    <s v="—    "/>
    <s v="V"/>
    <s v="F"/>
    <s v="V"/>
    <s v="V"/>
  </r>
  <r>
    <x v="8"/>
    <s v="Cropping"/>
    <s v="Horticulture"/>
    <s v="Other horticulture"/>
    <m/>
    <x v="206"/>
    <s v="—    "/>
    <s v="V"/>
    <s v=".D"/>
    <s v="V"/>
    <s v=".D"/>
  </r>
  <r>
    <x v="8"/>
    <s v="Cropping"/>
    <s v="Horticulture"/>
    <s v="Other horticulture"/>
    <m/>
    <x v="207"/>
    <s v="—    "/>
    <n v="1996.94812524033"/>
    <s v="F"/>
    <n v="2927.2494057306799"/>
    <s v="V"/>
  </r>
  <r>
    <x v="8"/>
    <s v="Cropping"/>
    <s v="Horticulture"/>
    <s v="Other horticulture"/>
    <m/>
    <x v="208"/>
    <s v="—    "/>
    <n v="14240.6914238152"/>
    <s v="F"/>
    <s v="V"/>
    <s v="V"/>
  </r>
  <r>
    <x v="8"/>
    <s v="Cropping"/>
    <s v="Horticulture"/>
    <s v="Other horticulture"/>
    <m/>
    <x v="209"/>
    <s v="—    "/>
    <s v=".D"/>
    <s v="..D"/>
    <s v=".D"/>
    <n v="0"/>
  </r>
  <r>
    <x v="8"/>
    <s v="Cropping"/>
    <s v="Horticulture"/>
    <s v="Other horticulture"/>
    <m/>
    <x v="205"/>
    <s v="—    "/>
    <s v="V"/>
    <s v="F"/>
    <s v="V"/>
    <s v="V"/>
  </r>
  <r>
    <x v="8"/>
    <s v="Cropping"/>
    <s v="Horticulture"/>
    <s v="Other horticulture"/>
    <m/>
    <x v="210"/>
    <s v="—    "/>
    <n v="699.97104268708699"/>
    <s v=".D"/>
    <n v="1000.67793631949"/>
    <s v="..D"/>
  </r>
  <r>
    <x v="8"/>
    <s v="Cropping"/>
    <s v="Horticulture"/>
    <s v="Other horticulture"/>
    <m/>
    <x v="175"/>
    <s v="—    "/>
    <s v="V"/>
    <s v="F"/>
    <s v="V"/>
    <s v="V"/>
  </r>
  <r>
    <x v="8"/>
    <s v="Cropping"/>
    <s v="Horticulture"/>
    <s v="Other horticulture"/>
    <m/>
    <x v="178"/>
    <s v="—    "/>
    <n v="5953.19598398776"/>
    <s v="F"/>
    <n v="5893.7405406890803"/>
    <s v="V"/>
  </r>
  <r>
    <x v="8"/>
    <s v="Cropping"/>
    <s v="Horticulture"/>
    <s v="Other horticulture"/>
    <m/>
    <x v="211"/>
    <s v="—    "/>
    <n v="46305.280301915598"/>
    <s v="F"/>
    <n v="38751.532063230297"/>
    <n v="102373.201277047"/>
  </r>
  <r>
    <x v="8"/>
    <s v="Cropping"/>
    <s v="Horticulture"/>
    <s v="Other horticulture"/>
    <m/>
    <x v="212"/>
    <s v="—    "/>
    <n v="33635.651168076598"/>
    <s v="F"/>
    <n v="26025.035698701799"/>
    <n v="32402.757010100198"/>
  </r>
  <r>
    <x v="8"/>
    <s v="Cropping"/>
    <s v="Horticulture"/>
    <s v="Other horticulture"/>
    <m/>
    <x v="213"/>
    <s v="—    "/>
    <s v="V"/>
    <s v="F"/>
    <s v="V"/>
    <s v="V"/>
  </r>
  <r>
    <x v="8"/>
    <s v="Cropping"/>
    <s v="Horticulture"/>
    <s v="Other horticulture"/>
    <m/>
    <x v="214"/>
    <s v="—    "/>
    <n v="2148.9965270480102"/>
    <s v="F"/>
    <n v="3112.35253546083"/>
    <s v="V"/>
  </r>
  <r>
    <x v="8"/>
    <s v="Cropping"/>
    <s v="Horticulture"/>
    <s v="Other horticulture"/>
    <m/>
    <x v="215"/>
    <s v="—    "/>
    <s v="V"/>
    <s v="F"/>
    <s v="V"/>
    <s v="V"/>
  </r>
  <r>
    <x v="8"/>
    <s v="Cropping"/>
    <s v="Horticulture"/>
    <s v="Other horticulture"/>
    <m/>
    <x v="216"/>
    <s v="—    "/>
    <s v="V"/>
    <s v=".D"/>
    <s v="V"/>
    <s v=".D"/>
  </r>
  <r>
    <x v="8"/>
    <s v="Cropping"/>
    <s v="Horticulture"/>
    <s v="Other horticulture"/>
    <m/>
    <x v="217"/>
    <s v="—    "/>
    <n v="8987.2139971346605"/>
    <s v="F"/>
    <n v="11683.702798958901"/>
    <s v="V"/>
  </r>
  <r>
    <x v="8"/>
    <s v="Cropping"/>
    <s v="Horticulture"/>
    <s v="Other horticulture"/>
    <m/>
    <x v="218"/>
    <s v="—    "/>
    <s v="V"/>
    <s v="F"/>
    <s v="V"/>
    <s v=".D"/>
  </r>
  <r>
    <x v="8"/>
    <s v="Cropping"/>
    <s v="Horticulture"/>
    <s v="Other horticulture"/>
    <m/>
    <x v="219"/>
    <s v="—    "/>
    <n v="0"/>
    <n v="0"/>
    <n v="0"/>
    <n v="0"/>
  </r>
  <r>
    <x v="8"/>
    <s v="Cropping"/>
    <s v="Horticulture"/>
    <s v="Other horticulture"/>
    <m/>
    <x v="220"/>
    <s v="—    "/>
    <n v="0"/>
    <n v="0"/>
    <n v="0"/>
    <n v="0"/>
  </r>
  <r>
    <x v="8"/>
    <s v="Cropping"/>
    <s v="Horticulture"/>
    <s v="Other horticulture"/>
    <m/>
    <x v="221"/>
    <s v="—    "/>
    <n v="24469.340627376201"/>
    <s v="F"/>
    <n v="20739.079269237402"/>
    <n v="20382.0950810463"/>
  </r>
  <r>
    <x v="8"/>
    <s v="Cropping"/>
    <s v="Horticulture"/>
    <s v="Other horticulture"/>
    <m/>
    <x v="222"/>
    <s v="—    "/>
    <n v="42346.018954006897"/>
    <s v="F"/>
    <s v="V"/>
    <s v="V"/>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2"/>
    <s v="—    "/>
    <n v="127.510336064954"/>
    <n v="76.971610916282401"/>
    <n v="120.74037243695901"/>
    <n v="190.545766742344"/>
  </r>
  <r>
    <x v="9"/>
    <s v="Grazing Livestock"/>
    <m/>
    <m/>
    <m/>
    <x v="179"/>
    <s v="—    "/>
    <n v="70.271502058568402"/>
    <n v="47.222069385860003"/>
    <n v="68.048353379275298"/>
    <n v="97.314707435898001"/>
  </r>
  <r>
    <x v="9"/>
    <s v="Grazing Livestock"/>
    <m/>
    <m/>
    <m/>
    <x v="180"/>
    <s v="—    "/>
    <n v="13765.9965905516"/>
    <n v="7856.5820953435896"/>
    <n v="13098.6756220977"/>
    <n v="20891.415074644799"/>
  </r>
  <r>
    <x v="9"/>
    <s v="Grazing Livestock"/>
    <m/>
    <m/>
    <m/>
    <x v="181"/>
    <s v="—    "/>
    <n v="164929.04300185299"/>
    <n v="89241.156319760601"/>
    <n v="180953.35195256001"/>
    <n v="207710.00266857899"/>
  </r>
  <r>
    <x v="9"/>
    <s v="Grazing Livestock"/>
    <m/>
    <m/>
    <m/>
    <x v="182"/>
    <s v="—    "/>
    <n v="787.27993287641902"/>
    <n v="323.783497947152"/>
    <n v="1120.5796517270301"/>
    <n v="585.24918744813397"/>
  </r>
  <r>
    <x v="9"/>
    <s v="Grazing Livestock"/>
    <m/>
    <m/>
    <m/>
    <x v="183"/>
    <s v="—    "/>
    <n v="5198.01370061742"/>
    <n v="2151.8949942137701"/>
    <n v="5926.6656822370196"/>
    <n v="6754.5385613381504"/>
  </r>
  <r>
    <x v="9"/>
    <s v="Grazing Livestock"/>
    <m/>
    <m/>
    <m/>
    <x v="184"/>
    <s v="—    "/>
    <n v="184867.78397532701"/>
    <n v="100205.75700240801"/>
    <n v="200786.35779648001"/>
    <n v="236678.613648887"/>
  </r>
  <r>
    <x v="9"/>
    <s v="Grazing Livestock"/>
    <m/>
    <m/>
    <m/>
    <x v="185"/>
    <s v="—    "/>
    <n v="12530.710566518401"/>
    <n v="8139.3744207782602"/>
    <n v="12997.573223728999"/>
    <n v="15926.0679547196"/>
  </r>
  <r>
    <x v="9"/>
    <s v="Grazing Livestock"/>
    <m/>
    <m/>
    <m/>
    <x v="186"/>
    <s v="—    "/>
    <n v="78765.381550366204"/>
    <n v="50603.359309481501"/>
    <n v="88816.823835689298"/>
    <n v="86615.195190267594"/>
  </r>
  <r>
    <x v="9"/>
    <s v="Grazing Livestock"/>
    <m/>
    <m/>
    <m/>
    <x v="187"/>
    <s v="—    "/>
    <n v="2971.0475317577002"/>
    <n v="1317.20162630862"/>
    <n v="3538.0720547699302"/>
    <n v="3477.9257527447699"/>
  </r>
  <r>
    <x v="9"/>
    <s v="Grazing Livestock"/>
    <m/>
    <m/>
    <m/>
    <x v="188"/>
    <s v="—    "/>
    <n v="11000.409072546699"/>
    <n v="8312.1024919670708"/>
    <n v="11262.271810035299"/>
    <n v="13126.235300120699"/>
  </r>
  <r>
    <x v="9"/>
    <s v="Grazing Livestock"/>
    <m/>
    <m/>
    <m/>
    <x v="189"/>
    <s v="—    "/>
    <n v="107.97494702155799"/>
    <s v="V"/>
    <n v="126.180277313518"/>
    <s v="V"/>
  </r>
  <r>
    <x v="9"/>
    <s v="Grazing Livestock"/>
    <m/>
    <m/>
    <m/>
    <x v="190"/>
    <s v="—    "/>
    <n v="105375.523668211"/>
    <n v="68387.515327012094"/>
    <n v="116740.921201537"/>
    <n v="119308.399944205"/>
  </r>
  <r>
    <x v="9"/>
    <s v="Grazing Livestock"/>
    <m/>
    <m/>
    <m/>
    <x v="191"/>
    <s v="—    "/>
    <n v="79492.260307116696"/>
    <n v="31818.241675395999"/>
    <n v="84045.436594943501"/>
    <n v="117370.213704682"/>
  </r>
  <r>
    <x v="9"/>
    <s v="Grazing Livestock"/>
    <m/>
    <m/>
    <m/>
    <x v="192"/>
    <s v="—    "/>
    <n v="14359.680497032001"/>
    <n v="7926.0635903725797"/>
    <n v="16039.4958959208"/>
    <n v="17369.258364846901"/>
  </r>
  <r>
    <x v="9"/>
    <s v="Grazing Livestock"/>
    <m/>
    <m/>
    <m/>
    <x v="193"/>
    <s v="—    "/>
    <n v="0"/>
    <n v="0"/>
    <n v="0"/>
    <n v="0"/>
  </r>
  <r>
    <x v="9"/>
    <s v="Grazing Livestock"/>
    <m/>
    <m/>
    <m/>
    <x v="194"/>
    <s v="—    "/>
    <n v="6687.1757128981499"/>
    <n v="4473.9263095699098"/>
    <n v="7396.1521393126995"/>
    <n v="7463.8427735221303"/>
  </r>
  <r>
    <x v="9"/>
    <s v="Grazing Livestock"/>
    <m/>
    <m/>
    <m/>
    <x v="195"/>
    <s v="—    "/>
    <n v="8778.9100925018392"/>
    <n v="6725.4044739736701"/>
    <n v="9477.3776034557504"/>
    <n v="9419.2900125886899"/>
  </r>
  <r>
    <x v="9"/>
    <s v="Grazing Livestock"/>
    <m/>
    <m/>
    <m/>
    <x v="196"/>
    <s v="—    "/>
    <n v="14878.847605848399"/>
    <n v="10476.355371153901"/>
    <n v="16090.741440740499"/>
    <n v="16815.157214574701"/>
  </r>
  <r>
    <x v="9"/>
    <s v="Grazing Livestock"/>
    <m/>
    <m/>
    <m/>
    <x v="197"/>
    <s v="—    "/>
    <n v="30344.933411248399"/>
    <n v="21675.686154697501"/>
    <n v="32964.271183509001"/>
    <n v="33698.290000685498"/>
  </r>
  <r>
    <x v="9"/>
    <s v="Grazing Livestock"/>
    <m/>
    <m/>
    <m/>
    <x v="198"/>
    <s v="—    "/>
    <s v=".D"/>
    <s v="..D"/>
    <n v="0"/>
    <s v=".D"/>
  </r>
  <r>
    <x v="9"/>
    <s v="Grazing Livestock"/>
    <m/>
    <m/>
    <m/>
    <x v="199"/>
    <s v="—    "/>
    <n v="3262.743361581"/>
    <n v="2553.83567044746"/>
    <n v="3701.9984659346701"/>
    <n v="3092.8831791737298"/>
  </r>
  <r>
    <x v="9"/>
    <s v="Grazing Livestock"/>
    <m/>
    <m/>
    <m/>
    <x v="200"/>
    <s v="—    "/>
    <n v="11234.929145801099"/>
    <n v="8550.5255628238501"/>
    <n v="12522.6391244061"/>
    <n v="11332.8296195767"/>
  </r>
  <r>
    <x v="9"/>
    <s v="Grazing Livestock"/>
    <m/>
    <m/>
    <m/>
    <x v="201"/>
    <s v="—    "/>
    <n v="350.64650045015298"/>
    <n v="245.87024539641399"/>
    <n v="370.693569067179"/>
    <n v="414.08297270609899"/>
  </r>
  <r>
    <x v="9"/>
    <s v="Grazing Livestock"/>
    <m/>
    <m/>
    <m/>
    <x v="202"/>
    <s v="—    "/>
    <n v="5709.6818613359901"/>
    <n v="3889.7467567538902"/>
    <n v="6097.2773283133802"/>
    <n v="6733.84929977106"/>
  </r>
  <r>
    <x v="9"/>
    <s v="Grazing Livestock"/>
    <m/>
    <m/>
    <m/>
    <x v="203"/>
    <s v="—    "/>
    <n v="2888.5144558839002"/>
    <n v="1069.7218032861399"/>
    <n v="3615.1334519950001"/>
    <n v="3242.6348658557099"/>
  </r>
  <r>
    <x v="9"/>
    <s v="Grazing Livestock"/>
    <m/>
    <m/>
    <m/>
    <x v="204"/>
    <s v="—    "/>
    <n v="85524.627971170397"/>
    <n v="57925.384804080597"/>
    <n v="95120.234096122993"/>
    <n v="93720.656692701596"/>
  </r>
  <r>
    <x v="9"/>
    <s v="Grazing Livestock"/>
    <m/>
    <m/>
    <m/>
    <x v="205"/>
    <s v="—    "/>
    <n v="-5470.8789347368802"/>
    <n v="-25917.561069612399"/>
    <n v="-10468.261207059601"/>
    <n v="24487.733207234302"/>
  </r>
  <r>
    <x v="9"/>
    <s v="Grazing Livestock"/>
    <m/>
    <m/>
    <m/>
    <x v="206"/>
    <s v="—    "/>
    <n v="561.48872931662902"/>
    <s v="V"/>
    <n v="606.53629411993097"/>
    <n v="838.17619525447299"/>
  </r>
  <r>
    <x v="9"/>
    <s v="Grazing Livestock"/>
    <m/>
    <m/>
    <m/>
    <x v="207"/>
    <s v="—    "/>
    <n v="5132.5667618928301"/>
    <n v="3897.7138280151598"/>
    <n v="5952.0559687476698"/>
    <n v="4729.4549042711196"/>
  </r>
  <r>
    <x v="9"/>
    <s v="Grazing Livestock"/>
    <m/>
    <m/>
    <m/>
    <x v="208"/>
    <s v="—    "/>
    <n v="12231.4391505566"/>
    <n v="8114.7335473965304"/>
    <n v="13839.5525361697"/>
    <n v="13105.054207397199"/>
  </r>
  <r>
    <x v="9"/>
    <s v="Grazing Livestock"/>
    <m/>
    <m/>
    <m/>
    <x v="209"/>
    <s v="—    "/>
    <s v=".D"/>
    <s v=".D"/>
    <s v=".D"/>
    <n v="0"/>
  </r>
  <r>
    <x v="9"/>
    <s v="Grazing Livestock"/>
    <m/>
    <m/>
    <m/>
    <x v="205"/>
    <s v="—    "/>
    <n v="-5470.8789347368802"/>
    <n v="-25917.561069612399"/>
    <n v="-10468.261207059601"/>
    <n v="24487.733207234302"/>
  </r>
  <r>
    <x v="9"/>
    <s v="Grazing Livestock"/>
    <m/>
    <m/>
    <m/>
    <x v="210"/>
    <s v="—    "/>
    <n v="4964.9677480029504"/>
    <n v="1401.8841785428699"/>
    <n v="3921.0928800859301"/>
    <n v="10527.0053333654"/>
  </r>
  <r>
    <x v="9"/>
    <s v="Grazing Livestock"/>
    <m/>
    <m/>
    <m/>
    <x v="175"/>
    <s v="—    "/>
    <n v="7734.1865388782298"/>
    <n v="2147.7433869952802"/>
    <n v="6362.5889513013799"/>
    <n v="15931.737617742599"/>
  </r>
  <r>
    <x v="9"/>
    <s v="Grazing Livestock"/>
    <m/>
    <m/>
    <m/>
    <x v="178"/>
    <s v="—    "/>
    <n v="21427.7872983372"/>
    <n v="12113.465422131299"/>
    <n v="20751.2686101492"/>
    <n v="31918.250619802999"/>
  </r>
  <r>
    <x v="9"/>
    <s v="Grazing Livestock"/>
    <m/>
    <m/>
    <m/>
    <x v="211"/>
    <s v="—    "/>
    <n v="28656.062650481501"/>
    <n v="-10254.4680819429"/>
    <n v="20566.6892344769"/>
    <n v="82864.726778145399"/>
  </r>
  <r>
    <x v="9"/>
    <s v="Grazing Livestock"/>
    <m/>
    <m/>
    <m/>
    <x v="212"/>
    <s v="—    "/>
    <n v="33504.706394114299"/>
    <n v="33232.020892922097"/>
    <n v="35383.805577292303"/>
    <n v="30065.113673707099"/>
  </r>
  <r>
    <x v="9"/>
    <s v="Grazing Livestock"/>
    <m/>
    <m/>
    <m/>
    <x v="213"/>
    <s v="—    "/>
    <n v="-4848.6437436327396"/>
    <n v="-43486.488974865002"/>
    <n v="-14817.1163428154"/>
    <n v="52799.613104438198"/>
  </r>
  <r>
    <x v="9"/>
    <s v="Grazing Livestock"/>
    <m/>
    <m/>
    <m/>
    <x v="214"/>
    <s v="—    "/>
    <n v="5478.9772535658904"/>
    <n v="4100.6766510102298"/>
    <n v="6291.5729724720404"/>
    <n v="5230.4705759706803"/>
  </r>
  <r>
    <x v="9"/>
    <s v="Grazing Livestock"/>
    <m/>
    <m/>
    <m/>
    <x v="215"/>
    <s v="—    "/>
    <s v="V"/>
    <n v="-39385.8123238548"/>
    <n v="-8525.54337034331"/>
    <n v="58030.083680408898"/>
  </r>
  <r>
    <x v="9"/>
    <s v="Grazing Livestock"/>
    <m/>
    <m/>
    <m/>
    <x v="216"/>
    <s v="—    "/>
    <n v="561.48872931662902"/>
    <s v="V"/>
    <n v="606.53629411993097"/>
    <n v="838.17619525447299"/>
  </r>
  <r>
    <x v="9"/>
    <s v="Grazing Livestock"/>
    <m/>
    <m/>
    <m/>
    <x v="217"/>
    <s v="—    "/>
    <n v="17650.830887262899"/>
    <n v="11609.3597720787"/>
    <n v="17870.754371428"/>
    <n v="23155.442667641499"/>
  </r>
  <r>
    <x v="9"/>
    <s v="Grazing Livestock"/>
    <m/>
    <m/>
    <m/>
    <x v="218"/>
    <s v="—    "/>
    <n v="7104.8365402546497"/>
    <n v="4884.4178971151596"/>
    <n v="7409.5723883396504"/>
    <n v="8686.1538648235692"/>
  </r>
  <r>
    <x v="9"/>
    <s v="Grazing Livestock"/>
    <m/>
    <m/>
    <m/>
    <x v="219"/>
    <s v="—    "/>
    <n v="0"/>
    <n v="0"/>
    <n v="0"/>
    <n v="0"/>
  </r>
  <r>
    <x v="9"/>
    <s v="Grazing Livestock"/>
    <m/>
    <m/>
    <m/>
    <x v="220"/>
    <s v="—    "/>
    <n v="0"/>
    <n v="0"/>
    <n v="0"/>
    <n v="0"/>
  </r>
  <r>
    <x v="9"/>
    <s v="Grazing Livestock"/>
    <m/>
    <m/>
    <m/>
    <x v="221"/>
    <s v="—    "/>
    <n v="25333.801388479402"/>
    <n v="25721.316420478201"/>
    <n v="26157.558477602601"/>
    <n v="23327.541439870402"/>
  </r>
  <r>
    <x v="9"/>
    <s v="Grazing Livestock"/>
    <m/>
    <m/>
    <m/>
    <x v="222"/>
    <s v="—    "/>
    <n v="16224.642413838699"/>
    <n v="-19689.983465473899"/>
    <n v="8274.4493612720998"/>
    <n v="67213.828432637005"/>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2"/>
    <s v="—    "/>
    <n v="164.404649056864"/>
    <n v="132.86716937450399"/>
    <n v="174.561878175879"/>
    <n v="176.24780337889399"/>
  </r>
  <r>
    <x v="10"/>
    <s v="Grazing Livestock"/>
    <s v="Dairy"/>
    <m/>
    <m/>
    <x v="179"/>
    <s v="—    "/>
    <n v="87.225587709037796"/>
    <n v="67.918059883351404"/>
    <n v="81.693228203553005"/>
    <n v="117.3729069618"/>
  </r>
  <r>
    <x v="10"/>
    <s v="Grazing Livestock"/>
    <s v="Dairy"/>
    <m/>
    <m/>
    <x v="180"/>
    <s v="—    "/>
    <n v="31830.0258959723"/>
    <n v="23240.294360734501"/>
    <n v="24607.611645784498"/>
    <n v="54519.556259806799"/>
  </r>
  <r>
    <x v="10"/>
    <s v="Grazing Livestock"/>
    <s v="Dairy"/>
    <m/>
    <m/>
    <x v="181"/>
    <s v="—    "/>
    <n v="522936.02638183901"/>
    <n v="303789.26428629598"/>
    <n v="583414.49736215197"/>
    <n v="624915.26698734099"/>
  </r>
  <r>
    <x v="10"/>
    <s v="Grazing Livestock"/>
    <s v="Dairy"/>
    <m/>
    <m/>
    <x v="182"/>
    <s v="—    "/>
    <n v="2520.1084816990601"/>
    <n v="1063.4800661726699"/>
    <n v="3689.4120206937801"/>
    <n v="1702.7960237233899"/>
  </r>
  <r>
    <x v="10"/>
    <s v="Grazing Livestock"/>
    <s v="Dairy"/>
    <m/>
    <m/>
    <x v="183"/>
    <s v="—    "/>
    <n v="7944.4330455169302"/>
    <n v="3841.7956397431899"/>
    <n v="10801.723615200201"/>
    <n v="6492.1867195311897"/>
  </r>
  <r>
    <x v="10"/>
    <s v="Grazing Livestock"/>
    <s v="Dairy"/>
    <m/>
    <m/>
    <x v="184"/>
    <s v="—    "/>
    <n v="564803.9623282"/>
    <n v="334796.762909104"/>
    <n v="620822.51915158401"/>
    <n v="686367.59348395199"/>
  </r>
  <r>
    <x v="10"/>
    <s v="Grazing Livestock"/>
    <s v="Dairy"/>
    <m/>
    <m/>
    <x v="185"/>
    <s v="—    "/>
    <n v="33596.091721630903"/>
    <n v="25053.145473373101"/>
    <n v="33743.796052428697"/>
    <n v="41877.650459541699"/>
  </r>
  <r>
    <x v="10"/>
    <s v="Grazing Livestock"/>
    <s v="Dairy"/>
    <m/>
    <m/>
    <x v="186"/>
    <s v="—    "/>
    <n v="239352.691526918"/>
    <n v="165863.839737973"/>
    <n v="272714.09476021002"/>
    <n v="248062.48127876499"/>
  </r>
  <r>
    <x v="10"/>
    <s v="Grazing Livestock"/>
    <s v="Dairy"/>
    <m/>
    <m/>
    <x v="187"/>
    <s v="—    "/>
    <n v="7021.61232854027"/>
    <n v="4091.95982021597"/>
    <n v="8261.1809001184793"/>
    <n v="7544.9648447987202"/>
  </r>
  <r>
    <x v="10"/>
    <s v="Grazing Livestock"/>
    <s v="Dairy"/>
    <m/>
    <m/>
    <x v="188"/>
    <s v="—    "/>
    <n v="29729.3579003784"/>
    <n v="21968.635642270099"/>
    <n v="30318.976762876599"/>
    <n v="36365.180992729198"/>
  </r>
  <r>
    <x v="10"/>
    <s v="Grazing Livestock"/>
    <s v="Dairy"/>
    <m/>
    <m/>
    <x v="189"/>
    <s v="—    "/>
    <s v="V"/>
    <s v=".D"/>
    <s v="V"/>
    <s v="V"/>
  </r>
  <r>
    <x v="10"/>
    <s v="Grazing Livestock"/>
    <s v="Dairy"/>
    <m/>
    <m/>
    <x v="190"/>
    <s v="—    "/>
    <n v="309796.51097571099"/>
    <n v="217008.13958490701"/>
    <n v="345204.03339021001"/>
    <n v="333878.54534619499"/>
  </r>
  <r>
    <x v="10"/>
    <s v="Grazing Livestock"/>
    <s v="Dairy"/>
    <m/>
    <m/>
    <x v="191"/>
    <s v="—    "/>
    <n v="255007.45135248901"/>
    <n v="117788.623324197"/>
    <n v="275618.48576137301"/>
    <n v="352489.048137757"/>
  </r>
  <r>
    <x v="10"/>
    <s v="Grazing Livestock"/>
    <s v="Dairy"/>
    <m/>
    <m/>
    <x v="192"/>
    <s v="—    "/>
    <n v="49224.286848670003"/>
    <n v="29872.368929857501"/>
    <n v="58017.970475790004"/>
    <n v="51501.127814546897"/>
  </r>
  <r>
    <x v="10"/>
    <s v="Grazing Livestock"/>
    <s v="Dairy"/>
    <m/>
    <m/>
    <x v="193"/>
    <s v="—    "/>
    <n v="0"/>
    <n v="0"/>
    <n v="0"/>
    <n v="0"/>
  </r>
  <r>
    <x v="10"/>
    <s v="Grazing Livestock"/>
    <s v="Dairy"/>
    <m/>
    <m/>
    <x v="194"/>
    <s v="—    "/>
    <n v="14361.5876608328"/>
    <n v="10122.9453369517"/>
    <n v="16375.8197854184"/>
    <n v="14688.508089429301"/>
  </r>
  <r>
    <x v="10"/>
    <s v="Grazing Livestock"/>
    <s v="Dairy"/>
    <m/>
    <m/>
    <x v="195"/>
    <s v="—    "/>
    <n v="22492.226366593899"/>
    <n v="17210.372926837099"/>
    <n v="24811.8750383439"/>
    <n v="23270.4650722939"/>
  </r>
  <r>
    <x v="10"/>
    <s v="Grazing Livestock"/>
    <s v="Dairy"/>
    <m/>
    <m/>
    <x v="196"/>
    <s v="—    "/>
    <n v="32704.7887759847"/>
    <n v="23749.602303063599"/>
    <n v="36619.123125210499"/>
    <n v="34060.397288939203"/>
  </r>
  <r>
    <x v="10"/>
    <s v="Grazing Livestock"/>
    <s v="Dairy"/>
    <m/>
    <m/>
    <x v="197"/>
    <s v="—    "/>
    <n v="69558.602803411399"/>
    <n v="51082.920566852401"/>
    <n v="77806.817948972806"/>
    <n v="72019.370450662507"/>
  </r>
  <r>
    <x v="10"/>
    <s v="Grazing Livestock"/>
    <s v="Dairy"/>
    <m/>
    <m/>
    <x v="198"/>
    <s v="—    "/>
    <s v="..D"/>
    <n v="0"/>
    <n v="0"/>
    <s v="..D"/>
  </r>
  <r>
    <x v="10"/>
    <s v="Grazing Livestock"/>
    <s v="Dairy"/>
    <m/>
    <m/>
    <x v="199"/>
    <s v="—    "/>
    <n v="6870.8922768564998"/>
    <n v="4611.82710999348"/>
    <n v="8556.7652466835298"/>
    <n v="5851.9371944016502"/>
  </r>
  <r>
    <x v="10"/>
    <s v="Grazing Livestock"/>
    <s v="Dairy"/>
    <m/>
    <m/>
    <x v="200"/>
    <s v="—    "/>
    <n v="28300.171821354299"/>
    <n v="20303.941572220101"/>
    <n v="32859.789343558703"/>
    <n v="27436.491970599898"/>
  </r>
  <r>
    <x v="10"/>
    <s v="Grazing Livestock"/>
    <s v="Dairy"/>
    <m/>
    <m/>
    <x v="201"/>
    <s v="—    "/>
    <n v="736.56514469086699"/>
    <n v="525.54722239829698"/>
    <n v="698.48860858448597"/>
    <n v="1022.42972455246"/>
  </r>
  <r>
    <x v="10"/>
    <s v="Grazing Livestock"/>
    <s v="Dairy"/>
    <m/>
    <m/>
    <x v="202"/>
    <s v="—    "/>
    <n v="15350.912696335799"/>
    <n v="9137.5851932506794"/>
    <n v="16708.852658888401"/>
    <n v="18937.4434614329"/>
  </r>
  <r>
    <x v="10"/>
    <s v="Grazing Livestock"/>
    <s v="Dairy"/>
    <m/>
    <m/>
    <x v="203"/>
    <s v="—    "/>
    <n v="5166.7513691030999"/>
    <n v="1539.50952821747"/>
    <n v="7419.6290963069296"/>
    <n v="4415.3675750796801"/>
  </r>
  <r>
    <x v="10"/>
    <s v="Grazing Livestock"/>
    <s v="Dairy"/>
    <m/>
    <m/>
    <x v="204"/>
    <s v="—    "/>
    <n v="219884.66214652901"/>
    <n v="148431.01344670201"/>
    <n v="255876.47671244599"/>
    <n v="221427.46735387799"/>
  </r>
  <r>
    <x v="10"/>
    <s v="Grazing Livestock"/>
    <s v="Dairy"/>
    <m/>
    <m/>
    <x v="205"/>
    <s v="—    "/>
    <n v="36276.717384715703"/>
    <n v="-30659.729690648801"/>
    <n v="21354.255245201199"/>
    <n v="132497.343826041"/>
  </r>
  <r>
    <x v="10"/>
    <s v="Grazing Livestock"/>
    <s v="Dairy"/>
    <m/>
    <m/>
    <x v="206"/>
    <s v="—    "/>
    <n v="1153.92817875573"/>
    <n v="-17.3395681430876"/>
    <n v="1612.2461962740299"/>
    <s v="V"/>
  </r>
  <r>
    <x v="10"/>
    <s v="Grazing Livestock"/>
    <s v="Dairy"/>
    <m/>
    <m/>
    <x v="207"/>
    <s v="—    "/>
    <n v="13370.3232555011"/>
    <n v="10622.2500245953"/>
    <n v="16359.9481182155"/>
    <n v="10301.463411507801"/>
  </r>
  <r>
    <x v="10"/>
    <s v="Grazing Livestock"/>
    <s v="Dairy"/>
    <m/>
    <m/>
    <x v="208"/>
    <s v="—    "/>
    <n v="31304.537989911601"/>
    <n v="20728.6894892278"/>
    <n v="37448.2152154457"/>
    <n v="29941.835751094601"/>
  </r>
  <r>
    <x v="10"/>
    <s v="Grazing Livestock"/>
    <s v="Dairy"/>
    <m/>
    <m/>
    <x v="209"/>
    <s v="—    "/>
    <s v=".D"/>
    <s v=".D"/>
    <s v="..D"/>
    <n v="0"/>
  </r>
  <r>
    <x v="10"/>
    <s v="Grazing Livestock"/>
    <s v="Dairy"/>
    <m/>
    <m/>
    <x v="205"/>
    <s v="—    "/>
    <n v="36276.717384715703"/>
    <n v="-30659.729690648801"/>
    <n v="21354.255245201199"/>
    <n v="132497.343826041"/>
  </r>
  <r>
    <x v="10"/>
    <s v="Grazing Livestock"/>
    <s v="Dairy"/>
    <m/>
    <m/>
    <x v="210"/>
    <s v="—    "/>
    <n v="3346.5713532099498"/>
    <n v="1964.4613467351501"/>
    <n v="3928.9187779799599"/>
    <n v="3598.2231187654902"/>
  </r>
  <r>
    <x v="10"/>
    <s v="Grazing Livestock"/>
    <s v="Dairy"/>
    <m/>
    <m/>
    <x v="175"/>
    <s v="—    "/>
    <n v="9350.6609608090494"/>
    <n v="4538.7787167532997"/>
    <n v="7653.11751226867"/>
    <s v="V"/>
  </r>
  <r>
    <x v="10"/>
    <s v="Grazing Livestock"/>
    <s v="Dairy"/>
    <m/>
    <m/>
    <x v="178"/>
    <s v="—    "/>
    <n v="30699.006562553299"/>
    <n v="24758.6060429231"/>
    <n v="31536.661922124898"/>
    <n v="35025.566590045397"/>
  </r>
  <r>
    <x v="10"/>
    <s v="Grazing Livestock"/>
    <s v="Dairy"/>
    <m/>
    <m/>
    <x v="211"/>
    <s v="—    "/>
    <n v="79672.956261288098"/>
    <s v="V"/>
    <n v="64472.953457574702"/>
    <n v="188606.30658869899"/>
  </r>
  <r>
    <x v="10"/>
    <s v="Grazing Livestock"/>
    <s v="Dairy"/>
    <m/>
    <m/>
    <x v="212"/>
    <s v="—    "/>
    <n v="46698.199831584003"/>
    <n v="49205.847920000801"/>
    <n v="47730.171868974001"/>
    <n v="42171.947360862599"/>
  </r>
  <r>
    <x v="10"/>
    <s v="Grazing Livestock"/>
    <s v="Dairy"/>
    <m/>
    <m/>
    <x v="213"/>
    <s v="—    "/>
    <n v="32974.756429704103"/>
    <n v="-48603.731504238101"/>
    <n v="16742.781588600599"/>
    <n v="146434.35922783599"/>
  </r>
  <r>
    <x v="10"/>
    <s v="Grazing Livestock"/>
    <s v="Dairy"/>
    <m/>
    <m/>
    <x v="214"/>
    <s v="—    "/>
    <n v="13650.1262694344"/>
    <n v="11029.2723433187"/>
    <n v="16530.1017547841"/>
    <n v="10667.3109064041"/>
  </r>
  <r>
    <x v="10"/>
    <s v="Grazing Livestock"/>
    <s v="Dairy"/>
    <m/>
    <m/>
    <x v="215"/>
    <s v="—    "/>
    <n v="46624.882699138601"/>
    <n v="-37574.459160919403"/>
    <n v="33272.883343384703"/>
    <n v="157101.67013424"/>
  </r>
  <r>
    <x v="10"/>
    <s v="Grazing Livestock"/>
    <s v="Dairy"/>
    <m/>
    <m/>
    <x v="216"/>
    <s v="—    "/>
    <n v="1153.92817875573"/>
    <n v="-17.3395681430876"/>
    <n v="1612.2461962740299"/>
    <s v="V"/>
  </r>
  <r>
    <x v="10"/>
    <s v="Grazing Livestock"/>
    <s v="Dairy"/>
    <m/>
    <m/>
    <x v="217"/>
    <s v="—    "/>
    <n v="33276.664973484098"/>
    <n v="21994.252796978799"/>
    <n v="34228.223154204599"/>
    <n v="42739.813184977"/>
  </r>
  <r>
    <x v="10"/>
    <s v="Grazing Livestock"/>
    <s v="Dairy"/>
    <m/>
    <m/>
    <x v="218"/>
    <s v="—    "/>
    <n v="16987.678426263199"/>
    <n v="10325.921530813301"/>
    <n v="17824.368687038099"/>
    <n v="22039.706390270501"/>
  </r>
  <r>
    <x v="10"/>
    <s v="Grazing Livestock"/>
    <s v="Dairy"/>
    <m/>
    <m/>
    <x v="219"/>
    <s v="—    "/>
    <n v="0"/>
    <n v="0"/>
    <n v="0"/>
    <n v="0"/>
  </r>
  <r>
    <x v="10"/>
    <s v="Grazing Livestock"/>
    <s v="Dairy"/>
    <m/>
    <m/>
    <x v="220"/>
    <s v="—    "/>
    <n v="0"/>
    <n v="0"/>
    <n v="0"/>
    <n v="0"/>
  </r>
  <r>
    <x v="10"/>
    <s v="Grazing Livestock"/>
    <s v="Dairy"/>
    <m/>
    <m/>
    <x v="221"/>
    <s v="—    "/>
    <n v="31781.3975638624"/>
    <n v="34818.583776251297"/>
    <n v="31670.578424301599"/>
    <n v="28950.754503731801"/>
  </r>
  <r>
    <x v="10"/>
    <s v="Grazing Livestock"/>
    <s v="Dairy"/>
    <m/>
    <m/>
    <x v="222"/>
    <s v="—    "/>
    <n v="64566.989177400901"/>
    <n v="-11427.396738007899"/>
    <n v="51838.299228550502"/>
    <n v="165598.89500468099"/>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2"/>
    <s v="—    "/>
    <n v="90.538585823223201"/>
    <n v="55.321584836098097"/>
    <n v="91.2676028096284"/>
    <n v="123.538133737698"/>
  </r>
  <r>
    <x v="11"/>
    <s v="Grazing Livestock"/>
    <s v="Grazing livestock (lowland)"/>
    <m/>
    <m/>
    <x v="179"/>
    <s v="—    "/>
    <n v="58.5059040727431"/>
    <n v="37.398934680214602"/>
    <n v="59.770615706463801"/>
    <n v="76.655668082490607"/>
  </r>
  <r>
    <x v="11"/>
    <s v="Grazing Livestock"/>
    <s v="Grazing livestock (lowland)"/>
    <m/>
    <m/>
    <x v="180"/>
    <s v="—    "/>
    <n v="11011.4733328447"/>
    <n v="3865.898780083"/>
    <n v="12817.458045523499"/>
    <n v="14445.810834563101"/>
  </r>
  <r>
    <x v="11"/>
    <s v="Grazing Livestock"/>
    <s v="Grazing livestock (lowland)"/>
    <m/>
    <m/>
    <x v="181"/>
    <s v="—    "/>
    <n v="58226.460797343701"/>
    <n v="24310.132655502101"/>
    <n v="65183.091889661097"/>
    <n v="77704.944788230205"/>
  </r>
  <r>
    <x v="11"/>
    <s v="Grazing Livestock"/>
    <s v="Grazing livestock (lowland)"/>
    <m/>
    <m/>
    <x v="182"/>
    <s v="—    "/>
    <n v="310.92063113498699"/>
    <n v="128.11701668901301"/>
    <s v="V"/>
    <s v="V"/>
  </r>
  <r>
    <x v="11"/>
    <s v="Grazing Livestock"/>
    <s v="Grazing livestock (lowland)"/>
    <m/>
    <m/>
    <x v="183"/>
    <s v="—    "/>
    <n v="4937.7435937341697"/>
    <n v="1924.6609499195899"/>
    <n v="4849.3074501097399"/>
    <n v="8057.7383416565199"/>
  </r>
  <r>
    <x v="11"/>
    <s v="Grazing Livestock"/>
    <s v="Grazing livestock (lowland)"/>
    <m/>
    <m/>
    <x v="184"/>
    <s v="—    "/>
    <n v="74932.104761420997"/>
    <n v="29923.357086222499"/>
    <n v="83565.204996284199"/>
    <n v="101958.709289458"/>
  </r>
  <r>
    <x v="11"/>
    <s v="Grazing Livestock"/>
    <s v="Grazing livestock (lowland)"/>
    <m/>
    <m/>
    <x v="185"/>
    <s v="—    "/>
    <n v="6745.6148482238304"/>
    <n v="3272.8271338044201"/>
    <n v="7597.9899412160703"/>
    <n v="8464.5698714199698"/>
  </r>
  <r>
    <x v="11"/>
    <s v="Grazing Livestock"/>
    <s v="Grazing livestock (lowland)"/>
    <m/>
    <m/>
    <x v="186"/>
    <s v="—    "/>
    <n v="29729.730584298399"/>
    <n v="14462.349326523599"/>
    <n v="35155.730709364798"/>
    <n v="33984.832757887503"/>
  </r>
  <r>
    <x v="11"/>
    <s v="Grazing Livestock"/>
    <s v="Grazing livestock (lowland)"/>
    <m/>
    <m/>
    <x v="187"/>
    <s v="—    "/>
    <n v="1482.2080112246999"/>
    <s v="V"/>
    <n v="1986.2740724247601"/>
    <n v="1632.6177439894"/>
  </r>
  <r>
    <x v="11"/>
    <s v="Grazing Livestock"/>
    <s v="Grazing livestock (lowland)"/>
    <m/>
    <m/>
    <x v="188"/>
    <s v="—    "/>
    <n v="6245.74591009713"/>
    <n v="5013.7519787441797"/>
    <n v="6593.7488246491303"/>
    <n v="6765.8298895610396"/>
  </r>
  <r>
    <x v="11"/>
    <s v="Grazing Livestock"/>
    <s v="Grazing livestock (lowland)"/>
    <m/>
    <m/>
    <x v="189"/>
    <s v="—    "/>
    <s v="V"/>
    <n v="2.8796261484033798"/>
    <s v="V"/>
    <s v=".D"/>
  </r>
  <r>
    <x v="11"/>
    <s v="Grazing Livestock"/>
    <s v="Grazing livestock (lowland)"/>
    <m/>
    <m/>
    <x v="190"/>
    <s v="—    "/>
    <n v="44334.432266127798"/>
    <n v="23066.1567985783"/>
    <n v="51455.374178746999"/>
    <n v="51123.073425433402"/>
  </r>
  <r>
    <x v="11"/>
    <s v="Grazing Livestock"/>
    <s v="Grazing livestock (lowland)"/>
    <m/>
    <m/>
    <x v="191"/>
    <s v="—    "/>
    <n v="30597.6724952933"/>
    <n v="6857.2002876441502"/>
    <n v="32109.8308175372"/>
    <n v="50835.635864024101"/>
  </r>
  <r>
    <x v="11"/>
    <s v="Grazing Livestock"/>
    <s v="Grazing livestock (lowland)"/>
    <m/>
    <m/>
    <x v="192"/>
    <s v="—    "/>
    <n v="3707.37699587005"/>
    <n v="1297.3500837358699"/>
    <n v="4262.7492589097101"/>
    <n v="4971.4020124236604"/>
  </r>
  <r>
    <x v="11"/>
    <s v="Grazing Livestock"/>
    <s v="Grazing livestock (lowland)"/>
    <m/>
    <m/>
    <x v="193"/>
    <s v="—    "/>
    <n v="0"/>
    <n v="0"/>
    <n v="0"/>
    <n v="0"/>
  </r>
  <r>
    <x v="11"/>
    <s v="Grazing Livestock"/>
    <s v="Grazing livestock (lowland)"/>
    <m/>
    <m/>
    <x v="194"/>
    <s v="—    "/>
    <n v="4465.8641354844403"/>
    <n v="2987.2416552098098"/>
    <n v="4911.5693640849004"/>
    <n v="5034.9152071944"/>
  </r>
  <r>
    <x v="11"/>
    <s v="Grazing Livestock"/>
    <s v="Grazing livestock (lowland)"/>
    <m/>
    <m/>
    <x v="195"/>
    <s v="—    "/>
    <n v="4952.1182769938996"/>
    <n v="4049.80300476413"/>
    <n v="5278.0826827473202"/>
    <n v="5193.2067952767102"/>
  </r>
  <r>
    <x v="11"/>
    <s v="Grazing Livestock"/>
    <s v="Grazing livestock (lowland)"/>
    <m/>
    <m/>
    <x v="196"/>
    <s v="—    "/>
    <n v="9893.7314177438093"/>
    <n v="7582.5216036851798"/>
    <n v="10374.336716939801"/>
    <n v="11208.199818965601"/>
  </r>
  <r>
    <x v="11"/>
    <s v="Grazing Livestock"/>
    <s v="Grazing livestock (lowland)"/>
    <m/>
    <m/>
    <x v="197"/>
    <s v="—    "/>
    <n v="19311.713830222099"/>
    <n v="14619.566263659101"/>
    <n v="20563.9887637721"/>
    <n v="21436.321821436701"/>
  </r>
  <r>
    <x v="11"/>
    <s v="Grazing Livestock"/>
    <s v="Grazing livestock (lowland)"/>
    <m/>
    <m/>
    <x v="198"/>
    <s v="—    "/>
    <s v=".D"/>
    <s v="..D"/>
    <n v="0"/>
    <s v=".D"/>
  </r>
  <r>
    <x v="11"/>
    <s v="Grazing Livestock"/>
    <s v="Grazing livestock (lowland)"/>
    <m/>
    <m/>
    <x v="199"/>
    <s v="—    "/>
    <n v="2315.08627732376"/>
    <n v="2163.65322706098"/>
    <n v="2411.92349774798"/>
    <n v="2272.6774041200902"/>
  </r>
  <r>
    <x v="11"/>
    <s v="Grazing Livestock"/>
    <s v="Grazing livestock (lowland)"/>
    <m/>
    <m/>
    <x v="200"/>
    <s v="—    "/>
    <n v="6535.0478907255902"/>
    <n v="5388.6843442996596"/>
    <n v="7075.51129721915"/>
    <n v="6592.8488270910602"/>
  </r>
  <r>
    <x v="11"/>
    <s v="Grazing Livestock"/>
    <s v="Grazing livestock (lowland)"/>
    <m/>
    <m/>
    <x v="201"/>
    <s v="—    "/>
    <n v="259.91131002683198"/>
    <n v="196.026526558478"/>
    <n v="302.481036843742"/>
    <n v="238.64275839456101"/>
  </r>
  <r>
    <x v="11"/>
    <s v="Grazing Livestock"/>
    <s v="Grazing livestock (lowland)"/>
    <m/>
    <m/>
    <x v="202"/>
    <s v="—    "/>
    <n v="3209.3681095519601"/>
    <n v="2601.3130712368102"/>
    <n v="3338.8042636558898"/>
    <n v="3549.3020421098299"/>
  </r>
  <r>
    <x v="11"/>
    <s v="Grazing Livestock"/>
    <s v="Grazing livestock (lowland)"/>
    <m/>
    <m/>
    <x v="203"/>
    <s v="—    "/>
    <n v="2423.7578089786002"/>
    <n v="1183.9213327831701"/>
    <n v="2599.3197556908299"/>
    <n v="3290.6904900579998"/>
  </r>
  <r>
    <x v="11"/>
    <s v="Grazing Livestock"/>
    <s v="Grazing livestock (lowland)"/>
    <m/>
    <m/>
    <x v="204"/>
    <s v="—    "/>
    <n v="47016.698811053102"/>
    <n v="33279.147396838802"/>
    <n v="51401.300702537199"/>
    <n v="51824.372861630603"/>
  </r>
  <r>
    <x v="11"/>
    <s v="Grazing Livestock"/>
    <s v="Grazing livestock (lowland)"/>
    <m/>
    <m/>
    <x v="205"/>
    <s v="—    "/>
    <n v="-15848.5957680433"/>
    <n v="-25958.705995517601"/>
    <n v="-18826.1031672032"/>
    <n v="-106.847801613748"/>
  </r>
  <r>
    <x v="11"/>
    <s v="Grazing Livestock"/>
    <s v="Grazing livestock (lowland)"/>
    <m/>
    <m/>
    <x v="206"/>
    <s v="—    "/>
    <n v="570.43054771649304"/>
    <n v="463.24111367703199"/>
    <n v="465.36671779685003"/>
    <n v="881.88919599273095"/>
  </r>
  <r>
    <x v="11"/>
    <s v="Grazing Livestock"/>
    <s v="Grazing livestock (lowland)"/>
    <m/>
    <m/>
    <x v="207"/>
    <s v="—    "/>
    <n v="2544.3154334853202"/>
    <n v="1862.18946537855"/>
    <n v="3147.1104125204301"/>
    <n v="2025.60501686986"/>
  </r>
  <r>
    <x v="11"/>
    <s v="Grazing Livestock"/>
    <s v="Grazing livestock (lowland)"/>
    <m/>
    <m/>
    <x v="208"/>
    <s v="—    "/>
    <n v="6691.8918942432001"/>
    <n v="3966.4430821261299"/>
    <n v="7665.2029565436196"/>
    <n v="7442.2615957391599"/>
  </r>
  <r>
    <x v="11"/>
    <s v="Grazing Livestock"/>
    <s v="Grazing livestock (lowland)"/>
    <m/>
    <m/>
    <x v="209"/>
    <s v="—    "/>
    <s v=".D"/>
    <s v="..D"/>
    <s v=".D"/>
    <n v="0"/>
  </r>
  <r>
    <x v="11"/>
    <s v="Grazing Livestock"/>
    <s v="Grazing livestock (lowland)"/>
    <m/>
    <m/>
    <x v="205"/>
    <s v="—    "/>
    <n v="-15848.5957680433"/>
    <n v="-25958.705995517601"/>
    <n v="-18826.1031672032"/>
    <n v="-106.847801613748"/>
  </r>
  <r>
    <x v="11"/>
    <s v="Grazing Livestock"/>
    <s v="Grazing livestock (lowland)"/>
    <m/>
    <m/>
    <x v="210"/>
    <s v="—    "/>
    <n v="2796.84340537049"/>
    <n v="809.15488070886704"/>
    <n v="2501.19037378959"/>
    <n v="5321.8401263546402"/>
  </r>
  <r>
    <x v="11"/>
    <s v="Grazing Livestock"/>
    <s v="Grazing livestock (lowland)"/>
    <m/>
    <m/>
    <x v="175"/>
    <s v="—    "/>
    <n v="9742.5209474229705"/>
    <n v="1968.12320515743"/>
    <n v="7765.8399530960296"/>
    <n v="21231.959116355101"/>
  </r>
  <r>
    <x v="11"/>
    <s v="Grazing Livestock"/>
    <s v="Grazing livestock (lowland)"/>
    <m/>
    <m/>
    <x v="178"/>
    <s v="—    "/>
    <n v="15777.854226134599"/>
    <n v="8667.0227234017493"/>
    <n v="15765.6650504099"/>
    <n v="22754.456423752399"/>
  </r>
  <r>
    <x v="11"/>
    <s v="Grazing Livestock"/>
    <s v="Grazing livestock (lowland)"/>
    <m/>
    <m/>
    <x v="211"/>
    <s v="—    "/>
    <n v="12468.622810884701"/>
    <n v="-14514.4051862496"/>
    <n v="7206.5922100923799"/>
    <n v="49201.407864848399"/>
  </r>
  <r>
    <x v="11"/>
    <s v="Grazing Livestock"/>
    <s v="Grazing livestock (lowland)"/>
    <m/>
    <m/>
    <x v="212"/>
    <s v="—    "/>
    <n v="30490.095183679299"/>
    <n v="30130.7143441874"/>
    <n v="33090.996570098701"/>
    <n v="25725.6693788011"/>
  </r>
  <r>
    <x v="11"/>
    <s v="Grazing Livestock"/>
    <s v="Grazing livestock (lowland)"/>
    <m/>
    <m/>
    <x v="213"/>
    <s v="—    "/>
    <n v="-18021.4723727946"/>
    <n v="-44645.119530436903"/>
    <n v="-25884.404360006301"/>
    <n v="23475.738486047401"/>
  </r>
  <r>
    <x v="11"/>
    <s v="Grazing Livestock"/>
    <s v="Grazing livestock (lowland)"/>
    <m/>
    <m/>
    <x v="214"/>
    <s v="—    "/>
    <n v="2930.6432705428801"/>
    <n v="2010.32935535363"/>
    <n v="3630.7925861275098"/>
    <n v="2453.3315843186501"/>
  </r>
  <r>
    <x v="11"/>
    <s v="Grazing Livestock"/>
    <s v="Grazing livestock (lowland)"/>
    <m/>
    <m/>
    <x v="215"/>
    <s v="—    "/>
    <n v="-15090.829102251801"/>
    <n v="-42634.790175083297"/>
    <n v="-22253.611773878802"/>
    <n v="25929.070070366"/>
  </r>
  <r>
    <x v="11"/>
    <s v="Grazing Livestock"/>
    <s v="Grazing livestock (lowland)"/>
    <m/>
    <m/>
    <x v="216"/>
    <s v="—    "/>
    <n v="570.43054771649304"/>
    <n v="463.24111367703199"/>
    <n v="465.36671779685003"/>
    <n v="881.88919599273095"/>
  </r>
  <r>
    <x v="11"/>
    <s v="Grazing Livestock"/>
    <s v="Grazing livestock (lowland)"/>
    <m/>
    <m/>
    <x v="217"/>
    <s v="—    "/>
    <n v="13767.067530143"/>
    <n v="8940.9051434795292"/>
    <n v="14602.8989700763"/>
    <n v="16841.827133583101"/>
  </r>
  <r>
    <x v="11"/>
    <s v="Grazing Livestock"/>
    <s v="Grazing livestock (lowland)"/>
    <m/>
    <m/>
    <x v="218"/>
    <s v="—    "/>
    <n v="4381.71359075692"/>
    <n v="3392.9794757531199"/>
    <n v="4688.2175470061202"/>
    <n v="4745.5757622708497"/>
  </r>
  <r>
    <x v="11"/>
    <s v="Grazing Livestock"/>
    <s v="Grazing livestock (lowland)"/>
    <m/>
    <m/>
    <x v="219"/>
    <s v="—    "/>
    <n v="0"/>
    <n v="0"/>
    <n v="0"/>
    <n v="0"/>
  </r>
  <r>
    <x v="11"/>
    <s v="Grazing Livestock"/>
    <s v="Grazing livestock (lowland)"/>
    <m/>
    <m/>
    <x v="220"/>
    <s v="—    "/>
    <n v="0"/>
    <n v="0"/>
    <n v="0"/>
    <n v="0"/>
  </r>
  <r>
    <x v="11"/>
    <s v="Grazing Livestock"/>
    <s v="Grazing livestock (lowland)"/>
    <m/>
    <m/>
    <x v="221"/>
    <s v="—    "/>
    <n v="23869.054660610302"/>
    <n v="23785.269137154599"/>
    <n v="25292.6253103536"/>
    <n v="21150.9013085105"/>
  </r>
  <r>
    <x v="11"/>
    <s v="Grazing Livestock"/>
    <s v="Grazing livestock (lowland)"/>
    <m/>
    <m/>
    <x v="222"/>
    <s v="—    "/>
    <n v="-254.25588601723601"/>
    <n v="-24397.4467056551"/>
    <n v="-6363.3527104040904"/>
    <n v="35368.000326837697"/>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2"/>
    <s v="—    "/>
    <n v="164.67543071253701"/>
    <n v="68.603485963451106"/>
    <n v="130.19994215142901"/>
    <n v="327.53817484072101"/>
  </r>
  <r>
    <x v="12"/>
    <s v="Grazing Livestock"/>
    <s v="Grazing livestock (LFA)"/>
    <m/>
    <m/>
    <x v="179"/>
    <s v="—    "/>
    <n v="77.704940430211593"/>
    <n v="47.497991218542801"/>
    <n v="71.919130465965395"/>
    <n v="118.77706072670701"/>
  </r>
  <r>
    <x v="12"/>
    <s v="Grazing Livestock"/>
    <s v="Grazing livestock (LFA)"/>
    <m/>
    <m/>
    <x v="180"/>
    <s v="—    "/>
    <n v="3627.0299831981802"/>
    <n v="1878.64065580858"/>
    <n v="4117.72607383172"/>
    <n v="4348.68697170821"/>
  </r>
  <r>
    <x v="12"/>
    <s v="Grazing Livestock"/>
    <s v="Grazing livestock (LFA)"/>
    <m/>
    <m/>
    <x v="181"/>
    <s v="—    "/>
    <n v="60198.956995713597"/>
    <n v="23190.621950698001"/>
    <n v="60496.1202579655"/>
    <n v="95707.637180720703"/>
  </r>
  <r>
    <x v="12"/>
    <s v="Grazing Livestock"/>
    <s v="Grazing livestock (LFA)"/>
    <m/>
    <m/>
    <x v="182"/>
    <s v="—    "/>
    <s v="V"/>
    <s v=".D"/>
    <s v="V"/>
    <s v="V"/>
  </r>
  <r>
    <x v="12"/>
    <s v="Grazing Livestock"/>
    <s v="Grazing livestock (LFA)"/>
    <m/>
    <m/>
    <x v="183"/>
    <s v="—    "/>
    <n v="3363.82955450592"/>
    <s v="V"/>
    <n v="3873.6425000858899"/>
    <n v="4549.0960628262601"/>
  </r>
  <r>
    <x v="12"/>
    <s v="Grazing Livestock"/>
    <s v="Grazing livestock (LFA)"/>
    <m/>
    <m/>
    <x v="184"/>
    <s v="—    "/>
    <n v="67624.703412345494"/>
    <n v="26650.721462531699"/>
    <n v="68481.271043023604"/>
    <n v="105880.366806801"/>
  </r>
  <r>
    <x v="12"/>
    <s v="Grazing Livestock"/>
    <s v="Grazing livestock (LFA)"/>
    <m/>
    <m/>
    <x v="185"/>
    <s v="—    "/>
    <n v="5457.4425552332204"/>
    <n v="2461.2658642275601"/>
    <n v="5749.8188438692896"/>
    <n v="7794.1252492416797"/>
  </r>
  <r>
    <x v="12"/>
    <s v="Grazing Livestock"/>
    <s v="Grazing livestock (LFA)"/>
    <m/>
    <m/>
    <x v="186"/>
    <s v="—    "/>
    <n v="33953.850665908598"/>
    <n v="17469.489343508201"/>
    <n v="35168.645242826999"/>
    <n v="47599.533529627603"/>
  </r>
  <r>
    <x v="12"/>
    <s v="Grazing Livestock"/>
    <s v="Grazing livestock (LFA)"/>
    <m/>
    <m/>
    <x v="187"/>
    <s v="—    "/>
    <n v="2305.99249445738"/>
    <n v="767.537059881657"/>
    <n v="2477.4597575952098"/>
    <n v="3463.0206696766099"/>
  </r>
  <r>
    <x v="12"/>
    <s v="Grazing Livestock"/>
    <s v="Grazing livestock (LFA)"/>
    <m/>
    <m/>
    <x v="188"/>
    <s v="—    "/>
    <n v="3993.8508369247802"/>
    <n v="2549.1433865478598"/>
    <n v="4072.3368425920798"/>
    <n v="5245.8840794360103"/>
  </r>
  <r>
    <x v="12"/>
    <s v="Grazing Livestock"/>
    <s v="Grazing livestock (LFA)"/>
    <m/>
    <m/>
    <x v="189"/>
    <s v="—    "/>
    <s v="V"/>
    <s v=".D"/>
    <s v="V"/>
    <s v="V"/>
  </r>
  <r>
    <x v="12"/>
    <s v="Grazing Livestock"/>
    <s v="Grazing livestock (LFA)"/>
    <m/>
    <m/>
    <x v="190"/>
    <s v="—    "/>
    <n v="45785.809701215199"/>
    <n v="23273.2721482499"/>
    <n v="47569.916714769301"/>
    <n v="64170.769541983798"/>
  </r>
  <r>
    <x v="12"/>
    <s v="Grazing Livestock"/>
    <s v="Grazing livestock (LFA)"/>
    <m/>
    <m/>
    <x v="191"/>
    <s v="—    "/>
    <n v="21838.893711130298"/>
    <s v="V"/>
    <n v="20911.354328254401"/>
    <n v="41709.597264817603"/>
  </r>
  <r>
    <x v="12"/>
    <s v="Grazing Livestock"/>
    <s v="Grazing livestock (LFA)"/>
    <m/>
    <m/>
    <x v="192"/>
    <s v="—    "/>
    <n v="4642.4718925595798"/>
    <s v="V"/>
    <n v="2929.5694562653298"/>
    <n v="11489.409800257299"/>
  </r>
  <r>
    <x v="12"/>
    <s v="Grazing Livestock"/>
    <s v="Grazing livestock (LFA)"/>
    <m/>
    <m/>
    <x v="193"/>
    <s v="—    "/>
    <n v="0"/>
    <n v="0"/>
    <n v="0"/>
    <n v="0"/>
  </r>
  <r>
    <x v="12"/>
    <s v="Grazing Livestock"/>
    <s v="Grazing livestock (LFA)"/>
    <m/>
    <m/>
    <x v="194"/>
    <s v="—    "/>
    <n v="4320.2451750542004"/>
    <n v="2318.5079830037098"/>
    <n v="4528.5667676225803"/>
    <n v="5855.33464488564"/>
  </r>
  <r>
    <x v="12"/>
    <s v="Grazing Livestock"/>
    <s v="Grazing livestock (LFA)"/>
    <m/>
    <m/>
    <x v="195"/>
    <s v="—    "/>
    <n v="4286.4794784428504"/>
    <n v="2568.33415367815"/>
    <n v="4500.7390991871998"/>
    <n v="5532.9941948956703"/>
  </r>
  <r>
    <x v="12"/>
    <s v="Grazing Livestock"/>
    <s v="Grazing livestock (LFA)"/>
    <m/>
    <m/>
    <x v="196"/>
    <s v="—    "/>
    <n v="9058.8347720578095"/>
    <n v="4292.6133412888103"/>
    <n v="9601.7068100869292"/>
    <n v="12619.9966346197"/>
  </r>
  <r>
    <x v="12"/>
    <s v="Grazing Livestock"/>
    <s v="Grazing livestock (LFA)"/>
    <m/>
    <m/>
    <x v="197"/>
    <s v="—    "/>
    <n v="17665.5594255549"/>
    <n v="9179.4554779706705"/>
    <n v="18631.012676896698"/>
    <n v="24008.325474401001"/>
  </r>
  <r>
    <x v="12"/>
    <s v="Grazing Livestock"/>
    <s v="Grazing livestock (LFA)"/>
    <m/>
    <m/>
    <x v="198"/>
    <s v="—    "/>
    <n v="0"/>
    <n v="0"/>
    <n v="0"/>
    <n v="0"/>
  </r>
  <r>
    <x v="12"/>
    <s v="Grazing Livestock"/>
    <s v="Grazing livestock (LFA)"/>
    <m/>
    <m/>
    <x v="199"/>
    <s v="—    "/>
    <n v="1971.3894798731301"/>
    <n v="1485.81347870339"/>
    <n v="2054.4616610094099"/>
    <n v="2278.5157430522099"/>
  </r>
  <r>
    <x v="12"/>
    <s v="Grazing Livestock"/>
    <s v="Grazing livestock (LFA)"/>
    <m/>
    <m/>
    <x v="200"/>
    <s v="—    "/>
    <n v="5529.41955010942"/>
    <n v="4194.09187875711"/>
    <n v="5699.25910012246"/>
    <n v="6491.5444488549801"/>
  </r>
  <r>
    <x v="12"/>
    <s v="Grazing Livestock"/>
    <s v="Grazing livestock (LFA)"/>
    <m/>
    <m/>
    <x v="201"/>
    <s v="—    "/>
    <n v="192.91192465485099"/>
    <n v="94.787353087734502"/>
    <n v="224.92278369999201"/>
    <n v="224.44605375874301"/>
  </r>
  <r>
    <x v="12"/>
    <s v="Grazing Livestock"/>
    <s v="Grazing livestock (LFA)"/>
    <m/>
    <m/>
    <x v="202"/>
    <s v="—    "/>
    <n v="2200.2082034467599"/>
    <n v="1714.34907508738"/>
    <n v="2383.9092289656701"/>
    <n v="2305.81050938505"/>
  </r>
  <r>
    <x v="12"/>
    <s v="Grazing Livestock"/>
    <s v="Grazing livestock (LFA)"/>
    <m/>
    <m/>
    <x v="203"/>
    <s v="—    "/>
    <n v="1826.4585834951099"/>
    <n v="446.33496461854298"/>
    <n v="2332.8506949103698"/>
    <n v="2157.36608352639"/>
  </r>
  <r>
    <x v="12"/>
    <s v="Grazing Livestock"/>
    <s v="Grazing livestock (LFA)"/>
    <m/>
    <m/>
    <x v="204"/>
    <s v="—    "/>
    <n v="43380.673853757602"/>
    <n v="24937.402681675299"/>
    <n v="42393.833173831998"/>
    <n v="63352.570246905299"/>
  </r>
  <r>
    <x v="12"/>
    <s v="Grazing Livestock"/>
    <s v="Grazing livestock (LFA)"/>
    <m/>
    <m/>
    <x v="205"/>
    <s v="—    "/>
    <n v="-21496.115432229799"/>
    <n v="-21700.758377577298"/>
    <n v="-21447.662568601099"/>
    <n v="-21393.636705222201"/>
  </r>
  <r>
    <x v="12"/>
    <s v="Grazing Livestock"/>
    <s v="Grazing livestock (LFA)"/>
    <m/>
    <m/>
    <x v="206"/>
    <s v="—    "/>
    <s v="V"/>
    <n v="-140.805010183875"/>
    <s v="V"/>
    <s v="V"/>
  </r>
  <r>
    <x v="12"/>
    <s v="Grazing Livestock"/>
    <s v="Grazing livestock (LFA)"/>
    <m/>
    <m/>
    <x v="207"/>
    <s v="—    "/>
    <n v="2968.3148691063102"/>
    <s v="V"/>
    <n v="2491.6565447141202"/>
    <n v="5036.4144125642397"/>
  </r>
  <r>
    <x v="12"/>
    <s v="Grazing Livestock"/>
    <s v="Grazing livestock (LFA)"/>
    <m/>
    <m/>
    <x v="208"/>
    <s v="—    "/>
    <n v="6383.9399249575599"/>
    <n v="4849.1379157041401"/>
    <n v="5646.1910272479499"/>
    <n v="9360.7377211053808"/>
  </r>
  <r>
    <x v="12"/>
    <s v="Grazing Livestock"/>
    <s v="Grazing livestock (LFA)"/>
    <m/>
    <m/>
    <x v="209"/>
    <s v="—    "/>
    <n v="0"/>
    <n v="0"/>
    <n v="0"/>
    <n v="0"/>
  </r>
  <r>
    <x v="12"/>
    <s v="Grazing Livestock"/>
    <s v="Grazing livestock (LFA)"/>
    <m/>
    <m/>
    <x v="205"/>
    <s v="—    "/>
    <n v="-21496.115432229799"/>
    <n v="-21700.758377577298"/>
    <n v="-21447.662568601099"/>
    <n v="-21393.636705222201"/>
  </r>
  <r>
    <x v="12"/>
    <s v="Grazing Livestock"/>
    <s v="Grazing livestock (LFA)"/>
    <m/>
    <m/>
    <x v="210"/>
    <s v="—    "/>
    <n v="10331.927341889001"/>
    <n v="2017.61291991551"/>
    <n v="6509.5505400910597"/>
    <n v="26108.5697901969"/>
  </r>
  <r>
    <x v="12"/>
    <s v="Grazing Livestock"/>
    <s v="Grazing livestock (LFA)"/>
    <m/>
    <m/>
    <x v="175"/>
    <s v="—    "/>
    <n v="2663.8631333593698"/>
    <s v="V"/>
    <n v="2733.41876281344"/>
    <n v="4737.0889899365502"/>
  </r>
  <r>
    <x v="12"/>
    <s v="Grazing Livestock"/>
    <s v="Grazing livestock (LFA)"/>
    <m/>
    <m/>
    <x v="178"/>
    <s v="—    "/>
    <n v="24045.2304464314"/>
    <n v="7510.0117506841298"/>
    <n v="20964.647688256398"/>
    <n v="46354.439466480901"/>
  </r>
  <r>
    <x v="12"/>
    <s v="Grazing Livestock"/>
    <s v="Grazing livestock (LFA)"/>
    <m/>
    <m/>
    <x v="211"/>
    <s v="—    "/>
    <n v="15544.90548945"/>
    <n v="-11777.3685570939"/>
    <n v="8759.9544225597292"/>
    <n v="55806.461541392098"/>
  </r>
  <r>
    <x v="12"/>
    <s v="Grazing Livestock"/>
    <s v="Grazing livestock (LFA)"/>
    <m/>
    <m/>
    <x v="212"/>
    <s v="—    "/>
    <n v="27950.879003841201"/>
    <n v="25078.0764979249"/>
    <n v="29388.218400188201"/>
    <n v="27871.1016356115"/>
  </r>
  <r>
    <x v="12"/>
    <s v="Grazing Livestock"/>
    <s v="Grazing livestock (LFA)"/>
    <m/>
    <m/>
    <x v="213"/>
    <s v="—    "/>
    <n v="-12405.9735143913"/>
    <n v="-36855.445055018798"/>
    <n v="-20628.2639776285"/>
    <n v="27935.359905780599"/>
  </r>
  <r>
    <x v="12"/>
    <s v="Grazing Livestock"/>
    <s v="Grazing livestock (LFA)"/>
    <m/>
    <m/>
    <x v="214"/>
    <s v="—    "/>
    <n v="3297.1644900091701"/>
    <s v="V"/>
    <n v="2707.4323525053901"/>
    <n v="5788.7534144529"/>
  </r>
  <r>
    <x v="12"/>
    <s v="Grazing Livestock"/>
    <s v="Grazing livestock (LFA)"/>
    <m/>
    <m/>
    <x v="215"/>
    <s v="—    "/>
    <n v="-9108.8090243820898"/>
    <n v="-34899.989936635"/>
    <n v="-17920.831625123101"/>
    <n v="33724.113320233497"/>
  </r>
  <r>
    <x v="12"/>
    <s v="Grazing Livestock"/>
    <s v="Grazing livestock (LFA)"/>
    <m/>
    <m/>
    <x v="216"/>
    <s v="—    "/>
    <s v="V"/>
    <n v="-140.805010183875"/>
    <s v="V"/>
    <s v="V"/>
  </r>
  <r>
    <x v="12"/>
    <s v="Grazing Livestock"/>
    <s v="Grazing livestock (LFA)"/>
    <m/>
    <m/>
    <x v="217"/>
    <s v="—    "/>
    <n v="11651.6929016788"/>
    <n v="7526.3104269570504"/>
    <n v="10347.930138240499"/>
    <n v="18290.889457252499"/>
  </r>
  <r>
    <x v="12"/>
    <s v="Grazing Livestock"/>
    <s v="Grazing livestock (LFA)"/>
    <m/>
    <m/>
    <x v="218"/>
    <s v="—    "/>
    <n v="3803.0975231365801"/>
    <n v="2919.0401325965299"/>
    <n v="3790.7125187248998"/>
    <n v="4690.40341817644"/>
  </r>
  <r>
    <x v="12"/>
    <s v="Grazing Livestock"/>
    <s v="Grazing livestock (LFA)"/>
    <m/>
    <m/>
    <x v="219"/>
    <s v="—    "/>
    <n v="0"/>
    <n v="0"/>
    <n v="0"/>
    <n v="0"/>
  </r>
  <r>
    <x v="12"/>
    <s v="Grazing Livestock"/>
    <s v="Grazing livestock (LFA)"/>
    <m/>
    <m/>
    <x v="220"/>
    <s v="—    "/>
    <n v="0"/>
    <n v="0"/>
    <n v="0"/>
    <n v="0"/>
  </r>
  <r>
    <x v="12"/>
    <s v="Grazing Livestock"/>
    <s v="Grazing livestock (LFA)"/>
    <m/>
    <m/>
    <x v="221"/>
    <s v="—    "/>
    <n v="22604.018094413699"/>
    <n v="21394.6787578146"/>
    <n v="23190.002915150999"/>
    <n v="22608.697288618401"/>
  </r>
  <r>
    <x v="12"/>
    <s v="Grazing Livestock"/>
    <s v="Grazing livestock (LFA)"/>
    <m/>
    <m/>
    <x v="222"/>
    <s v="—    "/>
    <n v="5905.7376453126799"/>
    <n v="-18112.581473180901"/>
    <n v="-914.74933518184696"/>
    <n v="43015.283212379603"/>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2"/>
    <s v="—    "/>
    <n v="87.498495039597898"/>
    <n v="58.921865587630002"/>
    <n v="88.373231988377199"/>
    <n v="131.78877314270599"/>
  </r>
  <r>
    <x v="13"/>
    <s v="Grazing Livestock"/>
    <s v="Grazing livestock (LFA)"/>
    <s v="Grazing livestock (DA)"/>
    <m/>
    <x v="179"/>
    <s v="—    "/>
    <n v="49.315644804051303"/>
    <n v="46.498750965276201"/>
    <n v="45.019082005144803"/>
    <n v="62.684559986279098"/>
  </r>
  <r>
    <x v="13"/>
    <s v="Grazing Livestock"/>
    <s v="Grazing livestock (LFA)"/>
    <s v="Grazing livestock (DA)"/>
    <m/>
    <x v="180"/>
    <s v="—    "/>
    <n v="6503.8509964805598"/>
    <n v="2144.9303967330502"/>
    <s v="V"/>
    <n v="8798.0904556366495"/>
  </r>
  <r>
    <x v="13"/>
    <s v="Grazing Livestock"/>
    <s v="Grazing livestock (LFA)"/>
    <s v="Grazing livestock (DA)"/>
    <m/>
    <x v="181"/>
    <s v="—    "/>
    <n v="52355.071717952"/>
    <n v="23520.217913966299"/>
    <n v="60752.841466805803"/>
    <n v="81608.074272641403"/>
  </r>
  <r>
    <x v="13"/>
    <s v="Grazing Livestock"/>
    <s v="Grazing livestock (LFA)"/>
    <s v="Grazing livestock (DA)"/>
    <m/>
    <x v="182"/>
    <s v="—    "/>
    <s v="V"/>
    <s v="..D"/>
    <s v=".D"/>
    <s v="V"/>
  </r>
  <r>
    <x v="13"/>
    <s v="Grazing Livestock"/>
    <s v="Grazing livestock (LFA)"/>
    <s v="Grazing livestock (DA)"/>
    <m/>
    <x v="183"/>
    <s v="—    "/>
    <n v="4304.2143256101499"/>
    <s v=".D"/>
    <n v="5074.03830318372"/>
    <s v="..D"/>
  </r>
  <r>
    <x v="13"/>
    <s v="Grazing Livestock"/>
    <s v="Grazing livestock (LFA)"/>
    <s v="Grazing livestock (DA)"/>
    <m/>
    <x v="184"/>
    <s v="—    "/>
    <n v="63075.6795944435"/>
    <n v="26921.2037620751"/>
    <n v="72855.398432308604"/>
    <n v="101294.66804289"/>
  </r>
  <r>
    <x v="13"/>
    <s v="Grazing Livestock"/>
    <s v="Grazing livestock (LFA)"/>
    <s v="Grazing livestock (DA)"/>
    <m/>
    <x v="185"/>
    <s v="—    "/>
    <n v="5721.4645342092199"/>
    <n v="2048.5891813040598"/>
    <n v="7580.54526823795"/>
    <n v="7826.0166006106701"/>
  </r>
  <r>
    <x v="13"/>
    <s v="Grazing Livestock"/>
    <s v="Grazing livestock (LFA)"/>
    <s v="Grazing livestock (DA)"/>
    <m/>
    <x v="186"/>
    <s v="—    "/>
    <n v="25377.2392795946"/>
    <n v="16769.7130389987"/>
    <n v="29379.128644726799"/>
    <n v="31038.449830428999"/>
  </r>
  <r>
    <x v="13"/>
    <s v="Grazing Livestock"/>
    <s v="Grazing livestock (LFA)"/>
    <s v="Grazing livestock (DA)"/>
    <m/>
    <x v="187"/>
    <s v="—    "/>
    <n v="1793.65110837881"/>
    <s v="V"/>
    <s v="V"/>
    <s v=".D"/>
  </r>
  <r>
    <x v="13"/>
    <s v="Grazing Livestock"/>
    <s v="Grazing livestock (LFA)"/>
    <s v="Grazing livestock (DA)"/>
    <m/>
    <x v="188"/>
    <s v="—    "/>
    <n v="3870.5129310544498"/>
    <n v="2473.8934223011602"/>
    <n v="5110.5778542826902"/>
    <n v="3575.5932133688698"/>
  </r>
  <r>
    <x v="13"/>
    <s v="Grazing Livestock"/>
    <s v="Grazing livestock (LFA)"/>
    <s v="Grazing livestock (DA)"/>
    <m/>
    <x v="189"/>
    <s v="—    "/>
    <s v="V"/>
    <s v="V"/>
    <s v=".D"/>
    <s v=".D"/>
  </r>
  <r>
    <x v="13"/>
    <s v="Grazing Livestock"/>
    <s v="Grazing livestock (LFA)"/>
    <s v="Grazing livestock (DA)"/>
    <m/>
    <x v="190"/>
    <s v="—    "/>
    <n v="36842.093586401403"/>
    <n v="21630.949212272"/>
    <n v="44463.167203479497"/>
    <n v="45718.846808856702"/>
  </r>
  <r>
    <x v="13"/>
    <s v="Grazing Livestock"/>
    <s v="Grazing livestock (LFA)"/>
    <s v="Grazing livestock (DA)"/>
    <m/>
    <x v="191"/>
    <s v="—    "/>
    <n v="26233.586008042101"/>
    <s v="V"/>
    <n v="28392.2312288291"/>
    <n v="55575.821234033101"/>
  </r>
  <r>
    <x v="13"/>
    <s v="Grazing Livestock"/>
    <s v="Grazing livestock (LFA)"/>
    <s v="Grazing livestock (DA)"/>
    <m/>
    <x v="192"/>
    <s v="—    "/>
    <n v="2304.9714165929099"/>
    <s v="V"/>
    <s v="V"/>
    <s v="V"/>
  </r>
  <r>
    <x v="13"/>
    <s v="Grazing Livestock"/>
    <s v="Grazing livestock (LFA)"/>
    <s v="Grazing livestock (DA)"/>
    <m/>
    <x v="193"/>
    <s v="—    "/>
    <n v="0"/>
    <n v="0"/>
    <n v="0"/>
    <n v="0"/>
  </r>
  <r>
    <x v="13"/>
    <s v="Grazing Livestock"/>
    <s v="Grazing livestock (LFA)"/>
    <s v="Grazing livestock (DA)"/>
    <m/>
    <x v="194"/>
    <s v="—    "/>
    <n v="3601.9192205832001"/>
    <n v="1865.6171417673099"/>
    <n v="4288.8622670897403"/>
    <n v="4991.04155335209"/>
  </r>
  <r>
    <x v="13"/>
    <s v="Grazing Livestock"/>
    <s v="Grazing livestock (LFA)"/>
    <s v="Grazing livestock (DA)"/>
    <m/>
    <x v="195"/>
    <s v="—    "/>
    <n v="3593.2470723046999"/>
    <n v="2372.2474070063699"/>
    <n v="4361.3953636687902"/>
    <n v="3984.5010527203599"/>
  </r>
  <r>
    <x v="13"/>
    <s v="Grazing Livestock"/>
    <s v="Grazing livestock (LFA)"/>
    <s v="Grazing livestock (DA)"/>
    <m/>
    <x v="196"/>
    <s v="—    "/>
    <n v="7519.9290605217102"/>
    <n v="4160.3270340947201"/>
    <n v="9209.0767166856294"/>
    <n v="9468.3220470277101"/>
  </r>
  <r>
    <x v="13"/>
    <s v="Grazing Livestock"/>
    <s v="Grazing livestock (LFA)"/>
    <s v="Grazing livestock (DA)"/>
    <m/>
    <x v="197"/>
    <s v="—    "/>
    <n v="14715.095353409601"/>
    <n v="8398.1915828683996"/>
    <n v="17859.334347444201"/>
    <n v="18443.864653100201"/>
  </r>
  <r>
    <x v="13"/>
    <s v="Grazing Livestock"/>
    <s v="Grazing livestock (LFA)"/>
    <s v="Grazing livestock (DA)"/>
    <m/>
    <x v="198"/>
    <s v="—    "/>
    <n v="0"/>
    <n v="0"/>
    <n v="0"/>
    <n v="0"/>
  </r>
  <r>
    <x v="13"/>
    <s v="Grazing Livestock"/>
    <s v="Grazing livestock (LFA)"/>
    <s v="Grazing livestock (DA)"/>
    <m/>
    <x v="199"/>
    <s v="—    "/>
    <n v="1935.99034339481"/>
    <n v="1768.2982056107201"/>
    <n v="2243.1696514393602"/>
    <n v="1575.4327257386601"/>
  </r>
  <r>
    <x v="13"/>
    <s v="Grazing Livestock"/>
    <s v="Grazing livestock (LFA)"/>
    <s v="Grazing livestock (DA)"/>
    <m/>
    <x v="200"/>
    <s v="—    "/>
    <n v="5102.78643574135"/>
    <n v="3694.9211062414101"/>
    <n v="5869.1407521268402"/>
    <n v="5799.0944455734798"/>
  </r>
  <r>
    <x v="13"/>
    <s v="Grazing Livestock"/>
    <s v="Grazing livestock (LFA)"/>
    <s v="Grazing livestock (DA)"/>
    <m/>
    <x v="201"/>
    <s v="—    "/>
    <n v="198.390011018222"/>
    <n v="132.402770305627"/>
    <n v="233.87827642444199"/>
    <n v="231.911788536714"/>
  </r>
  <r>
    <x v="13"/>
    <s v="Grazing Livestock"/>
    <s v="Grazing livestock (LFA)"/>
    <s v="Grazing livestock (DA)"/>
    <m/>
    <x v="202"/>
    <s v="—    "/>
    <n v="2036.93396724116"/>
    <s v="V"/>
    <n v="2678.1552492656401"/>
    <n v="1605.1563734895501"/>
  </r>
  <r>
    <x v="13"/>
    <s v="Grazing Livestock"/>
    <s v="Grazing livestock (LFA)"/>
    <s v="Grazing livestock (DA)"/>
    <m/>
    <x v="203"/>
    <s v="—    "/>
    <n v="2023.4400310220201"/>
    <s v="V"/>
    <n v="2699.2224660799602"/>
    <n v="3281.6463594904899"/>
  </r>
  <r>
    <x v="13"/>
    <s v="Grazing Livestock"/>
    <s v="Grazing livestock (LFA)"/>
    <s v="Grazing livestock (DA)"/>
    <m/>
    <x v="204"/>
    <s v="—    "/>
    <n v="38182.644100558602"/>
    <n v="27006.743664717502"/>
    <n v="43897.770644423799"/>
    <n v="44466.705166896398"/>
  </r>
  <r>
    <x v="13"/>
    <s v="Grazing Livestock"/>
    <s v="Grazing livestock (LFA)"/>
    <s v="Grazing livestock (DA)"/>
    <m/>
    <x v="205"/>
    <s v="—    "/>
    <n v="-11874.317955063199"/>
    <n v="-21723.765625279801"/>
    <n v="-15521.8266066262"/>
    <n v="11503.116414588399"/>
  </r>
  <r>
    <x v="13"/>
    <s v="Grazing Livestock"/>
    <s v="Grazing livestock (LFA)"/>
    <s v="Grazing livestock (DA)"/>
    <m/>
    <x v="206"/>
    <s v="—    "/>
    <s v="V"/>
    <s v=".D"/>
    <n v="-16.287191031432801"/>
    <s v="V"/>
  </r>
  <r>
    <x v="13"/>
    <s v="Grazing Livestock"/>
    <s v="Grazing livestock (LFA)"/>
    <s v="Grazing livestock (DA)"/>
    <m/>
    <x v="207"/>
    <s v="—    "/>
    <n v="2317.76744219685"/>
    <s v="V"/>
    <n v="2784.26960791586"/>
    <s v="V"/>
  </r>
  <r>
    <x v="13"/>
    <s v="Grazing Livestock"/>
    <s v="Grazing livestock (LFA)"/>
    <s v="Grazing livestock (DA)"/>
    <m/>
    <x v="208"/>
    <s v="—    "/>
    <n v="7547.2690999416"/>
    <n v="6275.9023243202801"/>
    <n v="6924.2474661317101"/>
    <n v="10877.478455067499"/>
  </r>
  <r>
    <x v="13"/>
    <s v="Grazing Livestock"/>
    <s v="Grazing livestock (LFA)"/>
    <s v="Grazing livestock (DA)"/>
    <m/>
    <x v="209"/>
    <s v="—    "/>
    <n v="0"/>
    <n v="0"/>
    <n v="0"/>
    <n v="0"/>
  </r>
  <r>
    <x v="13"/>
    <s v="Grazing Livestock"/>
    <s v="Grazing livestock (LFA)"/>
    <s v="Grazing livestock (DA)"/>
    <m/>
    <x v="205"/>
    <s v="—    "/>
    <n v="-11874.317955063199"/>
    <n v="-21723.765625279801"/>
    <n v="-15521.8266066262"/>
    <n v="11503.116414588399"/>
  </r>
  <r>
    <x v="13"/>
    <s v="Grazing Livestock"/>
    <s v="Grazing livestock (LFA)"/>
    <s v="Grazing livestock (DA)"/>
    <m/>
    <x v="210"/>
    <s v="—    "/>
    <n v="2541.4617991676701"/>
    <s v="V"/>
    <n v="2545.6031390571602"/>
    <n v="4102.4530675241704"/>
  </r>
  <r>
    <x v="13"/>
    <s v="Grazing Livestock"/>
    <s v="Grazing livestock (LFA)"/>
    <s v="Grazing livestock (DA)"/>
    <m/>
    <x v="175"/>
    <s v="—    "/>
    <n v="2037.29272139007"/>
    <s v="V"/>
    <n v="3086.5934689214901"/>
    <n v="2527.4779617958998"/>
  </r>
  <r>
    <x v="13"/>
    <s v="Grazing Livestock"/>
    <s v="Grazing livestock (LFA)"/>
    <s v="Grazing livestock (DA)"/>
    <m/>
    <x v="178"/>
    <s v="—    "/>
    <n v="15221.475823729999"/>
    <n v="7183.8070402294297"/>
    <n v="16748.1671443097"/>
    <n v="25048.168638306299"/>
  </r>
  <r>
    <x v="13"/>
    <s v="Grazing Livestock"/>
    <s v="Grazing livestock (LFA)"/>
    <s v="Grazing livestock (DA)"/>
    <m/>
    <x v="211"/>
    <s v="—    "/>
    <n v="7925.9123892245698"/>
    <n v="-12574.8314582979"/>
    <n v="6858.5371456620996"/>
    <n v="43181.2160822148"/>
  </r>
  <r>
    <x v="13"/>
    <s v="Grazing Livestock"/>
    <s v="Grazing livestock (LFA)"/>
    <s v="Grazing livestock (DA)"/>
    <m/>
    <x v="212"/>
    <s v="—    "/>
    <n v="26448.991311921702"/>
    <n v="23184.315213478101"/>
    <n v="28655.991880011799"/>
    <n v="27180.524288578799"/>
  </r>
  <r>
    <x v="13"/>
    <s v="Grazing Livestock"/>
    <s v="Grazing livestock (LFA)"/>
    <s v="Grazing livestock (DA)"/>
    <m/>
    <x v="213"/>
    <s v="—    "/>
    <n v="-18523.078922697099"/>
    <n v="-35759.146671775998"/>
    <n v="-21797.4547343497"/>
    <n v="16000.691793636001"/>
  </r>
  <r>
    <x v="13"/>
    <s v="Grazing Livestock"/>
    <s v="Grazing livestock (LFA)"/>
    <s v="Grazing livestock (DA)"/>
    <m/>
    <x v="214"/>
    <s v="—    "/>
    <n v="2467.75323578183"/>
    <s v="V"/>
    <n v="2959.5414566107102"/>
    <s v="V"/>
  </r>
  <r>
    <x v="13"/>
    <s v="Grazing Livestock"/>
    <s v="Grazing livestock (LFA)"/>
    <s v="Grazing livestock (DA)"/>
    <m/>
    <x v="215"/>
    <s v="—    "/>
    <n v="-16055.325686915299"/>
    <n v="-32760.543179610198"/>
    <n v="-18837.913277738899"/>
    <n v="16602.0868973125"/>
  </r>
  <r>
    <x v="13"/>
    <s v="Grazing Livestock"/>
    <s v="Grazing livestock (LFA)"/>
    <s v="Grazing livestock (DA)"/>
    <m/>
    <x v="216"/>
    <s v="—    "/>
    <s v="V"/>
    <s v=".D"/>
    <n v="-16.287191031432801"/>
    <s v="V"/>
  </r>
  <r>
    <x v="13"/>
    <s v="Grazing Livestock"/>
    <s v="Grazing livestock (LFA)"/>
    <s v="Grazing livestock (DA)"/>
    <m/>
    <x v="217"/>
    <s v="—    "/>
    <n v="8992.7276270897692"/>
    <n v="5985.9264957482801"/>
    <n v="9805.8637132154799"/>
    <n v="12171.6316070539"/>
  </r>
  <r>
    <x v="13"/>
    <s v="Grazing Livestock"/>
    <s v="Grazing livestock (LFA)"/>
    <s v="Grazing livestock (DA)"/>
    <m/>
    <x v="218"/>
    <s v="—    "/>
    <n v="3036.93454362684"/>
    <n v="2005.5314499593901"/>
    <n v="4016.3753555368198"/>
    <n v="2688.3806698111498"/>
  </r>
  <r>
    <x v="13"/>
    <s v="Grazing Livestock"/>
    <s v="Grazing livestock (LFA)"/>
    <s v="Grazing livestock (DA)"/>
    <m/>
    <x v="219"/>
    <s v="—    "/>
    <n v="0"/>
    <n v="0"/>
    <n v="0"/>
    <n v="0"/>
  </r>
  <r>
    <x v="13"/>
    <s v="Grazing Livestock"/>
    <s v="Grazing livestock (LFA)"/>
    <s v="Grazing livestock (DA)"/>
    <m/>
    <x v="220"/>
    <s v="—    "/>
    <n v="0"/>
    <n v="0"/>
    <n v="0"/>
    <n v="0"/>
  </r>
  <r>
    <x v="13"/>
    <s v="Grazing Livestock"/>
    <s v="Grazing livestock (LFA)"/>
    <s v="Grazing livestock (DA)"/>
    <m/>
    <x v="221"/>
    <s v="—    "/>
    <n v="20467.7119693081"/>
    <n v="18271.384596910899"/>
    <n v="20693.4502989373"/>
    <n v="23546.1447086074"/>
  </r>
  <r>
    <x v="13"/>
    <s v="Grazing Livestock"/>
    <s v="Grazing livestock (LFA)"/>
    <s v="Grazing livestock (DA)"/>
    <m/>
    <x v="222"/>
    <s v="—    "/>
    <n v="-1066.65233802944"/>
    <n v="-18469.5536284882"/>
    <n v="-2850.8049279369502"/>
    <n v="30664.980668677199"/>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2"/>
    <s v="—    "/>
    <n v="252.07345459496801"/>
    <s v="F"/>
    <n v="167.930176504288"/>
    <n v="453.15360376709299"/>
  </r>
  <r>
    <x v="14"/>
    <s v="Grazing Livestock"/>
    <s v="Grazing livestock (LFA)"/>
    <s v="Specialist sheep (SDA)"/>
    <m/>
    <x v="179"/>
    <s v="—    "/>
    <n v="105.47487917760201"/>
    <s v=".D"/>
    <n v="99.015834724296397"/>
    <s v="..D"/>
  </r>
  <r>
    <x v="14"/>
    <s v="Grazing Livestock"/>
    <s v="Grazing livestock (LFA)"/>
    <s v="Specialist sheep (SDA)"/>
    <m/>
    <x v="180"/>
    <s v="—    "/>
    <n v="960.68898924518999"/>
    <s v="F"/>
    <n v="742.62278412934404"/>
    <n v="1200.5391800949001"/>
  </r>
  <r>
    <x v="14"/>
    <s v="Grazing Livestock"/>
    <s v="Grazing livestock (LFA)"/>
    <s v="Specialist sheep (SDA)"/>
    <m/>
    <x v="181"/>
    <s v="—    "/>
    <n v="56447.572485643803"/>
    <s v="F"/>
    <n v="49415.947995827002"/>
    <n v="81632.276603947306"/>
  </r>
  <r>
    <x v="14"/>
    <s v="Grazing Livestock"/>
    <s v="Grazing livestock (LFA)"/>
    <s v="Specialist sheep (SDA)"/>
    <m/>
    <x v="182"/>
    <s v="—    "/>
    <n v="0"/>
    <n v="0"/>
    <n v="0"/>
    <n v="0"/>
  </r>
  <r>
    <x v="14"/>
    <s v="Grazing Livestock"/>
    <s v="Grazing livestock (LFA)"/>
    <s v="Specialist sheep (SDA)"/>
    <m/>
    <x v="183"/>
    <s v="—    "/>
    <n v="1893.0647240256501"/>
    <s v=".D"/>
    <n v="1930.41006281562"/>
    <s v="..D"/>
  </r>
  <r>
    <x v="14"/>
    <s v="Grazing Livestock"/>
    <s v="Grazing livestock (LFA)"/>
    <s v="Specialist sheep (SDA)"/>
    <m/>
    <x v="184"/>
    <s v="—    "/>
    <n v="59395.1968403059"/>
    <s v="F"/>
    <n v="52133.916237309299"/>
    <n v="84078.422575391407"/>
  </r>
  <r>
    <x v="14"/>
    <s v="Grazing Livestock"/>
    <s v="Grazing livestock (LFA)"/>
    <s v="Specialist sheep (SDA)"/>
    <m/>
    <x v="185"/>
    <s v="—    "/>
    <n v="3484.3119672422299"/>
    <s v="F"/>
    <n v="3196.0841570289499"/>
    <n v="4659.1917491037502"/>
  </r>
  <r>
    <x v="14"/>
    <s v="Grazing Livestock"/>
    <s v="Grazing livestock (LFA)"/>
    <s v="Specialist sheep (SDA)"/>
    <m/>
    <x v="186"/>
    <s v="—    "/>
    <n v="39619.153307696099"/>
    <s v="F"/>
    <n v="38260.571482916203"/>
    <n v="52840.426853632802"/>
  </r>
  <r>
    <x v="14"/>
    <s v="Grazing Livestock"/>
    <s v="Grazing livestock (LFA)"/>
    <s v="Specialist sheep (SDA)"/>
    <m/>
    <x v="187"/>
    <s v="—    "/>
    <n v="3058.2902381845101"/>
    <s v=".D"/>
    <s v="..D"/>
    <s v="..D"/>
  </r>
  <r>
    <x v="14"/>
    <s v="Grazing Livestock"/>
    <s v="Grazing livestock (LFA)"/>
    <s v="Specialist sheep (SDA)"/>
    <m/>
    <x v="188"/>
    <s v="—    "/>
    <n v="3703.6473902812099"/>
    <s v="F"/>
    <n v="3174.3437207379402"/>
    <s v="V"/>
  </r>
  <r>
    <x v="14"/>
    <s v="Grazing Livestock"/>
    <s v="Grazing livestock (LFA)"/>
    <s v="Specialist sheep (SDA)"/>
    <m/>
    <x v="189"/>
    <s v="—    "/>
    <s v="V"/>
    <s v=".D"/>
    <s v=".D"/>
    <s v=".D"/>
  </r>
  <r>
    <x v="14"/>
    <s v="Grazing Livestock"/>
    <s v="Grazing livestock (LFA)"/>
    <s v="Specialist sheep (SDA)"/>
    <m/>
    <x v="190"/>
    <s v="—    "/>
    <n v="49889.449857523403"/>
    <s v="F"/>
    <n v="48574.206365277903"/>
    <n v="66049.017095356801"/>
  </r>
  <r>
    <x v="14"/>
    <s v="Grazing Livestock"/>
    <s v="Grazing livestock (LFA)"/>
    <s v="Specialist sheep (SDA)"/>
    <m/>
    <x v="191"/>
    <s v="—    "/>
    <n v="9505.7469827824407"/>
    <s v="F"/>
    <s v="V"/>
    <s v="V"/>
  </r>
  <r>
    <x v="14"/>
    <s v="Grazing Livestock"/>
    <s v="Grazing livestock (LFA)"/>
    <s v="Specialist sheep (SDA)"/>
    <m/>
    <x v="192"/>
    <s v="—    "/>
    <n v="6753.0173466206197"/>
    <n v="0"/>
    <s v="V"/>
    <n v="15962.066268070401"/>
  </r>
  <r>
    <x v="14"/>
    <s v="Grazing Livestock"/>
    <s v="Grazing livestock (LFA)"/>
    <s v="Specialist sheep (SDA)"/>
    <m/>
    <x v="193"/>
    <s v="—    "/>
    <n v="0"/>
    <n v="0"/>
    <n v="0"/>
    <n v="0"/>
  </r>
  <r>
    <x v="14"/>
    <s v="Grazing Livestock"/>
    <s v="Grazing livestock (LFA)"/>
    <s v="Specialist sheep (SDA)"/>
    <m/>
    <x v="194"/>
    <s v="—    "/>
    <n v="4196.2673629995097"/>
    <s v="F"/>
    <n v="4288.3576561555901"/>
    <n v="4666.2246621616696"/>
  </r>
  <r>
    <x v="14"/>
    <s v="Grazing Livestock"/>
    <s v="Grazing livestock (LFA)"/>
    <s v="Specialist sheep (SDA)"/>
    <m/>
    <x v="195"/>
    <s v="—    "/>
    <n v="3804.8795141588598"/>
    <s v="F"/>
    <n v="3632.98230655815"/>
    <n v="4588.4274428093204"/>
  </r>
  <r>
    <x v="14"/>
    <s v="Grazing Livestock"/>
    <s v="Grazing livestock (LFA)"/>
    <s v="Specialist sheep (SDA)"/>
    <m/>
    <x v="196"/>
    <s v="—    "/>
    <n v="8072.2195398125295"/>
    <s v="F"/>
    <n v="8103.8358380983"/>
    <n v="11003.7294201735"/>
  </r>
  <r>
    <x v="14"/>
    <s v="Grazing Livestock"/>
    <s v="Grazing livestock (LFA)"/>
    <s v="Specialist sheep (SDA)"/>
    <m/>
    <x v="197"/>
    <s v="—    "/>
    <n v="16073.366416970901"/>
    <s v="F"/>
    <n v="16025.175800812"/>
    <n v="20258.381525144501"/>
  </r>
  <r>
    <x v="14"/>
    <s v="Grazing Livestock"/>
    <s v="Grazing livestock (LFA)"/>
    <s v="Specialist sheep (SDA)"/>
    <m/>
    <x v="198"/>
    <s v="—    "/>
    <n v="0"/>
    <n v="0"/>
    <n v="0"/>
    <n v="0"/>
  </r>
  <r>
    <x v="14"/>
    <s v="Grazing Livestock"/>
    <s v="Grazing livestock (LFA)"/>
    <s v="Specialist sheep (SDA)"/>
    <m/>
    <x v="199"/>
    <s v="—    "/>
    <n v="1842.72580942279"/>
    <s v="F"/>
    <n v="1756.2651641790201"/>
    <n v="2177.8260062982099"/>
  </r>
  <r>
    <x v="14"/>
    <s v="Grazing Livestock"/>
    <s v="Grazing livestock (LFA)"/>
    <s v="Specialist sheep (SDA)"/>
    <m/>
    <x v="200"/>
    <s v="—    "/>
    <n v="4771.7361987173199"/>
    <s v="F"/>
    <n v="4885.8321067896504"/>
    <n v="4977.7737380263097"/>
  </r>
  <r>
    <x v="14"/>
    <s v="Grazing Livestock"/>
    <s v="Grazing livestock (LFA)"/>
    <s v="Specialist sheep (SDA)"/>
    <m/>
    <x v="201"/>
    <s v="—    "/>
    <n v="122.20978243709899"/>
    <s v="F"/>
    <n v="106.703014382465"/>
    <n v="181.22182337578801"/>
  </r>
  <r>
    <x v="14"/>
    <s v="Grazing Livestock"/>
    <s v="Grazing livestock (LFA)"/>
    <s v="Specialist sheep (SDA)"/>
    <m/>
    <x v="202"/>
    <s v="—    "/>
    <n v="1462.17722969906"/>
    <s v="F"/>
    <n v="1620.80539483236"/>
    <n v="1866.4060254774799"/>
  </r>
  <r>
    <x v="14"/>
    <s v="Grazing Livestock"/>
    <s v="Grazing livestock (LFA)"/>
    <s v="Specialist sheep (SDA)"/>
    <m/>
    <x v="203"/>
    <s v="—    "/>
    <n v="1125.07829131722"/>
    <s v="F"/>
    <n v="1615.4178741793701"/>
    <n v="658.12653352605003"/>
  </r>
  <r>
    <x v="14"/>
    <s v="Grazing Livestock"/>
    <s v="Grazing livestock (LFA)"/>
    <s v="Specialist sheep (SDA)"/>
    <m/>
    <x v="204"/>
    <s v="—    "/>
    <n v="40379.848327873697"/>
    <s v="F"/>
    <n v="32811.3450942688"/>
    <n v="61252.242231082499"/>
  </r>
  <r>
    <x v="14"/>
    <s v="Grazing Livestock"/>
    <s v="Grazing livestock (LFA)"/>
    <s v="Specialist sheep (SDA)"/>
    <m/>
    <x v="205"/>
    <s v="—    "/>
    <n v="-31109.210321707"/>
    <s v="F"/>
    <n v="-29512.498719612599"/>
    <n v="-43254.376301218501"/>
  </r>
  <r>
    <x v="14"/>
    <s v="Grazing Livestock"/>
    <s v="Grazing livestock (LFA)"/>
    <s v="Specialist sheep (SDA)"/>
    <m/>
    <x v="206"/>
    <s v="—    "/>
    <n v="-235.10897661568799"/>
    <s v="F"/>
    <n v="-260.86349737517003"/>
    <n v="-31.539550170503102"/>
  </r>
  <r>
    <x v="14"/>
    <s v="Grazing Livestock"/>
    <s v="Grazing livestock (LFA)"/>
    <s v="Specialist sheep (SDA)"/>
    <m/>
    <x v="207"/>
    <s v="—    "/>
    <s v="V"/>
    <s v="F"/>
    <s v="V"/>
    <s v=".D"/>
  </r>
  <r>
    <x v="14"/>
    <s v="Grazing Livestock"/>
    <s v="Grazing livestock (LFA)"/>
    <s v="Specialist sheep (SDA)"/>
    <m/>
    <x v="208"/>
    <s v="—    "/>
    <n v="4592.91079595461"/>
    <s v="F"/>
    <n v="3037.5141385178499"/>
    <n v="6435.0594316308398"/>
  </r>
  <r>
    <x v="14"/>
    <s v="Grazing Livestock"/>
    <s v="Grazing livestock (LFA)"/>
    <s v="Specialist sheep (SDA)"/>
    <m/>
    <x v="209"/>
    <s v="—    "/>
    <n v="0"/>
    <n v="0"/>
    <n v="0"/>
    <n v="0"/>
  </r>
  <r>
    <x v="14"/>
    <s v="Grazing Livestock"/>
    <s v="Grazing livestock (LFA)"/>
    <s v="Specialist sheep (SDA)"/>
    <m/>
    <x v="205"/>
    <s v="—    "/>
    <n v="-31109.210321707"/>
    <s v="F"/>
    <n v="-29512.498719612599"/>
    <n v="-43254.376301218501"/>
  </r>
  <r>
    <x v="14"/>
    <s v="Grazing Livestock"/>
    <s v="Grazing livestock (LFA)"/>
    <s v="Specialist sheep (SDA)"/>
    <m/>
    <x v="210"/>
    <s v="—    "/>
    <n v="20450.243161519498"/>
    <s v=".D"/>
    <s v="..D"/>
    <n v="43377.886597229903"/>
  </r>
  <r>
    <x v="14"/>
    <s v="Grazing Livestock"/>
    <s v="Grazing livestock (LFA)"/>
    <s v="Specialist sheep (SDA)"/>
    <m/>
    <x v="175"/>
    <s v="—    "/>
    <n v="3284.00366630489"/>
    <s v=".D"/>
    <s v="..D"/>
    <n v="4696.1571600247898"/>
  </r>
  <r>
    <x v="14"/>
    <s v="Grazing Livestock"/>
    <s v="Grazing livestock (LFA)"/>
    <s v="Specialist sheep (SDA)"/>
    <m/>
    <x v="178"/>
    <s v="—    "/>
    <n v="32832.279918598899"/>
    <s v="F"/>
    <n v="25753.001571267301"/>
    <n v="55351.294044554001"/>
  </r>
  <r>
    <x v="14"/>
    <s v="Grazing Livestock"/>
    <s v="Grazing livestock (LFA)"/>
    <s v="Specialist sheep (SDA)"/>
    <m/>
    <x v="211"/>
    <s v="—    "/>
    <n v="25457.3164247163"/>
    <s v="F"/>
    <n v="10945.0971546167"/>
    <n v="60170.961500590201"/>
  </r>
  <r>
    <x v="14"/>
    <s v="Grazing Livestock"/>
    <s v="Grazing livestock (LFA)"/>
    <s v="Specialist sheep (SDA)"/>
    <m/>
    <x v="212"/>
    <s v="—    "/>
    <n v="27186.844571336998"/>
    <s v="F"/>
    <n v="27950.1132156239"/>
    <n v="25615.586797018699"/>
  </r>
  <r>
    <x v="14"/>
    <s v="Grazing Livestock"/>
    <s v="Grazing livestock (LFA)"/>
    <s v="Specialist sheep (SDA)"/>
    <m/>
    <x v="213"/>
    <s v="—    "/>
    <n v="-1729.52814662062"/>
    <s v="F"/>
    <n v="-17005.016061007202"/>
    <n v="34555.374703571499"/>
  </r>
  <r>
    <x v="14"/>
    <s v="Grazing Livestock"/>
    <s v="Grazing livestock (LFA)"/>
    <s v="Specialist sheep (SDA)"/>
    <m/>
    <x v="214"/>
    <s v="—    "/>
    <s v="V"/>
    <s v="F"/>
    <s v="V"/>
    <s v=".D"/>
  </r>
  <r>
    <x v="14"/>
    <s v="Grazing Livestock"/>
    <s v="Grazing livestock (LFA)"/>
    <s v="Specialist sheep (SDA)"/>
    <m/>
    <x v="215"/>
    <s v="—    "/>
    <s v="V"/>
    <s v="F"/>
    <n v="-15785.2781658927"/>
    <n v="44678.937268720802"/>
  </r>
  <r>
    <x v="14"/>
    <s v="Grazing Livestock"/>
    <s v="Grazing livestock (LFA)"/>
    <s v="Specialist sheep (SDA)"/>
    <m/>
    <x v="216"/>
    <s v="—    "/>
    <n v="-235.10897661568799"/>
    <s v="F"/>
    <n v="-260.86349737517003"/>
    <n v="-31.539550170503102"/>
  </r>
  <r>
    <x v="14"/>
    <s v="Grazing Livestock"/>
    <s v="Grazing livestock (LFA)"/>
    <s v="Specialist sheep (SDA)"/>
    <m/>
    <x v="217"/>
    <s v="—    "/>
    <n v="12477.8181008387"/>
    <s v="F"/>
    <n v="9733.5488473006299"/>
    <n v="20923.291980992799"/>
  </r>
  <r>
    <x v="14"/>
    <s v="Grazing Livestock"/>
    <s v="Grazing livestock (LFA)"/>
    <s v="Specialist sheep (SDA)"/>
    <m/>
    <x v="218"/>
    <s v="—    "/>
    <n v="3301.0499573261"/>
    <s v="F"/>
    <n v="3017.8900678121599"/>
    <n v="5215.4536904649503"/>
  </r>
  <r>
    <x v="14"/>
    <s v="Grazing Livestock"/>
    <s v="Grazing livestock (LFA)"/>
    <s v="Specialist sheep (SDA)"/>
    <m/>
    <x v="219"/>
    <s v="—    "/>
    <n v="0"/>
    <n v="0"/>
    <n v="0"/>
    <n v="0"/>
  </r>
  <r>
    <x v="14"/>
    <s v="Grazing Livestock"/>
    <s v="Grazing livestock (LFA)"/>
    <s v="Specialist sheep (SDA)"/>
    <m/>
    <x v="220"/>
    <s v="—    "/>
    <n v="0"/>
    <n v="0"/>
    <n v="0"/>
    <n v="0"/>
  </r>
  <r>
    <x v="14"/>
    <s v="Grazing Livestock"/>
    <s v="Grazing livestock (LFA)"/>
    <s v="Specialist sheep (SDA)"/>
    <m/>
    <x v="221"/>
    <s v="—    "/>
    <n v="23192.7563151949"/>
    <s v="F"/>
    <n v="24068.489582991599"/>
    <n v="20686.105653554401"/>
  </r>
  <r>
    <x v="14"/>
    <s v="Grazing Livestock"/>
    <s v="Grazing livestock (LFA)"/>
    <s v="Specialist sheep (SDA)"/>
    <m/>
    <x v="222"/>
    <s v="—    "/>
    <n v="16530.2719648249"/>
    <s v="F"/>
    <s v="V"/>
    <n v="49798.951989040899"/>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2"/>
    <s v="—    "/>
    <n v="176.200914056503"/>
    <s v="F"/>
    <n v="138.95347027665599"/>
    <n v="376.08289929976598"/>
  </r>
  <r>
    <x v="15"/>
    <s v="Grazing Livestock"/>
    <s v="Grazing livestock (LFA)"/>
    <s v="Other grazing livestock (SDA)"/>
    <m/>
    <x v="179"/>
    <s v="—    "/>
    <n v="85.860099376713706"/>
    <s v="F"/>
    <n v="75.532184627286796"/>
    <n v="141.050429584776"/>
  </r>
  <r>
    <x v="15"/>
    <s v="Grazing Livestock"/>
    <s v="Grazing livestock (LFA)"/>
    <s v="Other grazing livestock (SDA)"/>
    <m/>
    <x v="180"/>
    <s v="—    "/>
    <n v="2668.5500425474202"/>
    <s v="F"/>
    <n v="2525.5414901327499"/>
    <n v="3665.3554652962198"/>
  </r>
  <r>
    <x v="15"/>
    <s v="Grazing Livestock"/>
    <s v="Grazing livestock (LFA)"/>
    <s v="Other grazing livestock (SDA)"/>
    <m/>
    <x v="181"/>
    <s v="—    "/>
    <n v="72666.911578469793"/>
    <s v="F"/>
    <n v="68169.570456107496"/>
    <n v="132369.43516636401"/>
  </r>
  <r>
    <x v="15"/>
    <s v="Grazing Livestock"/>
    <s v="Grazing livestock (LFA)"/>
    <s v="Other grazing livestock (SDA)"/>
    <m/>
    <x v="182"/>
    <s v="—    "/>
    <s v="V"/>
    <s v=".D"/>
    <s v="V"/>
    <s v=".D"/>
  </r>
  <r>
    <x v="15"/>
    <s v="Grazing Livestock"/>
    <s v="Grazing livestock (LFA)"/>
    <s v="Other grazing livestock (SDA)"/>
    <m/>
    <x v="183"/>
    <s v="—    "/>
    <n v="3586.2674276694902"/>
    <s v="F"/>
    <n v="4235.2654322425296"/>
    <n v="4661.24061980841"/>
  </r>
  <r>
    <x v="15"/>
    <s v="Grazing Livestock"/>
    <s v="Grazing livestock (LFA)"/>
    <s v="Other grazing livestock (SDA)"/>
    <m/>
    <x v="184"/>
    <s v="—    "/>
    <n v="80268.435539410493"/>
    <s v="F"/>
    <n v="76399.212176018802"/>
    <n v="142508.303811283"/>
  </r>
  <r>
    <x v="15"/>
    <s v="Grazing Livestock"/>
    <s v="Grazing livestock (LFA)"/>
    <s v="Other grazing livestock (SDA)"/>
    <m/>
    <x v="185"/>
    <s v="—    "/>
    <n v="6914.9202359470801"/>
    <s v="F"/>
    <n v="6009.3740469703198"/>
    <n v="12253.2286587897"/>
  </r>
  <r>
    <x v="15"/>
    <s v="Grazing Livestock"/>
    <s v="Grazing livestock (LFA)"/>
    <s v="Other grazing livestock (SDA)"/>
    <m/>
    <x v="186"/>
    <s v="—    "/>
    <n v="38853.377856876003"/>
    <s v="F"/>
    <n v="37897.830391666699"/>
    <n v="59432.4827833413"/>
  </r>
  <r>
    <x v="15"/>
    <s v="Grazing Livestock"/>
    <s v="Grazing livestock (LFA)"/>
    <s v="Other grazing livestock (SDA)"/>
    <m/>
    <x v="187"/>
    <s v="—    "/>
    <n v="2228.6214221712098"/>
    <s v="F"/>
    <n v="1586.74469160274"/>
    <n v="4377.3640848562"/>
  </r>
  <r>
    <x v="15"/>
    <s v="Grazing Livestock"/>
    <s v="Grazing livestock (LFA)"/>
    <s v="Other grazing livestock (SDA)"/>
    <m/>
    <x v="188"/>
    <s v="—    "/>
    <n v="4396.6362340818796"/>
    <s v="F"/>
    <n v="3827.5852131392899"/>
    <n v="6942.1778562371601"/>
  </r>
  <r>
    <x v="15"/>
    <s v="Grazing Livestock"/>
    <s v="Grazing livestock (LFA)"/>
    <s v="Other grazing livestock (SDA)"/>
    <m/>
    <x v="189"/>
    <s v="—    "/>
    <s v="V"/>
    <s v="F"/>
    <s v="V"/>
    <s v="V"/>
  </r>
  <r>
    <x v="15"/>
    <s v="Grazing Livestock"/>
    <s v="Grazing livestock (LFA)"/>
    <s v="Other grazing livestock (SDA)"/>
    <m/>
    <x v="190"/>
    <s v="—    "/>
    <n v="52508.205868204903"/>
    <s v="F"/>
    <n v="49500.902696471603"/>
    <n v="83035.928512946295"/>
  </r>
  <r>
    <x v="15"/>
    <s v="Grazing Livestock"/>
    <s v="Grazing livestock (LFA)"/>
    <s v="Other grazing livestock (SDA)"/>
    <m/>
    <x v="191"/>
    <s v="—    "/>
    <n v="27760.229671205499"/>
    <s v="F"/>
    <n v="26898.309479547101"/>
    <n v="59472.375298337101"/>
  </r>
  <r>
    <x v="15"/>
    <s v="Grazing Livestock"/>
    <s v="Grazing livestock (LFA)"/>
    <s v="Other grazing livestock (SDA)"/>
    <m/>
    <x v="192"/>
    <s v="—    "/>
    <n v="5471.2769956452103"/>
    <s v=".D"/>
    <s v="V"/>
    <n v="16060.269244647299"/>
  </r>
  <r>
    <x v="15"/>
    <s v="Grazing Livestock"/>
    <s v="Grazing livestock (LFA)"/>
    <s v="Other grazing livestock (SDA)"/>
    <m/>
    <x v="193"/>
    <s v="—    "/>
    <n v="0"/>
    <n v="0"/>
    <n v="0"/>
    <n v="0"/>
  </r>
  <r>
    <x v="15"/>
    <s v="Grazing Livestock"/>
    <s v="Grazing livestock (LFA)"/>
    <s v="Other grazing livestock (SDA)"/>
    <m/>
    <x v="194"/>
    <s v="—    "/>
    <n v="5265.7122360702297"/>
    <s v="F"/>
    <n v="4903.8408582511001"/>
    <n v="8570.6820389088207"/>
  </r>
  <r>
    <x v="15"/>
    <s v="Grazing Livestock"/>
    <s v="Grazing livestock (LFA)"/>
    <s v="Other grazing livestock (SDA)"/>
    <m/>
    <x v="195"/>
    <s v="—    "/>
    <n v="5522.5525034209304"/>
    <s v="F"/>
    <n v="5237.5125354723996"/>
    <n v="8697.0128830717094"/>
  </r>
  <r>
    <x v="15"/>
    <s v="Grazing Livestock"/>
    <s v="Grazing livestock (LFA)"/>
    <s v="Other grazing livestock (SDA)"/>
    <m/>
    <x v="196"/>
    <s v="—    "/>
    <n v="11729.0364900766"/>
    <s v="F"/>
    <n v="11003.042744308201"/>
    <n v="18620.565394030698"/>
  </r>
  <r>
    <x v="15"/>
    <s v="Grazing Livestock"/>
    <s v="Grazing livestock (LFA)"/>
    <s v="Other grazing livestock (SDA)"/>
    <m/>
    <x v="197"/>
    <s v="—    "/>
    <n v="22517.301229567802"/>
    <s v="F"/>
    <n v="21144.396138031701"/>
    <n v="35888.260316011198"/>
  </r>
  <r>
    <x v="15"/>
    <s v="Grazing Livestock"/>
    <s v="Grazing livestock (LFA)"/>
    <s v="Other grazing livestock (SDA)"/>
    <m/>
    <x v="198"/>
    <s v="—    "/>
    <n v="0"/>
    <n v="0"/>
    <n v="0"/>
    <n v="0"/>
  </r>
  <r>
    <x v="15"/>
    <s v="Grazing Livestock"/>
    <s v="Grazing livestock (LFA)"/>
    <s v="Other grazing livestock (SDA)"/>
    <m/>
    <x v="199"/>
    <s v="—    "/>
    <n v="2127.5617816745398"/>
    <s v="F"/>
    <n v="2106.1187672999699"/>
    <n v="3244.4096790721501"/>
  </r>
  <r>
    <x v="15"/>
    <s v="Grazing Livestock"/>
    <s v="Grazing livestock (LFA)"/>
    <s v="Other grazing livestock (SDA)"/>
    <m/>
    <x v="200"/>
    <s v="—    "/>
    <n v="6702.5893688835204"/>
    <s v="F"/>
    <n v="6133.9379479073305"/>
    <n v="9471.7652969397695"/>
  </r>
  <r>
    <x v="15"/>
    <s v="Grazing Livestock"/>
    <s v="Grazing livestock (LFA)"/>
    <s v="Other grazing livestock (SDA)"/>
    <m/>
    <x v="201"/>
    <s v="—    "/>
    <n v="249.76413788108201"/>
    <s v="F"/>
    <n v="301.49946120527397"/>
    <n v="277.71869268868301"/>
  </r>
  <r>
    <x v="15"/>
    <s v="Grazing Livestock"/>
    <s v="Grazing livestock (LFA)"/>
    <s v="Other grazing livestock (SDA)"/>
    <m/>
    <x v="202"/>
    <s v="—    "/>
    <n v="3049.8126320164401"/>
    <s v="F"/>
    <n v="2676.81113839718"/>
    <n v="3754.6775470575099"/>
  </r>
  <r>
    <x v="15"/>
    <s v="Grazing Livestock"/>
    <s v="Grazing livestock (LFA)"/>
    <s v="Other grazing livestock (SDA)"/>
    <m/>
    <x v="203"/>
    <s v="—    "/>
    <n v="2224.71562799804"/>
    <s v="F"/>
    <n v="2531.78590089513"/>
    <n v="2994.0912478457299"/>
  </r>
  <r>
    <x v="15"/>
    <s v="Grazing Livestock"/>
    <s v="Grazing livestock (LFA)"/>
    <s v="Other grazing livestock (SDA)"/>
    <m/>
    <x v="204"/>
    <s v="—    "/>
    <n v="52103.3406480962"/>
    <s v="F"/>
    <n v="47938.147653706401"/>
    <n v="88431.126165582406"/>
  </r>
  <r>
    <x v="15"/>
    <s v="Grazing Livestock"/>
    <s v="Grazing livestock (LFA)"/>
    <s v="Other grazing livestock (SDA)"/>
    <m/>
    <x v="205"/>
    <s v="—    "/>
    <n v="-24080.179568380201"/>
    <s v="F"/>
    <n v="-20750.8870173871"/>
    <n v="-28475.585081538698"/>
  </r>
  <r>
    <x v="15"/>
    <s v="Grazing Livestock"/>
    <s v="Grazing livestock (LFA)"/>
    <s v="Other grazing livestock (SDA)"/>
    <m/>
    <x v="206"/>
    <s v="—    "/>
    <s v="V"/>
    <s v="F"/>
    <s v="V"/>
    <s v="V"/>
  </r>
  <r>
    <x v="15"/>
    <s v="Grazing Livestock"/>
    <s v="Grazing livestock (LFA)"/>
    <s v="Other grazing livestock (SDA)"/>
    <m/>
    <x v="207"/>
    <s v="—    "/>
    <n v="3126.6185657529199"/>
    <s v="F"/>
    <n v="3268.20358278105"/>
    <n v="4955.1099071011904"/>
  </r>
  <r>
    <x v="15"/>
    <s v="Grazing Livestock"/>
    <s v="Grazing livestock (LFA)"/>
    <s v="Other grazing livestock (SDA)"/>
    <m/>
    <x v="208"/>
    <s v="—    "/>
    <n v="6633.7003086766799"/>
    <s v="F"/>
    <n v="6415.6420810179497"/>
    <n v="11784.8242342188"/>
  </r>
  <r>
    <x v="15"/>
    <s v="Grazing Livestock"/>
    <s v="Grazing livestock (LFA)"/>
    <s v="Other grazing livestock (SDA)"/>
    <m/>
    <x v="209"/>
    <s v="—    "/>
    <n v="0"/>
    <n v="0"/>
    <n v="0"/>
    <n v="0"/>
  </r>
  <r>
    <x v="15"/>
    <s v="Grazing Livestock"/>
    <s v="Grazing livestock (LFA)"/>
    <s v="Other grazing livestock (SDA)"/>
    <m/>
    <x v="205"/>
    <s v="—    "/>
    <n v="-24080.179568380201"/>
    <s v="F"/>
    <n v="-20750.8870173871"/>
    <n v="-28475.585081538698"/>
  </r>
  <r>
    <x v="15"/>
    <s v="Grazing Livestock"/>
    <s v="Grazing livestock (LFA)"/>
    <s v="Other grazing livestock (SDA)"/>
    <m/>
    <x v="210"/>
    <s v="—    "/>
    <n v="10336.453866672"/>
    <s v="F"/>
    <n v="6524.51252224774"/>
    <n v="27051.355732969001"/>
  </r>
  <r>
    <x v="15"/>
    <s v="Grazing Livestock"/>
    <s v="Grazing livestock (LFA)"/>
    <s v="Other grazing livestock (SDA)"/>
    <m/>
    <x v="175"/>
    <s v="—    "/>
    <n v="2837.3795636691498"/>
    <s v="F"/>
    <n v="1903.9212132744699"/>
    <s v="V"/>
  </r>
  <r>
    <x v="15"/>
    <s v="Grazing Livestock"/>
    <s v="Grazing livestock (LFA)"/>
    <s v="Other grazing livestock (SDA)"/>
    <m/>
    <x v="178"/>
    <s v="—    "/>
    <n v="26440.652766857202"/>
    <s v="F"/>
    <n v="21145.605318444301"/>
    <n v="58344.538349144197"/>
  </r>
  <r>
    <x v="15"/>
    <s v="Grazing Livestock"/>
    <s v="Grazing livestock (LFA)"/>
    <s v="Other grazing livestock (SDA)"/>
    <m/>
    <x v="211"/>
    <s v="—    "/>
    <n v="15534.3066288181"/>
    <s v="F"/>
    <n v="8823.1520365794095"/>
    <n v="64297.798469317502"/>
  </r>
  <r>
    <x v="15"/>
    <s v="Grazing Livestock"/>
    <s v="Grazing livestock (LFA)"/>
    <s v="Other grazing livestock (SDA)"/>
    <m/>
    <x v="212"/>
    <s v="—    "/>
    <n v="30379.053030483199"/>
    <s v="F"/>
    <n v="31036.251466119"/>
    <n v="31913.001503770301"/>
  </r>
  <r>
    <x v="15"/>
    <s v="Grazing Livestock"/>
    <s v="Grazing livestock (LFA)"/>
    <s v="Other grazing livestock (SDA)"/>
    <m/>
    <x v="213"/>
    <s v="—    "/>
    <n v="-14844.746401664999"/>
    <s v="F"/>
    <n v="-22213.099429539601"/>
    <n v="32384.796965547201"/>
  </r>
  <r>
    <x v="15"/>
    <s v="Grazing Livestock"/>
    <s v="Grazing livestock (LFA)"/>
    <s v="Other grazing livestock (SDA)"/>
    <m/>
    <x v="214"/>
    <s v="—    "/>
    <n v="3457.7388459523099"/>
    <s v="F"/>
    <n v="3552.3337343099502"/>
    <n v="5632.3039239006102"/>
  </r>
  <r>
    <x v="15"/>
    <s v="Grazing Livestock"/>
    <s v="Grazing livestock (LFA)"/>
    <s v="Other grazing livestock (SDA)"/>
    <m/>
    <x v="215"/>
    <s v="—    "/>
    <n v="-11387.0075557127"/>
    <s v="F"/>
    <n v="-18660.765695229598"/>
    <n v="38017.1008894478"/>
  </r>
  <r>
    <x v="15"/>
    <s v="Grazing Livestock"/>
    <s v="Grazing livestock (LFA)"/>
    <s v="Other grazing livestock (SDA)"/>
    <m/>
    <x v="216"/>
    <s v="—    "/>
    <s v="V"/>
    <s v="F"/>
    <s v="V"/>
    <s v="V"/>
  </r>
  <r>
    <x v="15"/>
    <s v="Grazing Livestock"/>
    <s v="Grazing livestock (LFA)"/>
    <s v="Other grazing livestock (SDA)"/>
    <m/>
    <x v="217"/>
    <s v="—    "/>
    <n v="14002.446991418001"/>
    <s v="F"/>
    <n v="11247.268122285501"/>
    <n v="21664.988124686199"/>
  </r>
  <r>
    <x v="15"/>
    <s v="Grazing Livestock"/>
    <s v="Grazing livestock (LFA)"/>
    <s v="Other grazing livestock (SDA)"/>
    <m/>
    <x v="218"/>
    <s v="—    "/>
    <n v="5142.1905937446199"/>
    <s v="F"/>
    <n v="4148.9556123807797"/>
    <n v="6276.4838414043998"/>
  </r>
  <r>
    <x v="15"/>
    <s v="Grazing Livestock"/>
    <s v="Grazing livestock (LFA)"/>
    <s v="Other grazing livestock (SDA)"/>
    <m/>
    <x v="219"/>
    <s v="—    "/>
    <n v="0"/>
    <n v="0"/>
    <n v="0"/>
    <n v="0"/>
  </r>
  <r>
    <x v="15"/>
    <s v="Grazing Livestock"/>
    <s v="Grazing livestock (LFA)"/>
    <s v="Other grazing livestock (SDA)"/>
    <m/>
    <x v="220"/>
    <s v="—    "/>
    <n v="0"/>
    <n v="0"/>
    <n v="0"/>
    <n v="0"/>
  </r>
  <r>
    <x v="15"/>
    <s v="Grazing Livestock"/>
    <s v="Grazing livestock (LFA)"/>
    <s v="Other grazing livestock (SDA)"/>
    <m/>
    <x v="221"/>
    <s v="—    "/>
    <n v="24559.756331219902"/>
    <s v="F"/>
    <n v="24690.8320585617"/>
    <n v="24270.920983330001"/>
  </r>
  <r>
    <x v="15"/>
    <s v="Grazing Livestock"/>
    <s v="Grazing livestock (LFA)"/>
    <s v="Other grazing livestock (SDA)"/>
    <m/>
    <x v="222"/>
    <s v="—    "/>
    <s v="V"/>
    <s v="F"/>
    <n v="-1033.70590374578"/>
    <n v="47715.619166446697"/>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2"/>
    <s v="—    "/>
    <n v="134.004789406566"/>
    <n v="61.594757404252697"/>
    <n v="140.45169224605101"/>
    <n v="189.135038752718"/>
  </r>
  <r>
    <x v="16"/>
    <s v="Other types &amp; mixed"/>
    <m/>
    <m/>
    <m/>
    <x v="179"/>
    <s v="—    "/>
    <n v="90.386795116437398"/>
    <n v="45.375460564783403"/>
    <n v="87.422414551409901"/>
    <n v="138.211912956297"/>
  </r>
  <r>
    <x v="16"/>
    <s v="Other types &amp; mixed"/>
    <m/>
    <m/>
    <m/>
    <x v="180"/>
    <s v="—    "/>
    <n v="96058.589607790607"/>
    <n v="31668.294249654198"/>
    <n v="100018.215580303"/>
    <n v="148530.590395646"/>
  </r>
  <r>
    <x v="16"/>
    <s v="Other types &amp; mixed"/>
    <m/>
    <m/>
    <m/>
    <x v="181"/>
    <s v="—    "/>
    <n v="307505.43925027299"/>
    <n v="56075.957378595798"/>
    <n v="449317.418377419"/>
    <n v="266737.75983087998"/>
  </r>
  <r>
    <x v="16"/>
    <s v="Other types &amp; mixed"/>
    <m/>
    <m/>
    <m/>
    <x v="182"/>
    <s v="—    "/>
    <n v="181.242903753002"/>
    <s v="V"/>
    <s v="V"/>
    <s v="V"/>
  </r>
  <r>
    <x v="16"/>
    <s v="Other types &amp; mixed"/>
    <m/>
    <m/>
    <m/>
    <x v="183"/>
    <s v="—    "/>
    <n v="15340.9451845112"/>
    <n v="4175.1315819556703"/>
    <n v="18238.2376609122"/>
    <n v="20141.917737788601"/>
  </r>
  <r>
    <x v="16"/>
    <s v="Other types &amp; mixed"/>
    <m/>
    <m/>
    <m/>
    <x v="184"/>
    <s v="—    "/>
    <n v="423017.27541806502"/>
    <n v="91893.164363385295"/>
    <n v="570602.26669232699"/>
    <n v="445497.278196436"/>
  </r>
  <r>
    <x v="16"/>
    <s v="Other types &amp; mixed"/>
    <m/>
    <m/>
    <m/>
    <x v="185"/>
    <s v="—    "/>
    <n v="35732.6284952797"/>
    <n v="13579.8827637701"/>
    <n v="39028.818171181498"/>
    <n v="50024.957320817601"/>
  </r>
  <r>
    <x v="16"/>
    <s v="Other types &amp; mixed"/>
    <m/>
    <m/>
    <m/>
    <x v="186"/>
    <s v="—    "/>
    <n v="195302.35139159599"/>
    <n v="40206.2843493322"/>
    <n v="300550.22409511602"/>
    <n v="135604.651014851"/>
  </r>
  <r>
    <x v="16"/>
    <s v="Other types &amp; mixed"/>
    <m/>
    <m/>
    <m/>
    <x v="187"/>
    <s v="—    "/>
    <n v="4297.2298110906604"/>
    <n v="1336.9660235899601"/>
    <n v="5464.0045439613896"/>
    <n v="4794.9773956222598"/>
  </r>
  <r>
    <x v="16"/>
    <s v="Other types &amp; mixed"/>
    <m/>
    <m/>
    <m/>
    <x v="188"/>
    <s v="—    "/>
    <n v="14843.1876132699"/>
    <n v="4856.3872999509003"/>
    <n v="18481.0705399896"/>
    <n v="17102.507873053801"/>
  </r>
  <r>
    <x v="16"/>
    <s v="Other types &amp; mixed"/>
    <m/>
    <m/>
    <m/>
    <x v="189"/>
    <s v="—    "/>
    <n v="371.40049144712901"/>
    <n v="1312.7874985012099"/>
    <n v="94.252841072490895"/>
    <n v="30.5545011968848"/>
  </r>
  <r>
    <x v="16"/>
    <s v="Other types &amp; mixed"/>
    <m/>
    <m/>
    <m/>
    <x v="190"/>
    <s v="—    "/>
    <n v="250546.79780268401"/>
    <n v="61292.307935144301"/>
    <n v="363618.37019132101"/>
    <n v="207557.648105542"/>
  </r>
  <r>
    <x v="16"/>
    <s v="Other types &amp; mixed"/>
    <m/>
    <m/>
    <m/>
    <x v="191"/>
    <s v="—    "/>
    <n v="172470.477615382"/>
    <n v="30600.856428241001"/>
    <n v="206983.89650100499"/>
    <n v="237939.630090894"/>
  </r>
  <r>
    <x v="16"/>
    <s v="Other types &amp; mixed"/>
    <m/>
    <m/>
    <m/>
    <x v="192"/>
    <s v="—    "/>
    <n v="32807.551133572997"/>
    <n v="5450.8540740880499"/>
    <n v="44457.398538867397"/>
    <n v="35721.073105508098"/>
  </r>
  <r>
    <x v="16"/>
    <s v="Other types &amp; mixed"/>
    <m/>
    <m/>
    <m/>
    <x v="193"/>
    <s v="—    "/>
    <n v="0"/>
    <n v="0"/>
    <n v="0"/>
    <n v="0"/>
  </r>
  <r>
    <x v="16"/>
    <s v="Other types &amp; mixed"/>
    <m/>
    <m/>
    <m/>
    <x v="194"/>
    <s v="—    "/>
    <n v="10819.287384544299"/>
    <n v="4852.1704041295097"/>
    <n v="12948.7985816984"/>
    <n v="12255.023243580799"/>
  </r>
  <r>
    <x v="16"/>
    <s v="Other types &amp; mixed"/>
    <m/>
    <m/>
    <m/>
    <x v="195"/>
    <s v="—    "/>
    <n v="15710.059800153"/>
    <n v="5639.4288368253101"/>
    <n v="19555.288313495101"/>
    <n v="17644.582217676001"/>
  </r>
  <r>
    <x v="16"/>
    <s v="Other types &amp; mixed"/>
    <m/>
    <m/>
    <m/>
    <x v="196"/>
    <s v="—    "/>
    <n v="25157.488640240801"/>
    <n v="11322.332079588699"/>
    <n v="29847.662224475"/>
    <n v="28967.036362733699"/>
  </r>
  <r>
    <x v="16"/>
    <s v="Other types &amp; mixed"/>
    <m/>
    <m/>
    <m/>
    <x v="197"/>
    <s v="—    "/>
    <n v="51686.835824938098"/>
    <n v="21813.931320543499"/>
    <n v="62351.7491196685"/>
    <n v="58866.641823990401"/>
  </r>
  <r>
    <x v="16"/>
    <s v="Other types &amp; mixed"/>
    <m/>
    <m/>
    <m/>
    <x v="198"/>
    <s v="—    "/>
    <s v="..D"/>
    <s v=".D"/>
    <s v="V"/>
    <n v="-128.788504292298"/>
  </r>
  <r>
    <x v="16"/>
    <s v="Other types &amp; mixed"/>
    <m/>
    <m/>
    <m/>
    <x v="199"/>
    <s v="—    "/>
    <n v="5599.1625381649701"/>
    <n v="2494.8353969015602"/>
    <n v="7060.4124657210004"/>
    <n v="5658.9946686376197"/>
  </r>
  <r>
    <x v="16"/>
    <s v="Other types &amp; mixed"/>
    <m/>
    <m/>
    <m/>
    <x v="200"/>
    <s v="—    "/>
    <n v="24261.683407313201"/>
    <n v="7892.2961441240604"/>
    <n v="33048.894956018397"/>
    <n v="22473.656970317701"/>
  </r>
  <r>
    <x v="16"/>
    <s v="Other types &amp; mixed"/>
    <m/>
    <m/>
    <m/>
    <x v="201"/>
    <s v="—    "/>
    <n v="972.317675264684"/>
    <n v="319.211170829867"/>
    <n v="1291.5373978478201"/>
    <n v="961.97598624264504"/>
  </r>
  <r>
    <x v="16"/>
    <s v="Other types &amp; mixed"/>
    <m/>
    <m/>
    <m/>
    <x v="202"/>
    <s v="—    "/>
    <n v="15833.028623444299"/>
    <n v="9130.3105978324802"/>
    <n v="20392.810249775499"/>
    <n v="13231.0692128965"/>
  </r>
  <r>
    <x v="16"/>
    <s v="Other types &amp; mixed"/>
    <m/>
    <m/>
    <m/>
    <x v="203"/>
    <s v="—    "/>
    <n v="8376.9700809869792"/>
    <n v="3318.7592452201102"/>
    <n v="11674.711447306599"/>
    <n v="6692.0147505348104"/>
  </r>
  <r>
    <x v="16"/>
    <s v="Other types &amp; mixed"/>
    <m/>
    <m/>
    <m/>
    <x v="204"/>
    <s v="—    "/>
    <n v="169828.972037684"/>
    <n v="62111.842605851802"/>
    <n v="220931.996341775"/>
    <n v="171129.18215994301"/>
  </r>
  <r>
    <x v="16"/>
    <s v="Other types &amp; mixed"/>
    <m/>
    <m/>
    <m/>
    <x v="205"/>
    <s v="—    "/>
    <s v="V"/>
    <n v="-31435.161719509098"/>
    <n v="-13687.433179982099"/>
    <n v="67222.090553444898"/>
  </r>
  <r>
    <x v="16"/>
    <s v="Other types &amp; mixed"/>
    <m/>
    <m/>
    <m/>
    <x v="206"/>
    <s v="—    "/>
    <s v="V"/>
    <s v="V"/>
    <s v="V"/>
    <s v="V"/>
  </r>
  <r>
    <x v="16"/>
    <s v="Other types &amp; mixed"/>
    <m/>
    <m/>
    <m/>
    <x v="207"/>
    <s v="—    "/>
    <n v="9823.1733496966608"/>
    <n v="5906.8616401867002"/>
    <n v="13936.6554522635"/>
    <n v="5485.13559250053"/>
  </r>
  <r>
    <x v="16"/>
    <s v="Other types &amp; mixed"/>
    <m/>
    <m/>
    <m/>
    <x v="208"/>
    <s v="—    "/>
    <n v="20467.150384889999"/>
    <n v="5779.0367684539697"/>
    <n v="26671.586042243998"/>
    <n v="22129.6310424322"/>
  </r>
  <r>
    <x v="16"/>
    <s v="Other types &amp; mixed"/>
    <m/>
    <m/>
    <m/>
    <x v="209"/>
    <s v="—    "/>
    <s v=".D"/>
    <s v="..D"/>
    <n v="0"/>
    <s v=".D"/>
  </r>
  <r>
    <x v="16"/>
    <s v="Other types &amp; mixed"/>
    <m/>
    <m/>
    <m/>
    <x v="205"/>
    <s v="—    "/>
    <s v="V"/>
    <n v="-31435.161719509098"/>
    <n v="-13687.433179982099"/>
    <n v="67222.090553444898"/>
  </r>
  <r>
    <x v="16"/>
    <s v="Other types &amp; mixed"/>
    <m/>
    <m/>
    <m/>
    <x v="210"/>
    <s v="—    "/>
    <n v="3584.3918453180299"/>
    <n v="1400.64374933209"/>
    <n v="3143.8320383474602"/>
    <n v="6481.5959130689098"/>
  </r>
  <r>
    <x v="16"/>
    <s v="Other types &amp; mixed"/>
    <m/>
    <m/>
    <m/>
    <x v="175"/>
    <s v="—    "/>
    <n v="16202.963348488"/>
    <n v="5253.9322772542801"/>
    <n v="13488.627004857701"/>
    <n v="31711.853298202801"/>
  </r>
  <r>
    <x v="16"/>
    <s v="Other types &amp; mixed"/>
    <m/>
    <m/>
    <m/>
    <x v="178"/>
    <s v="—    "/>
    <n v="25568.284897265999"/>
    <n v="11268.5690891993"/>
    <n v="26300.008258159"/>
    <n v="37508.223722064897"/>
  </r>
  <r>
    <x v="16"/>
    <s v="Other types &amp; mixed"/>
    <m/>
    <m/>
    <m/>
    <x v="211"/>
    <s v="—    "/>
    <n v="48252.204090405801"/>
    <n v="-13512.016603723299"/>
    <n v="29245.034121382101"/>
    <n v="142923.763486782"/>
  </r>
  <r>
    <x v="16"/>
    <s v="Other types &amp; mixed"/>
    <m/>
    <m/>
    <m/>
    <x v="212"/>
    <s v="—    "/>
    <n v="32220.2008532734"/>
    <n v="31042.868471826201"/>
    <n v="33454.776822556298"/>
    <n v="30920.035503834501"/>
  </r>
  <r>
    <x v="16"/>
    <s v="Other types &amp; mixed"/>
    <m/>
    <m/>
    <m/>
    <x v="213"/>
    <s v="—    "/>
    <n v="16032.0032371324"/>
    <n v="-44554.8850755495"/>
    <n v="-4209.7427011741802"/>
    <n v="112003.72798294701"/>
  </r>
  <r>
    <x v="16"/>
    <s v="Other types &amp; mixed"/>
    <m/>
    <m/>
    <m/>
    <x v="214"/>
    <s v="—    "/>
    <n v="10427.428934523499"/>
    <n v="6756.92125729285"/>
    <n v="14347.9687941825"/>
    <n v="6234.8264310500699"/>
  </r>
  <r>
    <x v="16"/>
    <s v="Other types &amp; mixed"/>
    <m/>
    <m/>
    <m/>
    <x v="215"/>
    <s v="—    "/>
    <n v="26459.432171655899"/>
    <n v="-37797.963818256598"/>
    <s v="V"/>
    <n v="118238.554413997"/>
  </r>
  <r>
    <x v="16"/>
    <s v="Other types &amp; mixed"/>
    <m/>
    <m/>
    <m/>
    <x v="216"/>
    <s v="—    "/>
    <s v="V"/>
    <s v="V"/>
    <s v="V"/>
    <s v="V"/>
  </r>
  <r>
    <x v="16"/>
    <s v="Other types &amp; mixed"/>
    <m/>
    <m/>
    <m/>
    <x v="217"/>
    <s v="—    "/>
    <n v="32766.474563093499"/>
    <n v="18815.543530316801"/>
    <n v="36046.1703003035"/>
    <n v="39426.552308717401"/>
  </r>
  <r>
    <x v="16"/>
    <s v="Other types &amp; mixed"/>
    <m/>
    <m/>
    <m/>
    <x v="218"/>
    <s v="—    "/>
    <n v="19309.8413238832"/>
    <n v="12979.8920521902"/>
    <n v="23527.252569087399"/>
    <n v="17025.200805352299"/>
  </r>
  <r>
    <x v="16"/>
    <s v="Other types &amp; mixed"/>
    <m/>
    <m/>
    <m/>
    <x v="219"/>
    <s v="—    "/>
    <n v="0"/>
    <n v="0"/>
    <n v="0"/>
    <n v="0"/>
  </r>
  <r>
    <x v="16"/>
    <s v="Other types &amp; mixed"/>
    <m/>
    <m/>
    <m/>
    <x v="220"/>
    <s v="—    "/>
    <n v="0"/>
    <n v="0"/>
    <n v="0"/>
    <n v="0"/>
  </r>
  <r>
    <x v="16"/>
    <s v="Other types &amp; mixed"/>
    <m/>
    <m/>
    <m/>
    <x v="221"/>
    <s v="—    "/>
    <n v="24518.4916004605"/>
    <n v="26322.291583985902"/>
    <n v="24777.489905242299"/>
    <n v="22329.339919996499"/>
  </r>
  <r>
    <x v="16"/>
    <s v="Other types &amp; mixed"/>
    <m/>
    <m/>
    <m/>
    <x v="222"/>
    <s v="—    "/>
    <n v="41114.305661971797"/>
    <n v="-16539.911108363802"/>
    <n v="26594.167237187099"/>
    <n v="123221.22650501299"/>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2"/>
    <s v="—    "/>
    <n v="73.434994414052497"/>
    <s v="F"/>
    <n v="115.694351516328"/>
    <n v="47.901676655984197"/>
  </r>
  <r>
    <x v="17"/>
    <s v="Other types &amp; mixed"/>
    <s v="Pigs"/>
    <m/>
    <m/>
    <x v="179"/>
    <s v="—    "/>
    <n v="53.974159465871601"/>
    <s v="F"/>
    <n v="84.550018628473794"/>
    <n v="30.099954139068501"/>
  </r>
  <r>
    <x v="17"/>
    <s v="Other types &amp; mixed"/>
    <s v="Pigs"/>
    <m/>
    <m/>
    <x v="180"/>
    <s v="—    "/>
    <n v="51149.829391605599"/>
    <s v=".D"/>
    <n v="84991.933834554395"/>
    <s v="..D"/>
  </r>
  <r>
    <x v="17"/>
    <s v="Other types &amp; mixed"/>
    <s v="Pigs"/>
    <m/>
    <m/>
    <x v="181"/>
    <s v="—    "/>
    <n v="487233.69378230401"/>
    <s v="F"/>
    <n v="759568.00547344598"/>
    <n v="377795.29367967998"/>
  </r>
  <r>
    <x v="17"/>
    <s v="Other types &amp; mixed"/>
    <s v="Pigs"/>
    <m/>
    <m/>
    <x v="182"/>
    <s v="—    "/>
    <n v="0"/>
    <n v="0"/>
    <n v="0"/>
    <n v="0"/>
  </r>
  <r>
    <x v="17"/>
    <s v="Other types &amp; mixed"/>
    <s v="Pigs"/>
    <m/>
    <m/>
    <x v="183"/>
    <s v="—    "/>
    <s v="V"/>
    <s v="F"/>
    <s v="V"/>
    <s v="V"/>
  </r>
  <r>
    <x v="17"/>
    <s v="Other types &amp; mixed"/>
    <s v="Pigs"/>
    <m/>
    <m/>
    <x v="184"/>
    <s v="—    "/>
    <n v="554110.99389589101"/>
    <s v="F"/>
    <n v="861913.45415600797"/>
    <n v="428171.16573416302"/>
  </r>
  <r>
    <x v="17"/>
    <s v="Other types &amp; mixed"/>
    <s v="Pigs"/>
    <m/>
    <m/>
    <x v="185"/>
    <s v="—    "/>
    <n v="17117.551825993502"/>
    <s v=".D"/>
    <n v="28099.870008997601"/>
    <s v="..D"/>
  </r>
  <r>
    <x v="17"/>
    <s v="Other types &amp; mixed"/>
    <s v="Pigs"/>
    <m/>
    <m/>
    <x v="186"/>
    <s v="—    "/>
    <n v="301678.94509321498"/>
    <s v="F"/>
    <n v="511249.00251245801"/>
    <n v="156805.05457712401"/>
  </r>
  <r>
    <x v="17"/>
    <s v="Other types &amp; mixed"/>
    <s v="Pigs"/>
    <m/>
    <m/>
    <x v="187"/>
    <s v="—    "/>
    <n v="1488.88255407099"/>
    <s v=".D"/>
    <n v="1392.4373123497101"/>
    <s v="V"/>
  </r>
  <r>
    <x v="17"/>
    <s v="Other types &amp; mixed"/>
    <s v="Pigs"/>
    <m/>
    <m/>
    <x v="188"/>
    <s v="—    "/>
    <n v="13192.559096245401"/>
    <s v="F"/>
    <n v="23291.290722737998"/>
    <n v="5188.4431302559096"/>
  </r>
  <r>
    <x v="17"/>
    <s v="Other types &amp; mixed"/>
    <s v="Pigs"/>
    <m/>
    <m/>
    <x v="189"/>
    <s v="—    "/>
    <s v=".D"/>
    <s v=".D"/>
    <s v="V"/>
    <s v="V"/>
  </r>
  <r>
    <x v="17"/>
    <s v="Other types &amp; mixed"/>
    <s v="Pigs"/>
    <m/>
    <m/>
    <x v="190"/>
    <s v="—    "/>
    <n v="334952.309139669"/>
    <s v="F"/>
    <n v="564060.86207846599"/>
    <n v="173999.73261416701"/>
  </r>
  <r>
    <x v="17"/>
    <s v="Other types &amp; mixed"/>
    <s v="Pigs"/>
    <m/>
    <m/>
    <x v="191"/>
    <s v="—    "/>
    <n v="219158.684756223"/>
    <s v="F"/>
    <n v="297852.59207754198"/>
    <n v="254171.43311999601"/>
  </r>
  <r>
    <x v="17"/>
    <s v="Other types &amp; mixed"/>
    <s v="Pigs"/>
    <m/>
    <m/>
    <x v="192"/>
    <s v="—    "/>
    <n v="61374.375857286803"/>
    <s v=".D"/>
    <n v="85195.706102888493"/>
    <s v="..D"/>
  </r>
  <r>
    <x v="17"/>
    <s v="Other types &amp; mixed"/>
    <s v="Pigs"/>
    <m/>
    <m/>
    <x v="193"/>
    <s v="—    "/>
    <n v="0"/>
    <n v="0"/>
    <n v="0"/>
    <n v="0"/>
  </r>
  <r>
    <x v="17"/>
    <s v="Other types &amp; mixed"/>
    <s v="Pigs"/>
    <m/>
    <m/>
    <x v="194"/>
    <s v="—    "/>
    <n v="14102.7990903441"/>
    <s v="F"/>
    <s v="V"/>
    <n v="10880.531260456401"/>
  </r>
  <r>
    <x v="17"/>
    <s v="Other types &amp; mixed"/>
    <s v="Pigs"/>
    <m/>
    <m/>
    <x v="195"/>
    <s v="—    "/>
    <n v="18539.567986451999"/>
    <s v="F"/>
    <s v="V"/>
    <n v="17597.798310832601"/>
  </r>
  <r>
    <x v="17"/>
    <s v="Other types &amp; mixed"/>
    <s v="Pigs"/>
    <m/>
    <m/>
    <x v="196"/>
    <s v="—    "/>
    <n v="31865.716329606501"/>
    <s v="F"/>
    <s v="V"/>
    <n v="27117.060141727699"/>
  </r>
  <r>
    <x v="17"/>
    <s v="Other types &amp; mixed"/>
    <s v="Pigs"/>
    <m/>
    <m/>
    <x v="197"/>
    <s v="—    "/>
    <n v="64508.083406402497"/>
    <s v="F"/>
    <s v="V"/>
    <n v="55595.389713016702"/>
  </r>
  <r>
    <x v="17"/>
    <s v="Other types &amp; mixed"/>
    <s v="Pigs"/>
    <m/>
    <m/>
    <x v="198"/>
    <s v="—    "/>
    <s v=".D"/>
    <s v="..D"/>
    <s v=".D"/>
    <n v="0"/>
  </r>
  <r>
    <x v="17"/>
    <s v="Other types &amp; mixed"/>
    <s v="Pigs"/>
    <m/>
    <m/>
    <x v="199"/>
    <s v="—    "/>
    <n v="6214.1748882885204"/>
    <s v="F"/>
    <n v="9586.6923063533104"/>
    <n v="3746.5503380012101"/>
  </r>
  <r>
    <x v="17"/>
    <s v="Other types &amp; mixed"/>
    <s v="Pigs"/>
    <m/>
    <m/>
    <x v="200"/>
    <s v="—    "/>
    <n v="20392.7336174189"/>
    <s v="F"/>
    <n v="28530.929394273"/>
    <n v="17472.561241770301"/>
  </r>
  <r>
    <x v="17"/>
    <s v="Other types &amp; mixed"/>
    <s v="Pigs"/>
    <m/>
    <m/>
    <x v="201"/>
    <s v="—    "/>
    <n v="1459.11224705164"/>
    <s v="F"/>
    <s v="V"/>
    <n v="835.61076515149205"/>
  </r>
  <r>
    <x v="17"/>
    <s v="Other types &amp; mixed"/>
    <s v="Pigs"/>
    <m/>
    <m/>
    <x v="202"/>
    <s v="—    "/>
    <s v="V"/>
    <s v=".D"/>
    <s v="V"/>
    <n v="6235.5916748138197"/>
  </r>
  <r>
    <x v="17"/>
    <s v="Other types &amp; mixed"/>
    <s v="Pigs"/>
    <m/>
    <m/>
    <x v="203"/>
    <s v="—    "/>
    <s v="V"/>
    <s v="F"/>
    <s v="V"/>
    <s v="V"/>
  </r>
  <r>
    <x v="17"/>
    <s v="Other types &amp; mixed"/>
    <s v="Pigs"/>
    <m/>
    <m/>
    <x v="204"/>
    <s v="—    "/>
    <n v="219699.008389011"/>
    <s v="F"/>
    <n v="325172.87555942399"/>
    <n v="181835.58454294401"/>
  </r>
  <r>
    <x v="17"/>
    <s v="Other types &amp; mixed"/>
    <s v="Pigs"/>
    <m/>
    <m/>
    <x v="205"/>
    <s v="—    "/>
    <n v="-1039.5945915262801"/>
    <s v="F"/>
    <n v="-27990.348175988202"/>
    <n v="71861.848664043093"/>
  </r>
  <r>
    <x v="17"/>
    <s v="Other types &amp; mixed"/>
    <s v="Pigs"/>
    <m/>
    <m/>
    <x v="206"/>
    <s v="—    "/>
    <n v="-499.27095873812902"/>
    <s v=".D"/>
    <n v="-670.06469410527495"/>
    <s v="..D"/>
  </r>
  <r>
    <x v="17"/>
    <s v="Other types &amp; mixed"/>
    <s v="Pigs"/>
    <m/>
    <m/>
    <x v="207"/>
    <s v="—    "/>
    <n v="11088.438246879399"/>
    <s v="F"/>
    <n v="18543.8707616996"/>
    <n v="4943.4431023959296"/>
  </r>
  <r>
    <x v="17"/>
    <s v="Other types &amp; mixed"/>
    <s v="Pigs"/>
    <m/>
    <m/>
    <x v="208"/>
    <s v="—    "/>
    <n v="24675.5266419203"/>
    <s v="F"/>
    <s v="V"/>
    <n v="20562.562077000999"/>
  </r>
  <r>
    <x v="17"/>
    <s v="Other types &amp; mixed"/>
    <s v="Pigs"/>
    <m/>
    <m/>
    <x v="209"/>
    <s v="—    "/>
    <n v="0"/>
    <n v="0"/>
    <n v="0"/>
    <n v="0"/>
  </r>
  <r>
    <x v="17"/>
    <s v="Other types &amp; mixed"/>
    <s v="Pigs"/>
    <m/>
    <m/>
    <x v="205"/>
    <s v="—    "/>
    <n v="-1039.5945915262801"/>
    <s v="F"/>
    <n v="-27990.348175988202"/>
    <n v="71861.848664043093"/>
  </r>
  <r>
    <x v="17"/>
    <s v="Other types &amp; mixed"/>
    <s v="Pigs"/>
    <m/>
    <m/>
    <x v="210"/>
    <s v="—    "/>
    <n v="2400.58275027422"/>
    <s v="F"/>
    <s v="V"/>
    <s v="V"/>
  </r>
  <r>
    <x v="17"/>
    <s v="Other types &amp; mixed"/>
    <s v="Pigs"/>
    <m/>
    <m/>
    <x v="175"/>
    <s v="—    "/>
    <n v="15664.886734039799"/>
    <s v=".D"/>
    <n v="10235.7771742523"/>
    <s v="..D"/>
  </r>
  <r>
    <x v="17"/>
    <s v="Other types &amp; mixed"/>
    <s v="Pigs"/>
    <m/>
    <m/>
    <x v="178"/>
    <s v="—    "/>
    <n v="12580.8618581878"/>
    <s v="F"/>
    <n v="19872.5241259293"/>
    <n v="7890.2014176747698"/>
  </r>
  <r>
    <x v="17"/>
    <s v="Other types &amp; mixed"/>
    <s v="Pigs"/>
    <m/>
    <m/>
    <x v="211"/>
    <s v="—    "/>
    <s v="V"/>
    <s v="F"/>
    <s v="V"/>
    <n v="117812.38605340999"/>
  </r>
  <r>
    <x v="17"/>
    <s v="Other types &amp; mixed"/>
    <s v="Pigs"/>
    <m/>
    <m/>
    <x v="212"/>
    <s v="—    "/>
    <n v="28857.844861780301"/>
    <s v="F"/>
    <n v="30557.161984588201"/>
    <n v="27623.398932394401"/>
  </r>
  <r>
    <x v="17"/>
    <s v="Other types &amp; mixed"/>
    <s v="Pigs"/>
    <m/>
    <m/>
    <x v="213"/>
    <s v="—    "/>
    <s v="V"/>
    <s v="F"/>
    <n v="-25179.1494911759"/>
    <n v="90188.987121015496"/>
  </r>
  <r>
    <x v="17"/>
    <s v="Other types &amp; mixed"/>
    <s v="Pigs"/>
    <m/>
    <m/>
    <x v="214"/>
    <s v="—    "/>
    <n v="11583.074999902799"/>
    <s v="F"/>
    <n v="18938.0778908498"/>
    <n v="6044.7487604442904"/>
  </r>
  <r>
    <x v="17"/>
    <s v="Other types &amp; mixed"/>
    <s v="Pigs"/>
    <m/>
    <m/>
    <x v="215"/>
    <s v="—    "/>
    <s v="V"/>
    <s v="F"/>
    <n v="-6241.0716003260504"/>
    <n v="96233.735881459797"/>
  </r>
  <r>
    <x v="17"/>
    <s v="Other types &amp; mixed"/>
    <s v="Pigs"/>
    <m/>
    <m/>
    <x v="216"/>
    <s v="—    "/>
    <n v="-499.27095873812902"/>
    <s v=".D"/>
    <n v="-670.06469410527495"/>
    <s v="..D"/>
  </r>
  <r>
    <x v="17"/>
    <s v="Other types &amp; mixed"/>
    <s v="Pigs"/>
    <m/>
    <m/>
    <x v="217"/>
    <s v="—    "/>
    <n v="25152.5393647864"/>
    <s v=".D"/>
    <n v="40785.512080296598"/>
    <s v="..D"/>
  </r>
  <r>
    <x v="17"/>
    <s v="Other types &amp; mixed"/>
    <s v="Pigs"/>
    <m/>
    <m/>
    <x v="218"/>
    <s v="—    "/>
    <s v="V"/>
    <s v=".D"/>
    <s v="V"/>
    <n v="7645.6664512730504"/>
  </r>
  <r>
    <x v="17"/>
    <s v="Other types &amp; mixed"/>
    <s v="Pigs"/>
    <m/>
    <m/>
    <x v="219"/>
    <s v="—    "/>
    <n v="0"/>
    <n v="0"/>
    <n v="0"/>
    <n v="0"/>
  </r>
  <r>
    <x v="17"/>
    <s v="Other types &amp; mixed"/>
    <s v="Pigs"/>
    <m/>
    <m/>
    <x v="220"/>
    <s v="—    "/>
    <n v="0"/>
    <n v="0"/>
    <n v="0"/>
    <n v="0"/>
  </r>
  <r>
    <x v="17"/>
    <s v="Other types &amp; mixed"/>
    <s v="Pigs"/>
    <m/>
    <m/>
    <x v="221"/>
    <s v="—    "/>
    <n v="23482.580741455698"/>
    <s v="F"/>
    <n v="22363.198313863501"/>
    <n v="23571.042538771599"/>
  </r>
  <r>
    <x v="17"/>
    <s v="Other types &amp; mixed"/>
    <s v="Pigs"/>
    <m/>
    <m/>
    <x v="222"/>
    <s v="—    "/>
    <n v="40058.024616734001"/>
    <s v="F"/>
    <n v="23914.5599858163"/>
    <n v="122740.44962959"/>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2"/>
    <s v="—    "/>
    <n v="60.288992884233501"/>
    <s v="V"/>
    <n v="63.013132136046401"/>
    <n v="97.115863463141096"/>
  </r>
  <r>
    <x v="18"/>
    <s v="Other types &amp; mixed"/>
    <s v="Poultry"/>
    <m/>
    <m/>
    <x v="179"/>
    <s v="—    "/>
    <n v="54.963646346703499"/>
    <s v="V"/>
    <n v="58.4776576298568"/>
    <n v="86.0908400812786"/>
  </r>
  <r>
    <x v="18"/>
    <s v="Other types &amp; mixed"/>
    <s v="Poultry"/>
    <m/>
    <m/>
    <x v="180"/>
    <s v="—    "/>
    <n v="40572.244371471403"/>
    <s v=".D"/>
    <n v="37064.194323089898"/>
    <s v="..D"/>
  </r>
  <r>
    <x v="18"/>
    <s v="Other types &amp; mixed"/>
    <s v="Poultry"/>
    <m/>
    <m/>
    <x v="181"/>
    <s v="—    "/>
    <n v="873420.05467991496"/>
    <n v="114812.651767836"/>
    <n v="1325004.87514604"/>
    <n v="687120.587283083"/>
  </r>
  <r>
    <x v="18"/>
    <s v="Other types &amp; mixed"/>
    <s v="Poultry"/>
    <m/>
    <m/>
    <x v="182"/>
    <s v="—    "/>
    <n v="0"/>
    <n v="0"/>
    <n v="0"/>
    <n v="0"/>
  </r>
  <r>
    <x v="18"/>
    <s v="Other types &amp; mixed"/>
    <s v="Poultry"/>
    <m/>
    <m/>
    <x v="183"/>
    <s v="—    "/>
    <n v="11481.825496111"/>
    <s v=".D"/>
    <n v="18607.852257417999"/>
    <s v="..D"/>
  </r>
  <r>
    <x v="18"/>
    <s v="Other types &amp; mixed"/>
    <s v="Poultry"/>
    <m/>
    <m/>
    <x v="184"/>
    <s v="—    "/>
    <n v="927715.43240810197"/>
    <n v="119764.068371004"/>
    <n v="1382906.8383136401"/>
    <n v="774615.76384952699"/>
  </r>
  <r>
    <x v="18"/>
    <s v="Other types &amp; mixed"/>
    <s v="Poultry"/>
    <m/>
    <m/>
    <x v="185"/>
    <s v="—    "/>
    <n v="14064.9196362314"/>
    <s v="V"/>
    <n v="14157.1529489642"/>
    <n v="24173.753443681398"/>
  </r>
  <r>
    <x v="18"/>
    <s v="Other types &amp; mixed"/>
    <s v="Poultry"/>
    <m/>
    <m/>
    <x v="186"/>
    <s v="—    "/>
    <n v="580641.37084420701"/>
    <n v="78595.710878989601"/>
    <n v="909967.47639543004"/>
    <n v="403763.37163332599"/>
  </r>
  <r>
    <x v="18"/>
    <s v="Other types &amp; mixed"/>
    <s v="Poultry"/>
    <m/>
    <m/>
    <x v="187"/>
    <s v="—    "/>
    <n v="12524.4247332756"/>
    <s v="..D"/>
    <n v="21141.7216185057"/>
    <n v="4629.1883458696002"/>
  </r>
  <r>
    <x v="18"/>
    <s v="Other types &amp; mixed"/>
    <s v="Poultry"/>
    <m/>
    <m/>
    <x v="188"/>
    <s v="—    "/>
    <n v="15449.0390534036"/>
    <n v="2244.1432773097399"/>
    <n v="21533.132779219599"/>
    <n v="15330.655749321801"/>
  </r>
  <r>
    <x v="18"/>
    <s v="Other types &amp; mixed"/>
    <s v="Poultry"/>
    <m/>
    <m/>
    <x v="189"/>
    <s v="—    "/>
    <s v="V"/>
    <s v=".D"/>
    <s v=".D"/>
    <s v=".D"/>
  </r>
  <r>
    <x v="18"/>
    <s v="Other types &amp; mixed"/>
    <s v="Poultry"/>
    <m/>
    <m/>
    <x v="190"/>
    <s v="—    "/>
    <n v="622687.091858175"/>
    <n v="85559.577297593496"/>
    <n v="966803.31916392106"/>
    <n v="447910.54178181099"/>
  </r>
  <r>
    <x v="18"/>
    <s v="Other types &amp; mixed"/>
    <s v="Poultry"/>
    <m/>
    <m/>
    <x v="191"/>
    <s v="—    "/>
    <n v="305028.34054992598"/>
    <n v="34204.491073410602"/>
    <n v="416103.51914971397"/>
    <n v="326705.22206771601"/>
  </r>
  <r>
    <x v="18"/>
    <s v="Other types &amp; mixed"/>
    <s v="Poultry"/>
    <m/>
    <m/>
    <x v="192"/>
    <s v="—    "/>
    <n v="57114.106969809698"/>
    <s v="..D"/>
    <n v="89230.841917489801"/>
    <n v="40577.969069446699"/>
  </r>
  <r>
    <x v="18"/>
    <s v="Other types &amp; mixed"/>
    <s v="Poultry"/>
    <m/>
    <m/>
    <x v="193"/>
    <s v="—    "/>
    <n v="0"/>
    <n v="0"/>
    <n v="0"/>
    <n v="0"/>
  </r>
  <r>
    <x v="18"/>
    <s v="Other types &amp; mixed"/>
    <s v="Poultry"/>
    <m/>
    <m/>
    <x v="194"/>
    <s v="—    "/>
    <n v="8645.8054355883996"/>
    <n v="1609.3361794186001"/>
    <n v="12152.5496539824"/>
    <n v="8117.1382580772797"/>
  </r>
  <r>
    <x v="18"/>
    <s v="Other types &amp; mixed"/>
    <s v="Poultry"/>
    <m/>
    <m/>
    <x v="195"/>
    <s v="—    "/>
    <n v="23352.864683780401"/>
    <n v="2398.7752480392701"/>
    <n v="36403.3876246695"/>
    <n v="17192.237152649999"/>
  </r>
  <r>
    <x v="18"/>
    <s v="Other types &amp; mixed"/>
    <s v="Poultry"/>
    <m/>
    <m/>
    <x v="196"/>
    <s v="—    "/>
    <n v="23050.2297220744"/>
    <s v="V"/>
    <n v="26426.1999704794"/>
    <n v="29398.3422304817"/>
  </r>
  <r>
    <x v="18"/>
    <s v="Other types &amp; mixed"/>
    <s v="Poultry"/>
    <m/>
    <m/>
    <x v="197"/>
    <s v="—    "/>
    <n v="55048.899841443097"/>
    <s v="V"/>
    <n v="74982.137249131294"/>
    <n v="54707.717641208903"/>
  </r>
  <r>
    <x v="18"/>
    <s v="Other types &amp; mixed"/>
    <s v="Poultry"/>
    <m/>
    <m/>
    <x v="198"/>
    <s v="—    "/>
    <s v=".D"/>
    <n v="0"/>
    <s v=".D"/>
    <s v=".D"/>
  </r>
  <r>
    <x v="18"/>
    <s v="Other types &amp; mixed"/>
    <s v="Poultry"/>
    <m/>
    <m/>
    <x v="199"/>
    <s v="—    "/>
    <n v="7935.8469269451298"/>
    <n v="2404.4538750045899"/>
    <n v="11191.045200992899"/>
    <n v="6643.4604457016203"/>
  </r>
  <r>
    <x v="18"/>
    <s v="Other types &amp; mixed"/>
    <s v="Poultry"/>
    <m/>
    <m/>
    <x v="200"/>
    <s v="—    "/>
    <n v="66004.796123381893"/>
    <n v="8454.7276586731205"/>
    <n v="101538.48064039899"/>
    <n v="49628.830937433697"/>
  </r>
  <r>
    <x v="18"/>
    <s v="Other types &amp; mixed"/>
    <s v="Poultry"/>
    <m/>
    <m/>
    <x v="201"/>
    <s v="—    "/>
    <n v="1951.32317427357"/>
    <n v="481.20506076361897"/>
    <n v="2980.8738518465202"/>
    <n v="1318.70909034122"/>
  </r>
  <r>
    <x v="18"/>
    <s v="Other types &amp; mixed"/>
    <s v="Poultry"/>
    <m/>
    <m/>
    <x v="202"/>
    <s v="—    "/>
    <n v="32383.827916517999"/>
    <n v="12765.8997212471"/>
    <n v="43379.728185872103"/>
    <n v="28766.013294685701"/>
  </r>
  <r>
    <x v="18"/>
    <s v="Other types &amp; mixed"/>
    <s v="Poultry"/>
    <m/>
    <m/>
    <x v="203"/>
    <s v="—    "/>
    <s v="V"/>
    <s v="V"/>
    <s v="V"/>
    <s v="V"/>
  </r>
  <r>
    <x v="18"/>
    <s v="Other types &amp; mixed"/>
    <s v="Poultry"/>
    <m/>
    <m/>
    <x v="204"/>
    <s v="—    "/>
    <n v="268234.58605178603"/>
    <n v="50985.931157064697"/>
    <n v="398026.19372997602"/>
    <n v="214060.18344022799"/>
  </r>
  <r>
    <x v="18"/>
    <s v="Other types &amp; mixed"/>
    <s v="Poultry"/>
    <m/>
    <m/>
    <x v="205"/>
    <s v="—    "/>
    <n v="36918.701918798601"/>
    <n v="-16785.815459914102"/>
    <s v="V"/>
    <n v="112440.955616106"/>
  </r>
  <r>
    <x v="18"/>
    <s v="Other types &amp; mixed"/>
    <s v="Poultry"/>
    <m/>
    <m/>
    <x v="206"/>
    <s v="—    "/>
    <s v="V"/>
    <n v="-4.3753762599660497"/>
    <s v="V"/>
    <n v="-204.0830113829"/>
  </r>
  <r>
    <x v="18"/>
    <s v="Other types &amp; mixed"/>
    <s v="Poultry"/>
    <m/>
    <m/>
    <x v="207"/>
    <s v="—    "/>
    <n v="15878.4780017469"/>
    <s v="V"/>
    <n v="27622.983893904999"/>
    <n v="4589.2437263233496"/>
  </r>
  <r>
    <x v="18"/>
    <s v="Other types &amp; mixed"/>
    <s v="Poultry"/>
    <m/>
    <m/>
    <x v="208"/>
    <s v="—    "/>
    <n v="26404.648042698602"/>
    <n v="3199.65661367443"/>
    <n v="38077.154342248701"/>
    <n v="24471.423831167202"/>
  </r>
  <r>
    <x v="18"/>
    <s v="Other types &amp; mixed"/>
    <s v="Poultry"/>
    <m/>
    <m/>
    <x v="209"/>
    <s v="—    "/>
    <s v=".D"/>
    <s v="..D"/>
    <n v="0"/>
    <s v=".D"/>
  </r>
  <r>
    <x v="18"/>
    <s v="Other types &amp; mixed"/>
    <s v="Poultry"/>
    <m/>
    <m/>
    <x v="205"/>
    <s v="—    "/>
    <n v="36918.701918798601"/>
    <n v="-16785.815459914102"/>
    <s v="V"/>
    <n v="112440.955616106"/>
  </r>
  <r>
    <x v="18"/>
    <s v="Other types &amp; mixed"/>
    <s v="Poultry"/>
    <m/>
    <m/>
    <x v="210"/>
    <s v="—    "/>
    <n v="1187.3228197916601"/>
    <s v="V"/>
    <n v="1017.95539019106"/>
    <s v="V"/>
  </r>
  <r>
    <x v="18"/>
    <s v="Other types &amp; mixed"/>
    <s v="Poultry"/>
    <m/>
    <m/>
    <x v="175"/>
    <s v="—    "/>
    <n v="26029.341534414601"/>
    <s v="V"/>
    <n v="35679.904373229801"/>
    <n v="29856.950248982601"/>
  </r>
  <r>
    <x v="18"/>
    <s v="Other types &amp; mixed"/>
    <s v="Poultry"/>
    <m/>
    <m/>
    <x v="178"/>
    <s v="—    "/>
    <n v="10556.8184141652"/>
    <s v="V"/>
    <n v="11757.9141864458"/>
    <n v="16292.7924817275"/>
  </r>
  <r>
    <x v="18"/>
    <s v="Other types &amp; mixed"/>
    <s v="Poultry"/>
    <m/>
    <m/>
    <x v="211"/>
    <s v="—    "/>
    <n v="74692.184687170098"/>
    <n v="-15910.125441358799"/>
    <n v="66904.0540038943"/>
    <n v="160995.79392456301"/>
  </r>
  <r>
    <x v="18"/>
    <s v="Other types &amp; mixed"/>
    <s v="Poultry"/>
    <m/>
    <m/>
    <x v="212"/>
    <s v="—    "/>
    <n v="26622.558153182399"/>
    <n v="20675.866120081198"/>
    <n v="30866.666450130899"/>
    <n v="23923.731415934599"/>
  </r>
  <r>
    <x v="18"/>
    <s v="Other types &amp; mixed"/>
    <s v="Poultry"/>
    <m/>
    <m/>
    <x v="213"/>
    <s v="—    "/>
    <n v="48069.626533987699"/>
    <n v="-36585.991561440002"/>
    <s v="V"/>
    <n v="137072.06250862899"/>
  </r>
  <r>
    <x v="18"/>
    <s v="Other types &amp; mixed"/>
    <s v="Poultry"/>
    <m/>
    <m/>
    <x v="214"/>
    <s v="—    "/>
    <n v="16400.2788570425"/>
    <s v="V"/>
    <n v="28501.503297774401"/>
    <n v="4683.3830209791704"/>
  </r>
  <r>
    <x v="18"/>
    <s v="Other types &amp; mixed"/>
    <s v="Poultry"/>
    <m/>
    <m/>
    <x v="215"/>
    <s v="—    "/>
    <n v="64469.905391030297"/>
    <n v="-32122.958553083099"/>
    <n v="64538.890851537799"/>
    <n v="141755.445529608"/>
  </r>
  <r>
    <x v="18"/>
    <s v="Other types &amp; mixed"/>
    <s v="Poultry"/>
    <m/>
    <m/>
    <x v="216"/>
    <s v="—    "/>
    <s v="V"/>
    <n v="-4.3753762599660497"/>
    <s v="V"/>
    <n v="-204.0830113829"/>
  </r>
  <r>
    <x v="18"/>
    <s v="Other types &amp; mixed"/>
    <s v="Poultry"/>
    <m/>
    <m/>
    <x v="217"/>
    <s v="—    "/>
    <n v="45478.611331253102"/>
    <s v="..D"/>
    <n v="61946.984772316297"/>
    <n v="41935.6438931718"/>
  </r>
  <r>
    <x v="18"/>
    <s v="Other types &amp; mixed"/>
    <s v="Poultry"/>
    <m/>
    <m/>
    <x v="218"/>
    <s v="—    "/>
    <n v="36965.853207937304"/>
    <s v="V"/>
    <n v="51189.660539835597"/>
    <n v="30568.1469934017"/>
  </r>
  <r>
    <x v="18"/>
    <s v="Other types &amp; mixed"/>
    <s v="Poultry"/>
    <m/>
    <m/>
    <x v="219"/>
    <s v="—    "/>
    <n v="0"/>
    <n v="0"/>
    <n v="0"/>
    <n v="0"/>
  </r>
  <r>
    <x v="18"/>
    <s v="Other types &amp; mixed"/>
    <s v="Poultry"/>
    <m/>
    <m/>
    <x v="220"/>
    <s v="—    "/>
    <n v="0"/>
    <n v="0"/>
    <n v="0"/>
    <n v="0"/>
  </r>
  <r>
    <x v="18"/>
    <s v="Other types &amp; mixed"/>
    <s v="Poultry"/>
    <m/>
    <m/>
    <x v="221"/>
    <s v="—    "/>
    <n v="21394.0195333134"/>
    <n v="20210.7921375859"/>
    <n v="24588.233559739401"/>
    <n v="16724.388790964698"/>
  </r>
  <r>
    <x v="18"/>
    <s v="Other types &amp; mixed"/>
    <s v="Poultry"/>
    <m/>
    <m/>
    <x v="222"/>
    <s v="—    "/>
    <n v="83092.395417507607"/>
    <n v="-11936.5148877222"/>
    <n v="89246.264407985407"/>
    <n v="148422.81283238999"/>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2"/>
    <s v="—    "/>
    <n v="166.82127127246699"/>
    <n v="84.832178341304697"/>
    <n v="165.800542819718"/>
    <n v="249.17696888760099"/>
  </r>
  <r>
    <x v="19"/>
    <s v="Other types &amp; mixed"/>
    <s v="Mixed"/>
    <m/>
    <m/>
    <x v="179"/>
    <s v="—    "/>
    <n v="107.784883625276"/>
    <n v="60.519140653999102"/>
    <n v="95.491339622548594"/>
    <n v="178.79371525285899"/>
  </r>
  <r>
    <x v="19"/>
    <s v="Other types &amp; mixed"/>
    <s v="Mixed"/>
    <m/>
    <m/>
    <x v="180"/>
    <s v="—    "/>
    <n v="120607.639628804"/>
    <n v="44685.9386632108"/>
    <n v="119502.009026553"/>
    <n v="197191.35852887601"/>
  </r>
  <r>
    <x v="19"/>
    <s v="Other types &amp; mixed"/>
    <s v="Mixed"/>
    <m/>
    <m/>
    <x v="181"/>
    <s v="—    "/>
    <n v="119156.271595805"/>
    <n v="45413.777223506797"/>
    <n v="155995.17004915999"/>
    <n v="117322.54881325499"/>
  </r>
  <r>
    <x v="19"/>
    <s v="Other types &amp; mixed"/>
    <s v="Mixed"/>
    <m/>
    <m/>
    <x v="182"/>
    <s v="—    "/>
    <s v="V"/>
    <s v="V"/>
    <s v="V"/>
    <s v="V"/>
  </r>
  <r>
    <x v="19"/>
    <s v="Other types &amp; mixed"/>
    <s v="Mixed"/>
    <m/>
    <m/>
    <x v="183"/>
    <s v="—    "/>
    <n v="16394.873337504199"/>
    <n v="4066.5349109291701"/>
    <n v="18309.093050661999"/>
    <n v="24621.463410978598"/>
  </r>
  <r>
    <x v="19"/>
    <s v="Other types &amp; mixed"/>
    <s v="Mixed"/>
    <m/>
    <m/>
    <x v="184"/>
    <s v="—    "/>
    <n v="261549.08454752201"/>
    <n v="94006.061474067697"/>
    <n v="297736.10274814098"/>
    <n v="352898.16126093903"/>
  </r>
  <r>
    <x v="19"/>
    <s v="Other types &amp; mixed"/>
    <s v="Mixed"/>
    <m/>
    <m/>
    <x v="185"/>
    <s v="—    "/>
    <n v="45559.428586901799"/>
    <n v="18987.9845648966"/>
    <n v="47826.307208246399"/>
    <n v="67027.349188642402"/>
  </r>
  <r>
    <x v="19"/>
    <s v="Other types &amp; mixed"/>
    <s v="Mixed"/>
    <m/>
    <m/>
    <x v="186"/>
    <s v="—    "/>
    <n v="70619.671634199301"/>
    <n v="34420.525411641902"/>
    <n v="97567.146883708003"/>
    <n v="51899.927820842699"/>
  </r>
  <r>
    <x v="19"/>
    <s v="Other types &amp; mixed"/>
    <s v="Mixed"/>
    <m/>
    <m/>
    <x v="187"/>
    <s v="—    "/>
    <n v="2767.3603162238701"/>
    <n v="927.00068612071004"/>
    <n v="2333.3180942098902"/>
    <n v="5442.4787293704503"/>
  </r>
  <r>
    <x v="19"/>
    <s v="Other types &amp; mixed"/>
    <s v="Mixed"/>
    <m/>
    <m/>
    <x v="188"/>
    <s v="—    "/>
    <n v="15052.3392538728"/>
    <n v="6330.9210872967296"/>
    <n v="16637.218983528699"/>
    <n v="20408.256029701399"/>
  </r>
  <r>
    <x v="19"/>
    <s v="Other types &amp; mixed"/>
    <s v="Mixed"/>
    <m/>
    <m/>
    <x v="189"/>
    <s v="—    "/>
    <n v="220.958469883801"/>
    <s v="V"/>
    <s v="V"/>
    <n v="42.542950875894"/>
  </r>
  <r>
    <x v="19"/>
    <s v="Other types &amp; mixed"/>
    <s v="Mixed"/>
    <m/>
    <m/>
    <x v="190"/>
    <s v="—    "/>
    <n v="134219.758261082"/>
    <n v="61252.1026085345"/>
    <n v="164496.011620398"/>
    <n v="144820.55471943301"/>
  </r>
  <r>
    <x v="19"/>
    <s v="Other types &amp; mixed"/>
    <s v="Mixed"/>
    <m/>
    <m/>
    <x v="191"/>
    <s v="—    "/>
    <n v="127329.32628644"/>
    <n v="32753.958865533201"/>
    <n v="133240.09112774301"/>
    <n v="208077.60654150599"/>
  </r>
  <r>
    <x v="19"/>
    <s v="Other types &amp; mixed"/>
    <s v="Mixed"/>
    <m/>
    <m/>
    <x v="192"/>
    <s v="—    "/>
    <n v="20071.147837573801"/>
    <n v="5876.3630457326499"/>
    <n v="23979.605990380998"/>
    <n v="26116.632831220999"/>
  </r>
  <r>
    <x v="19"/>
    <s v="Other types &amp; mixed"/>
    <s v="Mixed"/>
    <m/>
    <m/>
    <x v="193"/>
    <s v="—    "/>
    <n v="0"/>
    <n v="0"/>
    <n v="0"/>
    <n v="0"/>
  </r>
  <r>
    <x v="19"/>
    <s v="Other types &amp; mixed"/>
    <s v="Mixed"/>
    <m/>
    <m/>
    <x v="194"/>
    <s v="—    "/>
    <n v="10656.9597085977"/>
    <n v="5843.9464291797403"/>
    <n v="11442.6407732222"/>
    <n v="13791.5120485691"/>
  </r>
  <r>
    <x v="19"/>
    <s v="Other types &amp; mixed"/>
    <s v="Mixed"/>
    <m/>
    <m/>
    <x v="195"/>
    <s v="—    "/>
    <n v="13076.7075408275"/>
    <n v="6904.9635955656704"/>
    <n v="13739.875759820699"/>
    <n v="17788.3568428867"/>
  </r>
  <r>
    <x v="19"/>
    <s v="Other types &amp; mixed"/>
    <s v="Mixed"/>
    <m/>
    <m/>
    <x v="196"/>
    <s v="—    "/>
    <n v="24214.4779820351"/>
    <n v="11755.098959629"/>
    <n v="27768.448016297702"/>
    <n v="29272.888813134901"/>
  </r>
  <r>
    <x v="19"/>
    <s v="Other types &amp; mixed"/>
    <s v="Mixed"/>
    <m/>
    <m/>
    <x v="197"/>
    <s v="—    "/>
    <n v="47948.145231460403"/>
    <n v="24504.008984374399"/>
    <n v="52950.964549340701"/>
    <n v="60852.757704590702"/>
  </r>
  <r>
    <x v="19"/>
    <s v="Other types &amp; mixed"/>
    <s v="Mixed"/>
    <m/>
    <m/>
    <x v="198"/>
    <s v="—    "/>
    <n v="-27.413227249047399"/>
    <s v=".D"/>
    <s v=".D"/>
    <n v="-198.89668704227199"/>
  </r>
  <r>
    <x v="19"/>
    <s v="Other types &amp; mixed"/>
    <s v="Mixed"/>
    <m/>
    <m/>
    <x v="199"/>
    <s v="—    "/>
    <n v="4849.7887491359897"/>
    <n v="2645.3694955116098"/>
    <n v="5442.6521666282797"/>
    <n v="5817.0092532319704"/>
  </r>
  <r>
    <x v="19"/>
    <s v="Other types &amp; mixed"/>
    <s v="Mixed"/>
    <m/>
    <m/>
    <x v="200"/>
    <s v="—    "/>
    <n v="14185.845869606201"/>
    <n v="8027.1857470789801"/>
    <n v="16448.841871525099"/>
    <n v="15668.4138662229"/>
  </r>
  <r>
    <x v="19"/>
    <s v="Other types &amp; mixed"/>
    <s v="Mixed"/>
    <m/>
    <m/>
    <x v="201"/>
    <s v="—    "/>
    <n v="607.28239718728605"/>
    <n v="258.43643493009301"/>
    <n v="638.22033387663498"/>
    <n v="886.76003109179499"/>
  </r>
  <r>
    <x v="19"/>
    <s v="Other types &amp; mixed"/>
    <s v="Mixed"/>
    <m/>
    <m/>
    <x v="202"/>
    <s v="—    "/>
    <n v="9987.9326977544806"/>
    <s v="V"/>
    <n v="9914.1818542987003"/>
    <n v="10304.5265053234"/>
  </r>
  <r>
    <x v="19"/>
    <s v="Other types &amp; mixed"/>
    <s v="Mixed"/>
    <m/>
    <m/>
    <x v="203"/>
    <s v="—    "/>
    <n v="9363.3643756772708"/>
    <s v="V"/>
    <s v="V"/>
    <n v="8833.1578470892491"/>
  </r>
  <r>
    <x v="19"/>
    <s v="Other types &amp; mixed"/>
    <s v="Mixed"/>
    <m/>
    <m/>
    <x v="204"/>
    <s v="—    "/>
    <n v="132927.732904028"/>
    <n v="69240.628039312505"/>
    <n v="152469.65843201801"/>
    <n v="156018.86823359699"/>
  </r>
  <r>
    <x v="19"/>
    <s v="Other types &amp; mixed"/>
    <s v="Mixed"/>
    <m/>
    <m/>
    <x v="205"/>
    <s v="—    "/>
    <n v="-5141.1230512682096"/>
    <n v="-36337.958111825101"/>
    <n v="-18792.18159018"/>
    <n v="52858.2533536669"/>
  </r>
  <r>
    <x v="19"/>
    <s v="Other types &amp; mixed"/>
    <s v="Mixed"/>
    <m/>
    <m/>
    <x v="206"/>
    <s v="—    "/>
    <s v="V"/>
    <s v="V"/>
    <s v="V"/>
    <s v="V"/>
  </r>
  <r>
    <x v="19"/>
    <s v="Other types &amp; mixed"/>
    <s v="Mixed"/>
    <m/>
    <m/>
    <x v="207"/>
    <s v="—    "/>
    <n v="7954.4547106719301"/>
    <n v="7099.2709224744003"/>
    <n v="9405.5161279881904"/>
    <n v="5874.8693929921801"/>
  </r>
  <r>
    <x v="19"/>
    <s v="Other types &amp; mixed"/>
    <s v="Mixed"/>
    <m/>
    <m/>
    <x v="208"/>
    <s v="—    "/>
    <n v="17973.315370882101"/>
    <n v="7231.8134440436697"/>
    <n v="21298.901297448199"/>
    <n v="21808.303026897302"/>
  </r>
  <r>
    <x v="19"/>
    <s v="Other types &amp; mixed"/>
    <s v="Mixed"/>
    <m/>
    <m/>
    <x v="209"/>
    <s v="—    "/>
    <s v=".D"/>
    <s v="..D"/>
    <n v="0"/>
    <s v=".D"/>
  </r>
  <r>
    <x v="19"/>
    <s v="Other types &amp; mixed"/>
    <s v="Mixed"/>
    <m/>
    <m/>
    <x v="205"/>
    <s v="—    "/>
    <n v="-5141.1230512682096"/>
    <n v="-36337.958111825101"/>
    <n v="-18792.18159018"/>
    <n v="52858.2533536669"/>
  </r>
  <r>
    <x v="19"/>
    <s v="Other types &amp; mixed"/>
    <s v="Mixed"/>
    <m/>
    <m/>
    <x v="210"/>
    <s v="—    "/>
    <n v="4476.3668765600396"/>
    <n v="1858.26427658339"/>
    <n v="3664.37718586028"/>
    <n v="8673.0593269071705"/>
  </r>
  <r>
    <x v="19"/>
    <s v="Other types &amp; mixed"/>
    <s v="Mixed"/>
    <m/>
    <m/>
    <x v="175"/>
    <s v="—    "/>
    <n v="13748.0334064618"/>
    <n v="6597.8715989320099"/>
    <n v="8504.1897804065393"/>
    <n v="31293.342939111801"/>
  </r>
  <r>
    <x v="19"/>
    <s v="Other types &amp; mixed"/>
    <s v="Mixed"/>
    <m/>
    <m/>
    <x v="178"/>
    <s v="—    "/>
    <n v="32396.5724950572"/>
    <n v="15685.6291544368"/>
    <n v="31452.029303030398"/>
    <n v="50662.882354376001"/>
  </r>
  <r>
    <x v="19"/>
    <s v="Other types &amp; mixed"/>
    <s v="Mixed"/>
    <m/>
    <m/>
    <x v="211"/>
    <s v="—    "/>
    <n v="45479.849726810797"/>
    <n v="-12196.1930818729"/>
    <n v="24828.414679117199"/>
    <n v="143487.537974062"/>
  </r>
  <r>
    <x v="19"/>
    <s v="Other types &amp; mixed"/>
    <s v="Mixed"/>
    <m/>
    <m/>
    <x v="212"/>
    <s v="—    "/>
    <n v="34436.413480988798"/>
    <n v="34481.802109378397"/>
    <n v="34758.063185771898"/>
    <n v="33745.318834795398"/>
  </r>
  <r>
    <x v="19"/>
    <s v="Other types &amp; mixed"/>
    <s v="Mixed"/>
    <m/>
    <m/>
    <x v="213"/>
    <s v="—    "/>
    <s v="V"/>
    <n v="-46677.995191251299"/>
    <n v="-9929.6485066546593"/>
    <n v="109742.219139266"/>
  </r>
  <r>
    <x v="19"/>
    <s v="Other types &amp; mixed"/>
    <s v="Mixed"/>
    <m/>
    <m/>
    <x v="214"/>
    <s v="—    "/>
    <n v="8604.7491607821594"/>
    <n v="8264.6206639390202"/>
    <n v="9700.5699096584303"/>
    <n v="6734.8663187061902"/>
  </r>
  <r>
    <x v="19"/>
    <s v="Other types &amp; mixed"/>
    <s v="Mixed"/>
    <m/>
    <m/>
    <x v="215"/>
    <s v="—    "/>
    <n v="19648.185406604101"/>
    <n v="-38413.374527312299"/>
    <n v="-229.07859699622799"/>
    <n v="116477.08545797299"/>
  </r>
  <r>
    <x v="19"/>
    <s v="Other types &amp; mixed"/>
    <s v="Mixed"/>
    <m/>
    <m/>
    <x v="216"/>
    <s v="—    "/>
    <s v="V"/>
    <s v="V"/>
    <s v="V"/>
    <s v="V"/>
  </r>
  <r>
    <x v="19"/>
    <s v="Other types &amp; mixed"/>
    <s v="Mixed"/>
    <m/>
    <m/>
    <x v="217"/>
    <s v="—    "/>
    <n v="31132.501377352899"/>
    <n v="23163.558517593799"/>
    <n v="28347.940420048999"/>
    <n v="44535.660405948001"/>
  </r>
  <r>
    <x v="19"/>
    <s v="Other types &amp; mixed"/>
    <s v="Mixed"/>
    <m/>
    <m/>
    <x v="218"/>
    <s v="—    "/>
    <n v="13414.548624127199"/>
    <s v="V"/>
    <n v="11715.7216215919"/>
    <n v="15241.0087011167"/>
  </r>
  <r>
    <x v="19"/>
    <s v="Other types &amp; mixed"/>
    <s v="Mixed"/>
    <m/>
    <m/>
    <x v="219"/>
    <s v="—    "/>
    <n v="0"/>
    <n v="0"/>
    <n v="0"/>
    <n v="0"/>
  </r>
  <r>
    <x v="19"/>
    <s v="Other types &amp; mixed"/>
    <s v="Mixed"/>
    <m/>
    <m/>
    <x v="220"/>
    <s v="—    "/>
    <n v="0"/>
    <n v="0"/>
    <n v="0"/>
    <n v="0"/>
  </r>
  <r>
    <x v="19"/>
    <s v="Other types &amp; mixed"/>
    <s v="Mixed"/>
    <m/>
    <m/>
    <x v="221"/>
    <s v="—    "/>
    <n v="25568.107305608501"/>
    <n v="27921.970148015102"/>
    <n v="25358.012315358599"/>
    <n v="23685.004217863199"/>
  </r>
  <r>
    <x v="19"/>
    <s v="Other types &amp; mixed"/>
    <s v="Mixed"/>
    <m/>
    <m/>
    <x v="222"/>
    <s v="—    "/>
    <n v="30349.983939947499"/>
    <n v="-17494.0442670343"/>
    <n v="11088.787811983"/>
    <n v="115932.86180248699"/>
  </r>
  <r>
    <x v="0"/>
    <m/>
    <m/>
    <m/>
    <s v=" "/>
    <x v="0"/>
    <s v="Sum"/>
    <n v="57124.002777000002"/>
    <n v="14139.652577000001"/>
    <n v="28483.656299999999"/>
    <n v="14500.6939"/>
  </r>
  <r>
    <x v="0"/>
    <m/>
    <m/>
    <m/>
    <s v=" "/>
    <x v="1"/>
    <s v="Average per farm"/>
    <n v="153.667238676203"/>
    <n v="86.2961590678091"/>
    <n v="155.25721770357799"/>
    <n v="216.237709407962"/>
  </r>
  <r>
    <x v="0"/>
    <m/>
    <m/>
    <m/>
    <m/>
    <x v="190"/>
    <s v="—    "/>
    <n v="134497.10194433201"/>
    <n v="63660.7183899027"/>
    <n v="168848.09731517901"/>
    <n v="136094.26051649201"/>
  </r>
  <r>
    <x v="0"/>
    <m/>
    <m/>
    <m/>
    <m/>
    <x v="185"/>
    <s v="—    "/>
    <n v="45617.576400469203"/>
    <n v="22459.2662413908"/>
    <n v="53672.025826986202"/>
    <n v="52377.962589238603"/>
  </r>
  <r>
    <x v="0"/>
    <m/>
    <m/>
    <m/>
    <m/>
    <x v="223"/>
    <s v="—    "/>
    <n v="10366.7384131177"/>
    <n v="4653.4682836478396"/>
    <n v="12450.3038442119"/>
    <n v="11845.018917432601"/>
  </r>
  <r>
    <x v="0"/>
    <m/>
    <m/>
    <m/>
    <m/>
    <x v="224"/>
    <s v="—    "/>
    <n v="14490.7307545327"/>
    <n v="8222.0995364691807"/>
    <n v="16029.943669693101"/>
    <n v="17579.814367890402"/>
  </r>
  <r>
    <x v="0"/>
    <m/>
    <m/>
    <m/>
    <m/>
    <x v="225"/>
    <s v="—    "/>
    <n v="13714.4856482287"/>
    <n v="7355.7258036611702"/>
    <n v="15112.675149148599"/>
    <n v="17168.465587512401"/>
  </r>
  <r>
    <x v="0"/>
    <m/>
    <m/>
    <m/>
    <m/>
    <x v="226"/>
    <s v="—    "/>
    <n v="7045.6215845900197"/>
    <n v="2227.9726176126401"/>
    <n v="10079.103163932599"/>
    <n v="5784.66371640326"/>
  </r>
  <r>
    <x v="0"/>
    <m/>
    <m/>
    <m/>
    <m/>
    <x v="186"/>
    <s v="—    "/>
    <n v="67306.604721730895"/>
    <n v="30535.831336098199"/>
    <n v="88521.027220767894"/>
    <n v="61490.444544381397"/>
  </r>
  <r>
    <x v="0"/>
    <m/>
    <m/>
    <m/>
    <m/>
    <x v="227"/>
    <s v="—    "/>
    <n v="46958.298492657901"/>
    <n v="18585.800399230298"/>
    <n v="63935.384823913999"/>
    <n v="41276.347903226902"/>
  </r>
  <r>
    <x v="0"/>
    <m/>
    <m/>
    <m/>
    <m/>
    <x v="228"/>
    <s v="—    "/>
    <n v="4029.1728821981401"/>
    <n v="2420.0491452358001"/>
    <n v="4700.5470511803696"/>
    <n v="4279.4546646488498"/>
  </r>
  <r>
    <x v="0"/>
    <m/>
    <m/>
    <m/>
    <m/>
    <x v="229"/>
    <s v="—    "/>
    <n v="4411.35566135913"/>
    <n v="2438.1327014209"/>
    <n v="5564.5978430795703"/>
    <n v="4070.1397955238599"/>
  </r>
  <r>
    <x v="0"/>
    <m/>
    <m/>
    <m/>
    <m/>
    <x v="230"/>
    <s v="—    "/>
    <n v="11907.777685515801"/>
    <n v="7091.8490902112699"/>
    <n v="14320.4975025941"/>
    <n v="11864.502180981801"/>
  </r>
  <r>
    <x v="0"/>
    <m/>
    <m/>
    <m/>
    <m/>
    <x v="231"/>
    <s v="—    "/>
    <n v="14989.8933005982"/>
    <n v="8074.6239266177099"/>
    <n v="17051.281047015698"/>
    <n v="17683.808958969901"/>
  </r>
  <r>
    <x v="0"/>
    <m/>
    <m/>
    <m/>
    <m/>
    <x v="232"/>
    <s v="—    "/>
    <n v="5986.5844587201"/>
    <s v="V"/>
    <n v="8629.4390142216398"/>
    <n v="4329.7815918174801"/>
  </r>
  <r>
    <x v="0"/>
    <m/>
    <m/>
    <m/>
    <m/>
    <x v="189"/>
    <s v="—    "/>
    <n v="596.44306281332797"/>
    <n v="229.20938054325401"/>
    <n v="974.32420618697097"/>
    <s v="V"/>
  </r>
  <r>
    <x v="1"/>
    <s v="Cropping"/>
    <m/>
    <m/>
    <m/>
    <x v="0"/>
    <s v="Sum"/>
    <n v="22652.0013"/>
    <n v="5641.6754000000001"/>
    <n v="11268.2862"/>
    <n v="5742.0397000000003"/>
  </r>
  <r>
    <x v="1"/>
    <s v="Cropping"/>
    <m/>
    <m/>
    <m/>
    <x v="1"/>
    <s v="Average per farm"/>
    <n v="182.74854611036099"/>
    <n v="99.595331546724594"/>
    <n v="193.326355148044"/>
    <n v="243.69024691905199"/>
  </r>
  <r>
    <x v="1"/>
    <s v="Cropping"/>
    <m/>
    <m/>
    <m/>
    <x v="190"/>
    <s v="—    "/>
    <n v="121686.854781295"/>
    <n v="59241.679537270102"/>
    <n v="150560.64387923499"/>
    <n v="126378.09538502499"/>
  </r>
  <r>
    <x v="1"/>
    <s v="Cropping"/>
    <m/>
    <m/>
    <m/>
    <x v="185"/>
    <s v="—    "/>
    <n v="86839.036932485105"/>
    <n v="41958.130073275803"/>
    <n v="105491.031794134"/>
    <n v="94332.452879313903"/>
  </r>
  <r>
    <x v="1"/>
    <s v="Cropping"/>
    <m/>
    <m/>
    <m/>
    <x v="223"/>
    <s v="—    "/>
    <n v="21051.819847432202"/>
    <n v="9231.4043019738401"/>
    <n v="25992.439596324799"/>
    <n v="22970.063335838699"/>
  </r>
  <r>
    <x v="1"/>
    <s v="Cropping"/>
    <m/>
    <m/>
    <m/>
    <x v="224"/>
    <s v="—    "/>
    <n v="23706.065952574299"/>
    <n v="13299.7629612827"/>
    <n v="26817.230321084699"/>
    <n v="27825.071446614998"/>
  </r>
  <r>
    <x v="1"/>
    <s v="Cropping"/>
    <m/>
    <m/>
    <m/>
    <x v="225"/>
    <s v="—    "/>
    <n v="27006.686507461101"/>
    <n v="15344.809748129101"/>
    <n v="30113.462048416899"/>
    <n v="32367.932490539901"/>
  </r>
  <r>
    <x v="1"/>
    <s v="Cropping"/>
    <m/>
    <m/>
    <m/>
    <x v="226"/>
    <s v="—    "/>
    <n v="15074.464625017499"/>
    <n v="4082.1530618900902"/>
    <n v="22567.899828307502"/>
    <n v="11169.3856063203"/>
  </r>
  <r>
    <x v="1"/>
    <s v="Cropping"/>
    <m/>
    <m/>
    <m/>
    <x v="186"/>
    <s v="—    "/>
    <n v="4008.9926538632099"/>
    <n v="4266.1553398127098"/>
    <n v="4109.6028023232102"/>
    <n v="3558.8856393486799"/>
  </r>
  <r>
    <x v="1"/>
    <s v="Cropping"/>
    <m/>
    <m/>
    <m/>
    <x v="227"/>
    <s v="—    "/>
    <n v="1341.8982103978601"/>
    <n v="1614.0133657459301"/>
    <n v="1441.8889925870001"/>
    <s v="V"/>
  </r>
  <r>
    <x v="1"/>
    <s v="Cropping"/>
    <m/>
    <m/>
    <m/>
    <x v="228"/>
    <s v="—    "/>
    <n v="843.04728718164097"/>
    <n v="457.36020558715597"/>
    <n v="905.08918565628903"/>
    <n v="1100.2408158027899"/>
  </r>
  <r>
    <x v="1"/>
    <s v="Cropping"/>
    <m/>
    <m/>
    <m/>
    <x v="229"/>
    <s v="—    "/>
    <n v="419.78030079841102"/>
    <n v="513.68649998899298"/>
    <n v="438.22162544114298"/>
    <n v="291.32587407920602"/>
  </r>
  <r>
    <x v="1"/>
    <s v="Cropping"/>
    <m/>
    <m/>
    <m/>
    <x v="230"/>
    <s v="—    "/>
    <n v="1404.2668554853001"/>
    <n v="1681.0952684906299"/>
    <n v="1324.40299863878"/>
    <n v="1289.00341491892"/>
  </r>
  <r>
    <x v="1"/>
    <s v="Cropping"/>
    <m/>
    <m/>
    <m/>
    <x v="231"/>
    <s v="—    "/>
    <n v="19548.915464533398"/>
    <n v="9032.3696968811801"/>
    <n v="23033.066312426501"/>
    <n v="23044.281167474299"/>
  </r>
  <r>
    <x v="1"/>
    <s v="Cropping"/>
    <m/>
    <m/>
    <m/>
    <x v="232"/>
    <s v="—    "/>
    <n v="10053.774926633099"/>
    <s v="V"/>
    <n v="15644.1880541337"/>
    <n v="5102.0326936785204"/>
  </r>
  <r>
    <x v="1"/>
    <s v="Cropping"/>
    <m/>
    <m/>
    <m/>
    <x v="189"/>
    <s v="—    "/>
    <n v="1236.1348037800101"/>
    <n v="57.315280900421897"/>
    <n v="2282.7549162178698"/>
    <s v="V"/>
  </r>
  <r>
    <x v="2"/>
    <s v="Cropping"/>
    <s v="Cereals"/>
    <m/>
    <m/>
    <x v="0"/>
    <s v="Sum"/>
    <n v="13989.0005"/>
    <n v="3488.5032000000001"/>
    <n v="6963.5174999999999"/>
    <n v="3536.9798000000001"/>
  </r>
  <r>
    <x v="2"/>
    <s v="Cropping"/>
    <s v="Cereals"/>
    <m/>
    <m/>
    <x v="1"/>
    <s v="Average per farm"/>
    <n v="187.97887120555899"/>
    <n v="105.553297202938"/>
    <n v="203.99936905077101"/>
    <n v="237.733993235415"/>
  </r>
  <r>
    <x v="2"/>
    <s v="Cropping"/>
    <s v="Cereals"/>
    <m/>
    <m/>
    <x v="190"/>
    <s v="—    "/>
    <n v="89239.365248660994"/>
    <n v="53791.290066840098"/>
    <n v="102113.411877575"/>
    <n v="98855.500096070595"/>
  </r>
  <r>
    <x v="2"/>
    <s v="Cropping"/>
    <s v="Cereals"/>
    <m/>
    <m/>
    <x v="185"/>
    <s v="—    "/>
    <n v="64742.941372723602"/>
    <n v="38412.691161985997"/>
    <n v="73177.639579163806"/>
    <n v="74106.295257072197"/>
  </r>
  <r>
    <x v="2"/>
    <s v="Cropping"/>
    <s v="Cereals"/>
    <m/>
    <m/>
    <x v="223"/>
    <s v="—    "/>
    <n v="10998.6591757074"/>
    <n v="6641.3596304856501"/>
    <n v="12326.3924178693"/>
    <n v="12682.2310580626"/>
  </r>
  <r>
    <x v="2"/>
    <s v="Cropping"/>
    <s v="Cereals"/>
    <m/>
    <m/>
    <x v="224"/>
    <s v="—    "/>
    <n v="22623.4490271053"/>
    <n v="13782.326087446299"/>
    <n v="25466.847938746501"/>
    <n v="25745.3858800946"/>
  </r>
  <r>
    <x v="2"/>
    <s v="Cropping"/>
    <s v="Cereals"/>
    <m/>
    <m/>
    <x v="225"/>
    <s v="—    "/>
    <n v="26365.798133883902"/>
    <n v="15907.316363791801"/>
    <n v="29388.731624139698"/>
    <n v="30729.463671746202"/>
  </r>
  <r>
    <x v="2"/>
    <s v="Cropping"/>
    <s v="Cereals"/>
    <m/>
    <m/>
    <x v="226"/>
    <s v="—    "/>
    <n v="4755.0350360270604"/>
    <n v="2081.6890802622702"/>
    <n v="5995.6675984084204"/>
    <n v="4949.2146471687502"/>
  </r>
  <r>
    <x v="2"/>
    <s v="Cropping"/>
    <s v="Cereals"/>
    <m/>
    <m/>
    <x v="186"/>
    <s v="—    "/>
    <n v="3929.8215694180599"/>
    <n v="5257.60442229206"/>
    <n v="3559.3676524830998"/>
    <n v="3349.5772610858598"/>
  </r>
  <r>
    <x v="2"/>
    <s v="Cropping"/>
    <s v="Cereals"/>
    <m/>
    <m/>
    <x v="227"/>
    <s v="—    "/>
    <n v="1410.51701850322"/>
    <n v="2150.3510411858001"/>
    <n v="1300.16508441316"/>
    <n v="898.081032467304"/>
  </r>
  <r>
    <x v="2"/>
    <s v="Cropping"/>
    <s v="Cereals"/>
    <m/>
    <m/>
    <x v="228"/>
    <s v="—    "/>
    <n v="577.173763443643"/>
    <s v="V"/>
    <n v="604.69005246271001"/>
    <s v="V"/>
  </r>
  <r>
    <x v="2"/>
    <s v="Cropping"/>
    <s v="Cereals"/>
    <m/>
    <m/>
    <x v="229"/>
    <s v="—    "/>
    <n v="443.85968309172699"/>
    <n v="686.36164837114097"/>
    <n v="405.98290276429998"/>
    <n v="279.25222357786703"/>
  </r>
  <r>
    <x v="2"/>
    <s v="Cropping"/>
    <s v="Cereals"/>
    <m/>
    <m/>
    <x v="230"/>
    <s v="—    "/>
    <n v="1498.27110437947"/>
    <n v="2072.9987192501399"/>
    <n v="1248.52961284293"/>
    <n v="1423.10531552937"/>
  </r>
  <r>
    <x v="2"/>
    <s v="Cropping"/>
    <s v="Cereals"/>
    <m/>
    <m/>
    <x v="231"/>
    <s v="—    "/>
    <n v="17136.192389592099"/>
    <n v="9085.2244172515002"/>
    <n v="19988.0771549292"/>
    <n v="19462.097124247099"/>
  </r>
  <r>
    <x v="2"/>
    <s v="Cropping"/>
    <s v="Cereals"/>
    <m/>
    <m/>
    <x v="232"/>
    <s v="—    "/>
    <n v="1903.30701323515"/>
    <n v="990.12590359670605"/>
    <n v="2505.99705457766"/>
    <n v="1617.4112818512599"/>
  </r>
  <r>
    <x v="2"/>
    <s v="Cropping"/>
    <s v="Cereals"/>
    <m/>
    <m/>
    <x v="189"/>
    <s v="—    "/>
    <s v="V"/>
    <s v="V"/>
    <s v="V"/>
    <n v="320.11917181432602"/>
  </r>
  <r>
    <x v="3"/>
    <s v="Cropping"/>
    <s v="General cropping"/>
    <m/>
    <m/>
    <x v="0"/>
    <s v="Sum"/>
    <n v="5911.0003999999999"/>
    <n v="1470.2426"/>
    <n v="2930.5947000000001"/>
    <n v="1510.1631"/>
  </r>
  <r>
    <x v="3"/>
    <s v="Cropping"/>
    <s v="General cropping"/>
    <m/>
    <m/>
    <x v="1"/>
    <s v="Average per farm"/>
    <n v="243.609011861173"/>
    <n v="125.844640331466"/>
    <n v="245.52983410943901"/>
    <n v="354.53282153762098"/>
  </r>
  <r>
    <x v="3"/>
    <s v="Cropping"/>
    <s v="General cropping"/>
    <m/>
    <m/>
    <x v="190"/>
    <s v="—    "/>
    <n v="175498.40516383699"/>
    <n v="90885.636278189704"/>
    <n v="210335.437177888"/>
    <n v="190270.36981820001"/>
  </r>
  <r>
    <x v="3"/>
    <s v="Cropping"/>
    <s v="General cropping"/>
    <m/>
    <m/>
    <x v="185"/>
    <s v="—    "/>
    <n v="122292.846930361"/>
    <n v="63582.708382956698"/>
    <n v="142595.170962228"/>
    <n v="140052.69256479599"/>
  </r>
  <r>
    <x v="3"/>
    <s v="Cropping"/>
    <s v="General cropping"/>
    <m/>
    <m/>
    <x v="223"/>
    <s v="—    "/>
    <n v="30749.748983048601"/>
    <s v="V"/>
    <n v="35020.534740747302"/>
    <n v="35791.851962480097"/>
  </r>
  <r>
    <x v="3"/>
    <s v="Cropping"/>
    <s v="General cropping"/>
    <m/>
    <m/>
    <x v="224"/>
    <s v="—    "/>
    <n v="31554.016770816001"/>
    <n v="17475.207509563399"/>
    <n v="33923.325296261501"/>
    <n v="40662.822386469401"/>
  </r>
  <r>
    <x v="3"/>
    <s v="Cropping"/>
    <s v="General cropping"/>
    <m/>
    <m/>
    <x v="225"/>
    <s v="—    "/>
    <n v="37251.003706631498"/>
    <n v="20583.3610057279"/>
    <n v="40773.551022220803"/>
    <n v="46642.254126458298"/>
  </r>
  <r>
    <x v="3"/>
    <s v="Cropping"/>
    <s v="General cropping"/>
    <m/>
    <m/>
    <x v="226"/>
    <s v="—    "/>
    <n v="22738.0774698645"/>
    <n v="8466.2400884724702"/>
    <n v="32877.759902998499"/>
    <n v="16955.764089388798"/>
  </r>
  <r>
    <x v="3"/>
    <s v="Cropping"/>
    <s v="General cropping"/>
    <m/>
    <m/>
    <x v="186"/>
    <s v="—    "/>
    <n v="5938.2399798517999"/>
    <s v="V"/>
    <n v="7161.0823868616098"/>
    <n v="5660.3737219509603"/>
  </r>
  <r>
    <x v="3"/>
    <s v="Cropping"/>
    <s v="General cropping"/>
    <m/>
    <m/>
    <x v="227"/>
    <s v="—    "/>
    <n v="1735.3176682241501"/>
    <s v="V"/>
    <n v="2348.9953802209502"/>
    <s v="V"/>
  </r>
  <r>
    <x v="3"/>
    <s v="Cropping"/>
    <s v="General cropping"/>
    <m/>
    <m/>
    <x v="228"/>
    <s v="—    "/>
    <s v="..D"/>
    <s v="V"/>
    <n v="2043.2829616801"/>
    <s v="V"/>
  </r>
  <r>
    <x v="3"/>
    <s v="Cropping"/>
    <s v="General cropping"/>
    <m/>
    <m/>
    <x v="229"/>
    <s v="—    "/>
    <n v="547.98095533879496"/>
    <s v="V"/>
    <n v="703.64330888198197"/>
    <s v="V"/>
  </r>
  <r>
    <x v="3"/>
    <s v="Cropping"/>
    <s v="General cropping"/>
    <m/>
    <m/>
    <x v="230"/>
    <s v="—    "/>
    <n v="1790.56908475256"/>
    <s v="V"/>
    <n v="2065.1607360785802"/>
    <n v="1555.0272348728399"/>
  </r>
  <r>
    <x v="3"/>
    <s v="Cropping"/>
    <s v="General cropping"/>
    <m/>
    <m/>
    <x v="231"/>
    <s v="—    "/>
    <n v="30753.474489428201"/>
    <n v="12428.725203854099"/>
    <n v="35702.282206440897"/>
    <n v="38990.251938946203"/>
  </r>
  <r>
    <x v="3"/>
    <s v="Cropping"/>
    <s v="General cropping"/>
    <m/>
    <m/>
    <x v="232"/>
    <s v="—    "/>
    <s v="V"/>
    <s v="V"/>
    <s v="V"/>
    <n v="5296.5356500897096"/>
  </r>
  <r>
    <x v="3"/>
    <s v="Cropping"/>
    <s v="General cropping"/>
    <m/>
    <m/>
    <x v="189"/>
    <s v="—    "/>
    <s v=".D"/>
    <s v="V"/>
    <s v=".D"/>
    <s v=".D"/>
  </r>
  <r>
    <x v="4"/>
    <s v="Cropping"/>
    <s v="Horticulture"/>
    <m/>
    <m/>
    <x v="0"/>
    <s v="Sum"/>
    <n v="2752.0003999999999"/>
    <n v="682.92960000000005"/>
    <n v="1374.174"/>
    <n v="694.89679999999998"/>
  </r>
  <r>
    <x v="4"/>
    <s v="Cropping"/>
    <s v="Horticulture"/>
    <m/>
    <m/>
    <x v="1"/>
    <s v="Average per farm"/>
    <n v="25.439972401893499"/>
    <n v="12.650448423966401"/>
    <n v="27.911380148365499"/>
    <n v="33.121976730933298"/>
  </r>
  <r>
    <x v="4"/>
    <s v="Cropping"/>
    <s v="Horticulture"/>
    <m/>
    <m/>
    <x v="190"/>
    <s v="—    "/>
    <n v="171042.89828329999"/>
    <n v="18958.475932951202"/>
    <n v="268586.058008375"/>
    <n v="127614.406095553"/>
  </r>
  <r>
    <x v="4"/>
    <s v="Cropping"/>
    <s v="Horticulture"/>
    <m/>
    <m/>
    <x v="185"/>
    <s v="—    "/>
    <n v="123007.202734563"/>
    <s v="V"/>
    <n v="190107.447604088"/>
    <n v="97922.183103016199"/>
  </r>
  <r>
    <x v="4"/>
    <s v="Cropping"/>
    <s v="Horticulture"/>
    <m/>
    <m/>
    <x v="223"/>
    <s v="—    "/>
    <n v="51324.056240834798"/>
    <s v="V"/>
    <n v="75990.526375480898"/>
    <n v="47469.9068986934"/>
  </r>
  <r>
    <x v="4"/>
    <s v="Cropping"/>
    <s v="Horticulture"/>
    <m/>
    <m/>
    <x v="224"/>
    <s v="—    "/>
    <n v="12352.6839857291"/>
    <s v="V"/>
    <n v="18505.566062521899"/>
    <n v="10511.2891450932"/>
  </r>
  <r>
    <x v="4"/>
    <s v="Cropping"/>
    <s v="Horticulture"/>
    <m/>
    <m/>
    <x v="225"/>
    <s v="—    "/>
    <n v="8260.7679808476805"/>
    <n v="1193.64782753596"/>
    <n v="11052.027866194499"/>
    <n v="9686.4023739927998"/>
  </r>
  <r>
    <x v="4"/>
    <s v="Cropping"/>
    <s v="Horticulture"/>
    <m/>
    <m/>
    <x v="226"/>
    <s v="—    "/>
    <n v="51069.694527152002"/>
    <s v="V"/>
    <n v="84559.327299890705"/>
    <n v="30254.584685236699"/>
  </r>
  <r>
    <x v="4"/>
    <s v="Cropping"/>
    <s v="Horticulture"/>
    <m/>
    <m/>
    <x v="186"/>
    <s v="—    "/>
    <s v="V"/>
    <s v="V"/>
    <s v="V"/>
    <n v="57.257409733358998"/>
  </r>
  <r>
    <x v="4"/>
    <s v="Cropping"/>
    <s v="Horticulture"/>
    <m/>
    <m/>
    <x v="227"/>
    <s v="—    "/>
    <s v="V"/>
    <s v=".D"/>
    <s v="V"/>
    <n v="21.7183161586008"/>
  </r>
  <r>
    <x v="4"/>
    <s v="Cropping"/>
    <s v="Horticulture"/>
    <m/>
    <m/>
    <x v="228"/>
    <s v="—    "/>
    <s v=".D"/>
    <s v="..D"/>
    <n v="0"/>
    <s v=".D"/>
  </r>
  <r>
    <x v="4"/>
    <s v="Cropping"/>
    <s v="Horticulture"/>
    <m/>
    <m/>
    <x v="229"/>
    <s v="—    "/>
    <s v="V"/>
    <s v=".D"/>
    <s v="V"/>
    <s v=".D"/>
  </r>
  <r>
    <x v="4"/>
    <s v="Cropping"/>
    <s v="Horticulture"/>
    <m/>
    <m/>
    <x v="230"/>
    <s v="—    "/>
    <s v="V"/>
    <n v="100.992015575251"/>
    <s v="V"/>
    <n v="28.305322459392499"/>
  </r>
  <r>
    <x v="4"/>
    <s v="Cropping"/>
    <s v="Horticulture"/>
    <m/>
    <m/>
    <x v="231"/>
    <s v="—    "/>
    <n v="7747.1117379561401"/>
    <n v="1450.5480680585499"/>
    <n v="11444.649076608899"/>
    <n v="6623.27584412534"/>
  </r>
  <r>
    <x v="4"/>
    <s v="Cropping"/>
    <s v="Horticulture"/>
    <m/>
    <m/>
    <x v="232"/>
    <s v="—    "/>
    <n v="39671.532290874697"/>
    <n v="3758.0400440982498"/>
    <n v="66245.544887328695"/>
    <s v="V"/>
  </r>
  <r>
    <x v="4"/>
    <s v="Cropping"/>
    <s v="Horticulture"/>
    <m/>
    <m/>
    <x v="189"/>
    <s v="—    "/>
    <s v=".D"/>
    <n v="0.56396808690090505"/>
    <s v="V"/>
    <s v=".D"/>
  </r>
  <r>
    <x v="5"/>
    <s v="Cropping"/>
    <s v="Horticulture"/>
    <s v="Specialist fruit"/>
    <m/>
    <x v="0"/>
    <s v="Sum"/>
    <n v="608.99990000000003"/>
    <n v="200.6925"/>
    <n v="273.26749999999998"/>
    <n v="135.03989999999999"/>
  </r>
  <r>
    <x v="5"/>
    <s v="Cropping"/>
    <s v="Horticulture"/>
    <s v="Specialist fruit"/>
    <m/>
    <x v="1"/>
    <s v="Average per farm"/>
    <n v="25.6806563465774"/>
    <s v="F"/>
    <n v="38.058597052338797"/>
    <n v="23.155758831278799"/>
  </r>
  <r>
    <x v="5"/>
    <s v="Cropping"/>
    <s v="Horticulture"/>
    <s v="Specialist fruit"/>
    <m/>
    <x v="190"/>
    <s v="—    "/>
    <s v="V"/>
    <s v="F"/>
    <s v="V"/>
    <s v="V"/>
  </r>
  <r>
    <x v="5"/>
    <s v="Cropping"/>
    <s v="Horticulture"/>
    <s v="Specialist fruit"/>
    <m/>
    <x v="185"/>
    <s v="—    "/>
    <s v="V"/>
    <s v="F"/>
    <s v="V"/>
    <s v="V"/>
  </r>
  <r>
    <x v="5"/>
    <s v="Cropping"/>
    <s v="Horticulture"/>
    <s v="Specialist fruit"/>
    <m/>
    <x v="223"/>
    <s v="—    "/>
    <s v="V"/>
    <s v="F"/>
    <s v="V"/>
    <n v="1472.20156487083"/>
  </r>
  <r>
    <x v="5"/>
    <s v="Cropping"/>
    <s v="Horticulture"/>
    <s v="Specialist fruit"/>
    <m/>
    <x v="224"/>
    <s v="—    "/>
    <s v="V"/>
    <s v="F"/>
    <s v="V"/>
    <s v="V"/>
  </r>
  <r>
    <x v="5"/>
    <s v="Cropping"/>
    <s v="Horticulture"/>
    <s v="Specialist fruit"/>
    <m/>
    <x v="225"/>
    <s v="—    "/>
    <s v="V"/>
    <s v="F"/>
    <s v="V"/>
    <n v="7690.09333685822"/>
  </r>
  <r>
    <x v="5"/>
    <s v="Cropping"/>
    <s v="Horticulture"/>
    <s v="Specialist fruit"/>
    <m/>
    <x v="226"/>
    <s v="—    "/>
    <s v="V"/>
    <s v="F"/>
    <s v="V"/>
    <s v="V"/>
  </r>
  <r>
    <x v="5"/>
    <s v="Cropping"/>
    <s v="Horticulture"/>
    <s v="Specialist fruit"/>
    <m/>
    <x v="186"/>
    <s v="—    "/>
    <s v="V"/>
    <s v=".D"/>
    <s v="V"/>
    <s v=".D"/>
  </r>
  <r>
    <x v="5"/>
    <s v="Cropping"/>
    <s v="Horticulture"/>
    <s v="Specialist fruit"/>
    <m/>
    <x v="227"/>
    <s v="—    "/>
    <s v="V"/>
    <s v=".D"/>
    <s v="V"/>
    <s v=".D"/>
  </r>
  <r>
    <x v="5"/>
    <s v="Cropping"/>
    <s v="Horticulture"/>
    <s v="Specialist fruit"/>
    <m/>
    <x v="228"/>
    <s v="—    "/>
    <s v=".D"/>
    <s v="..D"/>
    <n v="0"/>
    <s v=".D"/>
  </r>
  <r>
    <x v="5"/>
    <s v="Cropping"/>
    <s v="Horticulture"/>
    <s v="Specialist fruit"/>
    <m/>
    <x v="229"/>
    <s v="—    "/>
    <s v="V"/>
    <s v="..D"/>
    <s v="V"/>
    <s v=".D"/>
  </r>
  <r>
    <x v="5"/>
    <s v="Cropping"/>
    <s v="Horticulture"/>
    <s v="Specialist fruit"/>
    <m/>
    <x v="230"/>
    <s v="—    "/>
    <s v="V"/>
    <n v="0"/>
    <s v="V"/>
    <s v=".D"/>
  </r>
  <r>
    <x v="5"/>
    <s v="Cropping"/>
    <s v="Horticulture"/>
    <s v="Specialist fruit"/>
    <m/>
    <x v="231"/>
    <s v="—    "/>
    <n v="6416.3454796954802"/>
    <s v="F"/>
    <n v="11105.5338754151"/>
    <s v="V"/>
  </r>
  <r>
    <x v="5"/>
    <s v="Cropping"/>
    <s v="Horticulture"/>
    <s v="Specialist fruit"/>
    <m/>
    <x v="232"/>
    <s v="—    "/>
    <s v="V"/>
    <s v="F"/>
    <s v="V"/>
    <s v="V"/>
  </r>
  <r>
    <x v="5"/>
    <s v="Cropping"/>
    <s v="Horticulture"/>
    <s v="Specialist fruit"/>
    <m/>
    <x v="189"/>
    <s v="—    "/>
    <s v=".D"/>
    <s v="F"/>
    <s v="V"/>
    <s v=".D"/>
  </r>
  <r>
    <x v="6"/>
    <s v="Cropping"/>
    <s v="Horticulture"/>
    <s v="Specialist glass"/>
    <m/>
    <x v="0"/>
    <s v="Sum"/>
    <n v="266"/>
    <n v="93.316199999999995"/>
    <n v="137.87049999999999"/>
    <n v="34.813299999999998"/>
  </r>
  <r>
    <x v="6"/>
    <s v="Cropping"/>
    <s v="Horticulture"/>
    <s v="Specialist glass"/>
    <m/>
    <x v="1"/>
    <s v="Average per farm"/>
    <n v="7.2862214022556397"/>
    <n v="2.79724126143156"/>
    <n v="8.4140495319883506"/>
    <s v="V"/>
  </r>
  <r>
    <x v="6"/>
    <s v="Cropping"/>
    <s v="Horticulture"/>
    <s v="Specialist glass"/>
    <m/>
    <x v="190"/>
    <s v="—    "/>
    <n v="234328.89144285701"/>
    <s v="V"/>
    <n v="345150.84079988103"/>
    <n v="315963.99266946799"/>
  </r>
  <r>
    <x v="6"/>
    <s v="Cropping"/>
    <s v="Horticulture"/>
    <s v="Specialist glass"/>
    <m/>
    <x v="185"/>
    <s v="—    "/>
    <n v="198049.07230864701"/>
    <s v="V"/>
    <n v="283597.85217794997"/>
    <n v="291960.06906555803"/>
  </r>
  <r>
    <x v="6"/>
    <s v="Cropping"/>
    <s v="Horticulture"/>
    <s v="Specialist glass"/>
    <m/>
    <x v="223"/>
    <s v="—    "/>
    <n v="117703.514694361"/>
    <s v=".D"/>
    <s v="V"/>
    <s v="V"/>
  </r>
  <r>
    <x v="6"/>
    <s v="Cropping"/>
    <s v="Horticulture"/>
    <s v="Specialist glass"/>
    <m/>
    <x v="224"/>
    <s v="—    "/>
    <n v="21112.105959398501"/>
    <s v="V"/>
    <s v="V"/>
    <n v="30274.084818158601"/>
  </r>
  <r>
    <x v="6"/>
    <s v="Cropping"/>
    <s v="Horticulture"/>
    <s v="Specialist glass"/>
    <m/>
    <x v="225"/>
    <s v="—    "/>
    <n v="4676.5484921052603"/>
    <s v="V"/>
    <n v="4730.9268516470202"/>
    <s v="V"/>
  </r>
  <r>
    <x v="6"/>
    <s v="Cropping"/>
    <s v="Horticulture"/>
    <s v="Specialist glass"/>
    <m/>
    <x v="226"/>
    <s v="—    "/>
    <n v="54556.903162782"/>
    <s v="V"/>
    <n v="72979.005916421607"/>
    <n v="91645.384154906307"/>
  </r>
  <r>
    <x v="6"/>
    <s v="Cropping"/>
    <s v="Horticulture"/>
    <s v="Specialist glass"/>
    <m/>
    <x v="186"/>
    <s v="—    "/>
    <n v="0"/>
    <n v="0"/>
    <n v="0"/>
    <n v="0"/>
  </r>
  <r>
    <x v="6"/>
    <s v="Cropping"/>
    <s v="Horticulture"/>
    <s v="Specialist glass"/>
    <m/>
    <x v="227"/>
    <s v="—    "/>
    <n v="0"/>
    <n v="0"/>
    <n v="0"/>
    <n v="0"/>
  </r>
  <r>
    <x v="6"/>
    <s v="Cropping"/>
    <s v="Horticulture"/>
    <s v="Specialist glass"/>
    <m/>
    <x v="228"/>
    <s v="—    "/>
    <s v="..D"/>
    <n v="0"/>
    <n v="0"/>
    <s v="..D"/>
  </r>
  <r>
    <x v="6"/>
    <s v="Cropping"/>
    <s v="Horticulture"/>
    <s v="Specialist glass"/>
    <m/>
    <x v="229"/>
    <s v="—    "/>
    <n v="0"/>
    <n v="0"/>
    <n v="0"/>
    <n v="0"/>
  </r>
  <r>
    <x v="6"/>
    <s v="Cropping"/>
    <s v="Horticulture"/>
    <s v="Specialist glass"/>
    <m/>
    <x v="230"/>
    <s v="—    "/>
    <n v="0"/>
    <n v="0"/>
    <n v="0"/>
    <n v="0"/>
  </r>
  <r>
    <x v="6"/>
    <s v="Cropping"/>
    <s v="Horticulture"/>
    <s v="Specialist glass"/>
    <m/>
    <x v="231"/>
    <s v="—    "/>
    <s v="V"/>
    <n v="172.255742304123"/>
    <s v="V"/>
    <s v="V"/>
  </r>
  <r>
    <x v="6"/>
    <s v="Cropping"/>
    <s v="Horticulture"/>
    <s v="Specialist glass"/>
    <m/>
    <x v="232"/>
    <s v="—    "/>
    <s v="V"/>
    <s v="V"/>
    <s v="V"/>
    <s v="V"/>
  </r>
  <r>
    <x v="6"/>
    <s v="Cropping"/>
    <s v="Horticulture"/>
    <s v="Specialist glass"/>
    <m/>
    <x v="189"/>
    <s v="—    "/>
    <s v=".D"/>
    <s v="..D"/>
    <s v=".D"/>
    <n v="0"/>
  </r>
  <r>
    <x v="7"/>
    <s v="Cropping"/>
    <s v="Horticulture"/>
    <s v="Specialist hardy nursery stock"/>
    <m/>
    <x v="0"/>
    <s v="Sum"/>
    <n v="668.00019999999995"/>
    <n v="83.809100000000001"/>
    <n v="358.93279999999999"/>
    <n v="225.25829999999999"/>
  </r>
  <r>
    <x v="7"/>
    <s v="Cropping"/>
    <s v="Horticulture"/>
    <s v="Specialist hardy nursery stock"/>
    <m/>
    <x v="1"/>
    <s v="Average per farm"/>
    <n v="8.5612652571062107"/>
    <s v="D"/>
    <n v="5.7202384234597696"/>
    <s v="F"/>
  </r>
  <r>
    <x v="7"/>
    <s v="Cropping"/>
    <s v="Horticulture"/>
    <s v="Specialist hardy nursery stock"/>
    <m/>
    <x v="190"/>
    <s v="—    "/>
    <n v="204550.85534136099"/>
    <s v="D"/>
    <n v="256038.21518011199"/>
    <s v="F"/>
  </r>
  <r>
    <x v="7"/>
    <s v="Cropping"/>
    <s v="Horticulture"/>
    <s v="Specialist hardy nursery stock"/>
    <m/>
    <x v="185"/>
    <s v="—    "/>
    <n v="174177.10174712501"/>
    <s v="D"/>
    <n v="215941.622842493"/>
    <s v="F"/>
  </r>
  <r>
    <x v="7"/>
    <s v="Cropping"/>
    <s v="Horticulture"/>
    <s v="Specialist hardy nursery stock"/>
    <m/>
    <x v="223"/>
    <s v="—    "/>
    <n v="98630.585343387604"/>
    <s v="D"/>
    <n v="119122.17471794201"/>
    <s v="F"/>
  </r>
  <r>
    <x v="7"/>
    <s v="Cropping"/>
    <s v="Horticulture"/>
    <s v="Specialist hardy nursery stock"/>
    <m/>
    <x v="224"/>
    <s v="—    "/>
    <n v="19433.152679445298"/>
    <s v="D"/>
    <n v="25489.309297450702"/>
    <s v="F"/>
  </r>
  <r>
    <x v="7"/>
    <s v="Cropping"/>
    <s v="Horticulture"/>
    <s v="Specialist hardy nursery stock"/>
    <m/>
    <x v="225"/>
    <s v="—    "/>
    <n v="3935.7543321094799"/>
    <s v="D"/>
    <n v="2251.03543810986"/>
    <s v="F"/>
  </r>
  <r>
    <x v="7"/>
    <s v="Cropping"/>
    <s v="Horticulture"/>
    <s v="Specialist hardy nursery stock"/>
    <m/>
    <x v="226"/>
    <s v="—    "/>
    <n v="52177.6093921828"/>
    <s v="D"/>
    <n v="69079.103388990901"/>
    <s v="F"/>
  </r>
  <r>
    <x v="7"/>
    <s v="Cropping"/>
    <s v="Horticulture"/>
    <s v="Specialist hardy nursery stock"/>
    <m/>
    <x v="186"/>
    <s v="—    "/>
    <n v="0"/>
    <n v="0"/>
    <n v="0"/>
    <n v="0"/>
  </r>
  <r>
    <x v="7"/>
    <s v="Cropping"/>
    <s v="Horticulture"/>
    <s v="Specialist hardy nursery stock"/>
    <m/>
    <x v="227"/>
    <s v="—    "/>
    <n v="0"/>
    <n v="0"/>
    <n v="0"/>
    <n v="0"/>
  </r>
  <r>
    <x v="7"/>
    <s v="Cropping"/>
    <s v="Horticulture"/>
    <s v="Specialist hardy nursery stock"/>
    <m/>
    <x v="228"/>
    <s v="—    "/>
    <n v="0"/>
    <n v="0"/>
    <n v="0"/>
    <n v="0"/>
  </r>
  <r>
    <x v="7"/>
    <s v="Cropping"/>
    <s v="Horticulture"/>
    <s v="Specialist hardy nursery stock"/>
    <m/>
    <x v="229"/>
    <s v="—    "/>
    <n v="0"/>
    <n v="0"/>
    <n v="0"/>
    <n v="0"/>
  </r>
  <r>
    <x v="7"/>
    <s v="Cropping"/>
    <s v="Horticulture"/>
    <s v="Specialist hardy nursery stock"/>
    <m/>
    <x v="230"/>
    <s v="—    "/>
    <n v="0"/>
    <n v="0"/>
    <n v="0"/>
    <n v="0"/>
  </r>
  <r>
    <x v="7"/>
    <s v="Cropping"/>
    <s v="Horticulture"/>
    <s v="Specialist hardy nursery stock"/>
    <m/>
    <x v="231"/>
    <s v="—    "/>
    <s v="V"/>
    <s v="D"/>
    <s v="V"/>
    <s v=".D"/>
  </r>
  <r>
    <x v="7"/>
    <s v="Cropping"/>
    <s v="Horticulture"/>
    <s v="Specialist hardy nursery stock"/>
    <m/>
    <x v="232"/>
    <s v="—    "/>
    <s v="V"/>
    <s v="D"/>
    <s v="V"/>
    <s v="F"/>
  </r>
  <r>
    <x v="7"/>
    <s v="Cropping"/>
    <s v="Horticulture"/>
    <s v="Specialist hardy nursery stock"/>
    <m/>
    <x v="189"/>
    <s v="—    "/>
    <s v=".D"/>
    <s v="..D"/>
    <s v=".D"/>
    <n v="0"/>
  </r>
  <r>
    <x v="8"/>
    <s v="Cropping"/>
    <s v="Horticulture"/>
    <s v="Other horticulture"/>
    <m/>
    <x v="0"/>
    <s v="Sum"/>
    <n v="1209.0002999999999"/>
    <n v="305.11180000000002"/>
    <n v="604.10320000000002"/>
    <n v="299.78530000000001"/>
  </r>
  <r>
    <x v="8"/>
    <s v="Cropping"/>
    <s v="Horticulture"/>
    <s v="Other horticulture"/>
    <m/>
    <x v="1"/>
    <s v="Average per farm"/>
    <n v="38.638729272441097"/>
    <s v="F"/>
    <n v="40.956056554575397"/>
    <s v="V"/>
  </r>
  <r>
    <x v="8"/>
    <s v="Cropping"/>
    <s v="Horticulture"/>
    <s v="Other horticulture"/>
    <m/>
    <x v="190"/>
    <s v="—    "/>
    <n v="155995.802809396"/>
    <s v="F"/>
    <n v="260406.423495853"/>
    <s v="V"/>
  </r>
  <r>
    <x v="8"/>
    <s v="Cropping"/>
    <s v="Horticulture"/>
    <s v="Other horticulture"/>
    <m/>
    <x v="185"/>
    <s v="—    "/>
    <n v="101798.695715626"/>
    <s v="F"/>
    <n v="171934.58786197499"/>
    <s v="V"/>
  </r>
  <r>
    <x v="8"/>
    <s v="Cropping"/>
    <s v="Horticulture"/>
    <s v="Other horticulture"/>
    <m/>
    <x v="223"/>
    <s v="—    "/>
    <n v="33640.503389370497"/>
    <s v="F"/>
    <s v="V"/>
    <s v="V"/>
  </r>
  <r>
    <x v="8"/>
    <s v="Cropping"/>
    <s v="Horticulture"/>
    <s v="Other horticulture"/>
    <m/>
    <x v="224"/>
    <s v="—    "/>
    <n v="11631.0060274592"/>
    <s v="F"/>
    <s v="V"/>
    <s v="V"/>
  </r>
  <r>
    <x v="8"/>
    <s v="Cropping"/>
    <s v="Horticulture"/>
    <s v="Other horticulture"/>
    <m/>
    <x v="225"/>
    <s v="—    "/>
    <n v="10310.6790497074"/>
    <s v=".D"/>
    <n v="14294.5342545777"/>
    <s v="V"/>
  </r>
  <r>
    <x v="8"/>
    <s v="Cropping"/>
    <s v="Horticulture"/>
    <s v="Other horticulture"/>
    <m/>
    <x v="226"/>
    <s v="—    "/>
    <n v="46216.507249088398"/>
    <s v="F"/>
    <s v="V"/>
    <s v="V"/>
  </r>
  <r>
    <x v="8"/>
    <s v="Cropping"/>
    <s v="Horticulture"/>
    <s v="Other horticulture"/>
    <m/>
    <x v="186"/>
    <s v="—    "/>
    <s v="V"/>
    <s v="F"/>
    <s v=".D"/>
    <s v=".D"/>
  </r>
  <r>
    <x v="8"/>
    <s v="Cropping"/>
    <s v="Horticulture"/>
    <s v="Other horticulture"/>
    <m/>
    <x v="227"/>
    <s v="—    "/>
    <s v="V"/>
    <s v=".D"/>
    <s v=".D"/>
    <s v=".D"/>
  </r>
  <r>
    <x v="8"/>
    <s v="Cropping"/>
    <s v="Horticulture"/>
    <s v="Other horticulture"/>
    <m/>
    <x v="228"/>
    <s v="—    "/>
    <n v="0"/>
    <n v="0"/>
    <n v="0"/>
    <n v="0"/>
  </r>
  <r>
    <x v="8"/>
    <s v="Cropping"/>
    <s v="Horticulture"/>
    <s v="Other horticulture"/>
    <m/>
    <x v="229"/>
    <s v="—    "/>
    <s v="V"/>
    <s v=".D"/>
    <s v=".D"/>
    <s v=".D"/>
  </r>
  <r>
    <x v="8"/>
    <s v="Cropping"/>
    <s v="Horticulture"/>
    <s v="Other horticulture"/>
    <m/>
    <x v="230"/>
    <s v="—    "/>
    <n v="73.270914655687093"/>
    <s v="F"/>
    <s v=".D"/>
    <s v=".D"/>
  </r>
  <r>
    <x v="8"/>
    <s v="Cropping"/>
    <s v="Horticulture"/>
    <s v="Other horticulture"/>
    <m/>
    <x v="231"/>
    <s v="—    "/>
    <s v="V"/>
    <s v="F"/>
    <s v="V"/>
    <s v="V"/>
  </r>
  <r>
    <x v="8"/>
    <s v="Cropping"/>
    <s v="Horticulture"/>
    <s v="Other horticulture"/>
    <m/>
    <x v="232"/>
    <s v="—    "/>
    <n v="42837.833192680002"/>
    <s v="F"/>
    <n v="71477.196531155598"/>
    <s v=".D"/>
  </r>
  <r>
    <x v="8"/>
    <s v="Cropping"/>
    <s v="Horticulture"/>
    <s v="Other horticulture"/>
    <m/>
    <x v="189"/>
    <s v="—    "/>
    <s v=".D"/>
    <s v="F"/>
    <s v=".D"/>
    <s v="V"/>
  </r>
  <r>
    <x v="9"/>
    <s v="Grazing Livestock"/>
    <m/>
    <m/>
    <m/>
    <x v="0"/>
    <s v="Sum"/>
    <n v="25558.000876999999"/>
    <n v="6350.4106769999999"/>
    <n v="12747.1103"/>
    <n v="6460.4799000000003"/>
  </r>
  <r>
    <x v="9"/>
    <s v="Grazing Livestock"/>
    <m/>
    <m/>
    <m/>
    <x v="1"/>
    <s v="Average per farm"/>
    <n v="132.35446819631801"/>
    <n v="80.296215477081304"/>
    <n v="124.62346634491701"/>
    <n v="198.77975298414"/>
  </r>
  <r>
    <x v="9"/>
    <s v="Grazing Livestock"/>
    <m/>
    <m/>
    <m/>
    <x v="190"/>
    <s v="—    "/>
    <n v="105375.523668211"/>
    <n v="68387.515327012094"/>
    <n v="116740.921201537"/>
    <n v="119308.399944205"/>
  </r>
  <r>
    <x v="9"/>
    <s v="Grazing Livestock"/>
    <m/>
    <m/>
    <m/>
    <x v="185"/>
    <s v="—    "/>
    <n v="12530.710566518401"/>
    <n v="8139.3744207782602"/>
    <n v="12997.573223728999"/>
    <n v="15926.0679547196"/>
  </r>
  <r>
    <x v="9"/>
    <s v="Grazing Livestock"/>
    <m/>
    <m/>
    <m/>
    <x v="223"/>
    <s v="—    "/>
    <n v="2113.5265209486802"/>
    <n v="1315.2548245769101"/>
    <n v="2175.3449936963402"/>
    <n v="2776.22438230943"/>
  </r>
  <r>
    <x v="9"/>
    <s v="Grazing Livestock"/>
    <m/>
    <m/>
    <m/>
    <x v="224"/>
    <s v="—    "/>
    <n v="6908.7805370837496"/>
    <n v="4524.5159933436798"/>
    <n v="7249.51937529715"/>
    <n v="8580.1151172221707"/>
  </r>
  <r>
    <x v="9"/>
    <s v="Grazing Livestock"/>
    <m/>
    <m/>
    <m/>
    <x v="225"/>
    <s v="—    "/>
    <n v="2223.32854031942"/>
    <n v="1292.0787995272201"/>
    <n v="2218.1367001429398"/>
    <n v="3148.9562566551699"/>
  </r>
  <r>
    <x v="9"/>
    <s v="Grazing Livestock"/>
    <m/>
    <m/>
    <m/>
    <x v="226"/>
    <s v="—    "/>
    <n v="1285.07496816657"/>
    <n v="1007.52480333045"/>
    <n v="1354.5721545925601"/>
    <n v="1420.7721985328101"/>
  </r>
  <r>
    <x v="9"/>
    <s v="Grazing Livestock"/>
    <m/>
    <m/>
    <m/>
    <x v="186"/>
    <s v="—    "/>
    <n v="78765.381550366204"/>
    <n v="50603.359309481501"/>
    <n v="88816.823835689298"/>
    <n v="86615.195190267594"/>
  </r>
  <r>
    <x v="9"/>
    <s v="Grazing Livestock"/>
    <m/>
    <m/>
    <m/>
    <x v="227"/>
    <s v="—    "/>
    <n v="50072.926349476802"/>
    <n v="31561.4851130649"/>
    <n v="57021.732721831002"/>
    <n v="54558.359822093"/>
  </r>
  <r>
    <x v="9"/>
    <s v="Grazing Livestock"/>
    <m/>
    <m/>
    <m/>
    <x v="228"/>
    <s v="—    "/>
    <n v="4796.59962023563"/>
    <n v="3217.76118195135"/>
    <n v="4777.9591671376702"/>
    <n v="6385.3181901084499"/>
  </r>
  <r>
    <x v="9"/>
    <s v="Grazing Livestock"/>
    <m/>
    <m/>
    <m/>
    <x v="229"/>
    <s v="—    "/>
    <n v="6740.9345351011198"/>
    <n v="4234.0151778681602"/>
    <n v="7837.7196802792196"/>
    <n v="7041.0865766798497"/>
  </r>
  <r>
    <x v="9"/>
    <s v="Grazing Livestock"/>
    <m/>
    <m/>
    <m/>
    <x v="230"/>
    <s v="—    "/>
    <n v="17154.921045552699"/>
    <n v="11590.0978365971"/>
    <n v="19179.412266441301"/>
    <n v="18630.430601386099"/>
  </r>
  <r>
    <x v="9"/>
    <s v="Grazing Livestock"/>
    <m/>
    <m/>
    <m/>
    <x v="231"/>
    <s v="—    "/>
    <n v="11000.409072546699"/>
    <n v="8312.1024919670708"/>
    <n v="11262.271810035299"/>
    <n v="13126.235300120699"/>
  </r>
  <r>
    <x v="9"/>
    <s v="Grazing Livestock"/>
    <m/>
    <m/>
    <m/>
    <x v="232"/>
    <s v="—    "/>
    <n v="2971.0475317577002"/>
    <n v="1317.20162630862"/>
    <n v="3538.0720547699302"/>
    <n v="3477.9257527447699"/>
  </r>
  <r>
    <x v="9"/>
    <s v="Grazing Livestock"/>
    <m/>
    <m/>
    <m/>
    <x v="189"/>
    <s v="—    "/>
    <n v="107.97494702155799"/>
    <s v="V"/>
    <n v="126.180277313518"/>
    <s v="V"/>
  </r>
  <r>
    <x v="10"/>
    <s v="Grazing Livestock"/>
    <s v="Dairy"/>
    <m/>
    <m/>
    <x v="0"/>
    <s v="Sum"/>
    <n v="5839.0001769999999"/>
    <n v="1482.183477"/>
    <n v="2879.2031999999999"/>
    <n v="1477.6134999999999"/>
  </r>
  <r>
    <x v="10"/>
    <s v="Grazing Livestock"/>
    <s v="Dairy"/>
    <m/>
    <m/>
    <x v="1"/>
    <s v="Average per farm"/>
    <n v="168.443519154966"/>
    <n v="136.448772673338"/>
    <n v="178.12802988514301"/>
    <n v="181.666469744625"/>
  </r>
  <r>
    <x v="10"/>
    <s v="Grazing Livestock"/>
    <s v="Dairy"/>
    <m/>
    <m/>
    <x v="190"/>
    <s v="—    "/>
    <n v="309796.51097571099"/>
    <n v="217008.13958490701"/>
    <n v="345204.03339021001"/>
    <n v="333878.54534619499"/>
  </r>
  <r>
    <x v="10"/>
    <s v="Grazing Livestock"/>
    <s v="Dairy"/>
    <m/>
    <m/>
    <x v="185"/>
    <s v="—    "/>
    <n v="33596.091721630903"/>
    <n v="25053.145473373101"/>
    <n v="33743.796052428697"/>
    <n v="41877.650459541699"/>
  </r>
  <r>
    <x v="10"/>
    <s v="Grazing Livestock"/>
    <s v="Dairy"/>
    <m/>
    <m/>
    <x v="223"/>
    <s v="—    "/>
    <n v="6241.8322229088399"/>
    <n v="4229.9286009170701"/>
    <n v="6487.4635059449802"/>
    <n v="7781.3335401984295"/>
  </r>
  <r>
    <x v="10"/>
    <s v="Grazing Livestock"/>
    <s v="Dairy"/>
    <m/>
    <m/>
    <x v="224"/>
    <s v="—    "/>
    <n v="17296.116993419098"/>
    <n v="12997.1193787549"/>
    <n v="17562.442586094701"/>
    <n v="21089.461960451801"/>
  </r>
  <r>
    <x v="10"/>
    <s v="Grazing Livestock"/>
    <s v="Dairy"/>
    <m/>
    <m/>
    <x v="225"/>
    <s v="—    "/>
    <n v="6747.8051106836001"/>
    <n v="5036.8407396185003"/>
    <n v="6138.9809822036896"/>
    <n v="9650.38518286412"/>
  </r>
  <r>
    <x v="10"/>
    <s v="Grazing Livestock"/>
    <s v="Dairy"/>
    <m/>
    <m/>
    <x v="226"/>
    <s v="—    "/>
    <n v="3310.3373946193301"/>
    <n v="2789.2567540826799"/>
    <n v="3554.90897818535"/>
    <n v="3356.4697760273598"/>
  </r>
  <r>
    <x v="10"/>
    <s v="Grazing Livestock"/>
    <s v="Dairy"/>
    <m/>
    <m/>
    <x v="186"/>
    <s v="—    "/>
    <n v="239352.691526918"/>
    <n v="165863.839737973"/>
    <n v="272714.09476021002"/>
    <n v="248062.48127876499"/>
  </r>
  <r>
    <x v="10"/>
    <s v="Grazing Livestock"/>
    <s v="Dairy"/>
    <m/>
    <m/>
    <x v="227"/>
    <s v="—    "/>
    <n v="164192.84093090499"/>
    <n v="110126.023116424"/>
    <n v="189867.92487060299"/>
    <n v="168397.70247226401"/>
  </r>
  <r>
    <x v="10"/>
    <s v="Grazing Livestock"/>
    <s v="Dairy"/>
    <m/>
    <m/>
    <x v="228"/>
    <s v="—    "/>
    <n v="12700.2643984849"/>
    <n v="12743.597144417499"/>
    <n v="10332.2001466239"/>
    <n v="17271.088292371402"/>
  </r>
  <r>
    <x v="10"/>
    <s v="Grazing Livestock"/>
    <s v="Dairy"/>
    <m/>
    <m/>
    <x v="229"/>
    <s v="—    "/>
    <n v="17445.857179516599"/>
    <n v="11528.3480058077"/>
    <n v="21255.422927565502"/>
    <n v="15958.540252508499"/>
  </r>
  <r>
    <x v="10"/>
    <s v="Grazing Livestock"/>
    <s v="Dairy"/>
    <m/>
    <m/>
    <x v="230"/>
    <s v="—    "/>
    <n v="45013.7290180118"/>
    <n v="31465.871471323298"/>
    <n v="51258.546815417503"/>
    <n v="46435.150261621202"/>
  </r>
  <r>
    <x v="10"/>
    <s v="Grazing Livestock"/>
    <s v="Dairy"/>
    <m/>
    <m/>
    <x v="231"/>
    <s v="—    "/>
    <n v="29729.3579003784"/>
    <n v="21968.635642270099"/>
    <n v="30318.976762876599"/>
    <n v="36365.180992729198"/>
  </r>
  <r>
    <x v="10"/>
    <s v="Grazing Livestock"/>
    <s v="Dairy"/>
    <m/>
    <m/>
    <x v="232"/>
    <s v="—    "/>
    <n v="7021.61232854027"/>
    <n v="4091.95982021597"/>
    <n v="8261.1809001184793"/>
    <n v="7544.9648447987202"/>
  </r>
  <r>
    <x v="10"/>
    <s v="Grazing Livestock"/>
    <s v="Dairy"/>
    <m/>
    <m/>
    <x v="189"/>
    <s v="—    "/>
    <s v="V"/>
    <s v=".D"/>
    <s v="V"/>
    <s v="V"/>
  </r>
  <r>
    <x v="11"/>
    <s v="Grazing Livestock"/>
    <s v="Grazing livestock (lowland)"/>
    <m/>
    <m/>
    <x v="0"/>
    <s v="Sum"/>
    <n v="12791.000599999999"/>
    <n v="3170.4452000000001"/>
    <n v="6377.9678000000004"/>
    <n v="3242.5875999999998"/>
  </r>
  <r>
    <x v="11"/>
    <s v="Grazing Livestock"/>
    <s v="Grazing livestock (lowland)"/>
    <m/>
    <m/>
    <x v="1"/>
    <s v="Average per farm"/>
    <n v="94.501708578060601"/>
    <n v="57.892403977523401"/>
    <n v="95.636351734795497"/>
    <n v="128.06474216517699"/>
  </r>
  <r>
    <x v="11"/>
    <s v="Grazing Livestock"/>
    <s v="Grazing livestock (lowland)"/>
    <m/>
    <m/>
    <x v="190"/>
    <s v="—    "/>
    <n v="44334.432266127798"/>
    <n v="23066.1567985783"/>
    <n v="51455.374178746999"/>
    <n v="51123.073425433402"/>
  </r>
  <r>
    <x v="11"/>
    <s v="Grazing Livestock"/>
    <s v="Grazing livestock (lowland)"/>
    <m/>
    <m/>
    <x v="185"/>
    <s v="—    "/>
    <n v="6745.6148482238304"/>
    <n v="3272.8271338044201"/>
    <n v="7597.9899412160703"/>
    <n v="8464.5698714199698"/>
  </r>
  <r>
    <x v="11"/>
    <s v="Grazing Livestock"/>
    <s v="Grazing livestock (lowland)"/>
    <m/>
    <m/>
    <x v="223"/>
    <s v="—    "/>
    <n v="1156.5821143656301"/>
    <n v="533.73074081204697"/>
    <n v="1212.66857499657"/>
    <n v="1655.25746477905"/>
  </r>
  <r>
    <x v="11"/>
    <s v="Grazing Livestock"/>
    <s v="Grazing livestock (lowland)"/>
    <m/>
    <m/>
    <x v="224"/>
    <s v="—    "/>
    <n v="3764.5501880439301"/>
    <n v="1973.98870332154"/>
    <n v="4341.7652820699404"/>
    <n v="4379.9284067144399"/>
  </r>
  <r>
    <x v="11"/>
    <s v="Grazing Livestock"/>
    <s v="Grazing livestock (lowland)"/>
    <m/>
    <m/>
    <x v="225"/>
    <s v="—    "/>
    <n v="1125.71644441171"/>
    <n v="180.12723651555299"/>
    <n v="1373.10124905303"/>
    <n v="1563.6773023186799"/>
  </r>
  <r>
    <x v="11"/>
    <s v="Grazing Livestock"/>
    <s v="Grazing livestock (lowland)"/>
    <m/>
    <m/>
    <x v="226"/>
    <s v="—    "/>
    <n v="698.76610140257503"/>
    <n v="584.980453155286"/>
    <n v="670.45483509653297"/>
    <n v="865.70669760779901"/>
  </r>
  <r>
    <x v="11"/>
    <s v="Grazing Livestock"/>
    <s v="Grazing livestock (lowland)"/>
    <m/>
    <m/>
    <x v="186"/>
    <s v="—    "/>
    <n v="29729.730584298399"/>
    <n v="14462.349326523599"/>
    <n v="35155.730709364798"/>
    <n v="33984.832757887503"/>
  </r>
  <r>
    <x v="11"/>
    <s v="Grazing Livestock"/>
    <s v="Grazing livestock (lowland)"/>
    <m/>
    <m/>
    <x v="227"/>
    <s v="—    "/>
    <n v="14577.488553389599"/>
    <n v="6425.9094799998402"/>
    <n v="17085.700218367401"/>
    <n v="17614.211913103001"/>
  </r>
  <r>
    <x v="11"/>
    <s v="Grazing Livestock"/>
    <s v="Grazing livestock (lowland)"/>
    <m/>
    <m/>
    <x v="228"/>
    <s v="—    "/>
    <n v="3361.1077881272199"/>
    <s v="V"/>
    <n v="4468.8020051778803"/>
    <n v="4069.2294972077202"/>
  </r>
  <r>
    <x v="11"/>
    <s v="Grazing Livestock"/>
    <s v="Grazing livestock (lowland)"/>
    <m/>
    <m/>
    <x v="229"/>
    <s v="—    "/>
    <n v="3126.1227150126101"/>
    <n v="1889.7605995208501"/>
    <n v="3701.44374266048"/>
    <n v="3203.3571266663698"/>
  </r>
  <r>
    <x v="11"/>
    <s v="Grazing Livestock"/>
    <s v="Grazing livestock (lowland)"/>
    <m/>
    <m/>
    <x v="230"/>
    <s v="—    "/>
    <n v="8665.0115277689692"/>
    <n v="5738.1488198565903"/>
    <n v="9899.7847431590999"/>
    <n v="9098.0342209104801"/>
  </r>
  <r>
    <x v="11"/>
    <s v="Grazing Livestock"/>
    <s v="Grazing livestock (lowland)"/>
    <m/>
    <m/>
    <x v="231"/>
    <s v="—    "/>
    <n v="6245.74591009713"/>
    <n v="5013.7519787441797"/>
    <n v="6593.7488246491303"/>
    <n v="6765.8298895610396"/>
  </r>
  <r>
    <x v="11"/>
    <s v="Grazing Livestock"/>
    <s v="Grazing livestock (lowland)"/>
    <m/>
    <m/>
    <x v="232"/>
    <s v="—    "/>
    <n v="1482.2080112246999"/>
    <s v="V"/>
    <n v="1986.2740724247601"/>
    <n v="1632.6177439894"/>
  </r>
  <r>
    <x v="11"/>
    <s v="Grazing Livestock"/>
    <s v="Grazing livestock (lowland)"/>
    <m/>
    <m/>
    <x v="189"/>
    <s v="—    "/>
    <s v="V"/>
    <n v="2.8796261484033798"/>
    <s v="V"/>
    <s v=".D"/>
  </r>
  <r>
    <x v="12"/>
    <s v="Grazing Livestock"/>
    <s v="Grazing livestock (LFA)"/>
    <m/>
    <m/>
    <x v="0"/>
    <s v="Sum"/>
    <n v="6928.0001000000002"/>
    <n v="1697.7819999999999"/>
    <n v="3489.9393"/>
    <n v="1740.2788"/>
  </r>
  <r>
    <x v="12"/>
    <s v="Grazing Livestock"/>
    <s v="Grazing livestock (LFA)"/>
    <m/>
    <m/>
    <x v="1"/>
    <s v="Average per farm"/>
    <n v="171.82483368512101"/>
    <n v="73.111349671512599"/>
    <n v="133.45696469219399"/>
    <n v="345.07035628256801"/>
  </r>
  <r>
    <x v="12"/>
    <s v="Grazing Livestock"/>
    <s v="Grazing livestock (LFA)"/>
    <m/>
    <m/>
    <x v="190"/>
    <s v="—    "/>
    <n v="45785.809701215199"/>
    <n v="23273.2721482499"/>
    <n v="47569.916714769301"/>
    <n v="64170.769541983798"/>
  </r>
  <r>
    <x v="12"/>
    <s v="Grazing Livestock"/>
    <s v="Grazing livestock (LFA)"/>
    <m/>
    <m/>
    <x v="185"/>
    <s v="—    "/>
    <n v="5457.4425552332204"/>
    <n v="2461.2658642275601"/>
    <n v="5749.8188438692896"/>
    <n v="7794.1252492416797"/>
  </r>
  <r>
    <x v="12"/>
    <s v="Grazing Livestock"/>
    <s v="Grazing livestock (LFA)"/>
    <m/>
    <m/>
    <x v="223"/>
    <s v="—    "/>
    <n v="400.92532660327203"/>
    <n v="230.131980725441"/>
    <n v="377.16293965341998"/>
    <n v="615.20085327707295"/>
  </r>
  <r>
    <x v="12"/>
    <s v="Grazing Livestock"/>
    <s v="Grazing livestock (LFA)"/>
    <m/>
    <m/>
    <x v="224"/>
    <s v="—    "/>
    <n v="3959.32804992309"/>
    <n v="1890.69979025576"/>
    <n v="4055.35507193492"/>
    <n v="5784.8696504835898"/>
  </r>
  <r>
    <x v="12"/>
    <s v="Grazing Livestock"/>
    <s v="Grazing livestock (LFA)"/>
    <m/>
    <m/>
    <x v="225"/>
    <s v="—    "/>
    <n v="436.54125117579002"/>
    <n v="99.3209676507349"/>
    <n v="527.76388858683003"/>
    <n v="582.58972343971595"/>
  </r>
  <r>
    <x v="12"/>
    <s v="Grazing Livestock"/>
    <s v="Grazing livestock (LFA)"/>
    <m/>
    <m/>
    <x v="226"/>
    <s v="—    "/>
    <n v="660.64792753106303"/>
    <n v="241.11312559563001"/>
    <n v="789.53694369412096"/>
    <n v="811.46502204129604"/>
  </r>
  <r>
    <x v="12"/>
    <s v="Grazing Livestock"/>
    <s v="Grazing livestock (LFA)"/>
    <m/>
    <m/>
    <x v="186"/>
    <s v="—    "/>
    <n v="33953.850665908598"/>
    <n v="17469.489343508201"/>
    <n v="35168.645242826999"/>
    <n v="47599.533529627603"/>
  </r>
  <r>
    <x v="12"/>
    <s v="Grazing Livestock"/>
    <s v="Grazing livestock (LFA)"/>
    <m/>
    <m/>
    <x v="227"/>
    <s v="—    "/>
    <n v="19425.6930601516"/>
    <n v="9912.0065630334193"/>
    <n v="20407.7858329226"/>
    <n v="26737.579824795899"/>
  </r>
  <r>
    <x v="12"/>
    <s v="Grazing Livestock"/>
    <s v="Grazing livestock (LFA)"/>
    <m/>
    <m/>
    <x v="228"/>
    <s v="—    "/>
    <n v="785.61192504890403"/>
    <s v="V"/>
    <n v="760.69904528138898"/>
    <s v="V"/>
  </r>
  <r>
    <x v="12"/>
    <s v="Grazing Livestock"/>
    <s v="Grazing livestock (LFA)"/>
    <m/>
    <m/>
    <x v="229"/>
    <s v="—    "/>
    <n v="4392.63995931524"/>
    <n v="2243.6483829490498"/>
    <n v="4327.2691162278998"/>
    <n v="6620.2482545325502"/>
  </r>
  <r>
    <x v="12"/>
    <s v="Grazing Livestock"/>
    <s v="Grazing livestock (LFA)"/>
    <m/>
    <m/>
    <x v="230"/>
    <s v="—    "/>
    <n v="9349.9057213928099"/>
    <n v="5166.26980495729"/>
    <n v="9672.8912483950699"/>
    <n v="12783.666949456599"/>
  </r>
  <r>
    <x v="12"/>
    <s v="Grazing Livestock"/>
    <s v="Grazing livestock (LFA)"/>
    <m/>
    <m/>
    <x v="231"/>
    <s v="—    "/>
    <n v="3993.8508369247802"/>
    <n v="2549.1433865478598"/>
    <n v="4072.3368425920798"/>
    <n v="5245.8840794360103"/>
  </r>
  <r>
    <x v="12"/>
    <s v="Grazing Livestock"/>
    <s v="Grazing livestock (LFA)"/>
    <m/>
    <m/>
    <x v="232"/>
    <s v="—    "/>
    <n v="2305.99249445738"/>
    <n v="767.537059881657"/>
    <n v="2477.4597575952098"/>
    <n v="3463.0206696766099"/>
  </r>
  <r>
    <x v="12"/>
    <s v="Grazing Livestock"/>
    <s v="Grazing livestock (LFA)"/>
    <m/>
    <m/>
    <x v="189"/>
    <s v="—    "/>
    <s v="V"/>
    <s v=".D"/>
    <s v="V"/>
    <s v="V"/>
  </r>
  <r>
    <x v="13"/>
    <s v="Grazing Livestock"/>
    <s v="Grazing livestock (LFA)"/>
    <s v="Grazing livestock (DA)"/>
    <m/>
    <x v="0"/>
    <s v="Sum"/>
    <n v="2634.0001999999999"/>
    <n v="910.23170000000005"/>
    <n v="1159.3735999999999"/>
    <n v="564.39490000000001"/>
  </r>
  <r>
    <x v="13"/>
    <s v="Grazing Livestock"/>
    <s v="Grazing livestock (LFA)"/>
    <s v="Grazing livestock (DA)"/>
    <m/>
    <x v="1"/>
    <s v="Average per farm"/>
    <n v="91.992141920869997"/>
    <n v="66.213767614333804"/>
    <n v="91.198815661319202"/>
    <n v="135.19603159064701"/>
  </r>
  <r>
    <x v="13"/>
    <s v="Grazing Livestock"/>
    <s v="Grazing livestock (LFA)"/>
    <s v="Grazing livestock (DA)"/>
    <m/>
    <x v="190"/>
    <s v="—    "/>
    <n v="36842.093586401403"/>
    <n v="21630.949212272"/>
    <n v="44463.167203479497"/>
    <n v="45718.846808856702"/>
  </r>
  <r>
    <x v="13"/>
    <s v="Grazing Livestock"/>
    <s v="Grazing livestock (LFA)"/>
    <s v="Grazing livestock (DA)"/>
    <m/>
    <x v="185"/>
    <s v="—    "/>
    <n v="5721.4645342092199"/>
    <n v="2048.5891813040598"/>
    <n v="7580.54526823795"/>
    <n v="7826.0166006106701"/>
  </r>
  <r>
    <x v="13"/>
    <s v="Grazing Livestock"/>
    <s v="Grazing livestock (LFA)"/>
    <s v="Grazing livestock (DA)"/>
    <m/>
    <x v="223"/>
    <s v="—    "/>
    <n v="528.81561584543499"/>
    <n v="246.20078360267999"/>
    <s v="V"/>
    <n v="814.53237015430204"/>
  </r>
  <r>
    <x v="13"/>
    <s v="Grazing Livestock"/>
    <s v="Grazing livestock (LFA)"/>
    <s v="Grazing livestock (DA)"/>
    <m/>
    <x v="224"/>
    <s v="—    "/>
    <n v="3647.0023017462199"/>
    <n v="1409.42976595959"/>
    <n v="4537.8855734682902"/>
    <n v="5425.6202644637597"/>
  </r>
  <r>
    <x v="13"/>
    <s v="Grazing Livestock"/>
    <s v="Grazing livestock (LFA)"/>
    <s v="Grazing livestock (DA)"/>
    <m/>
    <x v="225"/>
    <s v="—    "/>
    <n v="537.89882263486504"/>
    <s v="V"/>
    <n v="806.52435375447601"/>
    <s v="V"/>
  </r>
  <r>
    <x v="13"/>
    <s v="Grazing Livestock"/>
    <s v="Grazing livestock (LFA)"/>
    <s v="Grazing livestock (DA)"/>
    <m/>
    <x v="226"/>
    <s v="—    "/>
    <s v="V"/>
    <s v="V"/>
    <s v="V"/>
    <n v="945.19365128919503"/>
  </r>
  <r>
    <x v="13"/>
    <s v="Grazing Livestock"/>
    <s v="Grazing livestock (LFA)"/>
    <s v="Grazing livestock (DA)"/>
    <m/>
    <x v="186"/>
    <s v="—    "/>
    <n v="25377.2392795946"/>
    <n v="16769.7130389987"/>
    <n v="29379.128644726799"/>
    <n v="31038.449830428999"/>
  </r>
  <r>
    <x v="13"/>
    <s v="Grazing Livestock"/>
    <s v="Grazing livestock (LFA)"/>
    <s v="Grazing livestock (DA)"/>
    <m/>
    <x v="227"/>
    <s v="—    "/>
    <n v="13491.2193642202"/>
    <n v="10082.121779322801"/>
    <n v="15411.041349397599"/>
    <n v="15045.5880586448"/>
  </r>
  <r>
    <x v="13"/>
    <s v="Grazing Livestock"/>
    <s v="Grazing livestock (LFA)"/>
    <s v="Grazing livestock (DA)"/>
    <m/>
    <x v="228"/>
    <s v="—    "/>
    <s v="V"/>
    <s v=".D"/>
    <s v="V"/>
    <s v="V"/>
  </r>
  <r>
    <x v="13"/>
    <s v="Grazing Livestock"/>
    <s v="Grazing livestock (LFA)"/>
    <s v="Grazing livestock (DA)"/>
    <m/>
    <x v="229"/>
    <s v="—    "/>
    <n v="3195.4219980317398"/>
    <n v="1635.1514728612501"/>
    <n v="3808.7769947495799"/>
    <n v="4451.8119866072502"/>
  </r>
  <r>
    <x v="13"/>
    <s v="Grazing Livestock"/>
    <s v="Grazing livestock (LFA)"/>
    <s v="Grazing livestock (DA)"/>
    <m/>
    <x v="230"/>
    <s v="—    "/>
    <n v="7828.09467584702"/>
    <n v="4804.6714515655704"/>
    <n v="9430.1345254023399"/>
    <n v="9413.2488888542393"/>
  </r>
  <r>
    <x v="13"/>
    <s v="Grazing Livestock"/>
    <s v="Grazing livestock (LFA)"/>
    <s v="Grazing livestock (DA)"/>
    <m/>
    <x v="231"/>
    <s v="—    "/>
    <n v="3870.5129310544498"/>
    <n v="2473.8934223011602"/>
    <n v="5110.5778542826902"/>
    <n v="3575.5932133688698"/>
  </r>
  <r>
    <x v="13"/>
    <s v="Grazing Livestock"/>
    <s v="Grazing livestock (LFA)"/>
    <s v="Grazing livestock (DA)"/>
    <m/>
    <x v="232"/>
    <s v="—    "/>
    <n v="1793.65110837881"/>
    <s v="V"/>
    <s v="V"/>
    <s v=".D"/>
  </r>
  <r>
    <x v="13"/>
    <s v="Grazing Livestock"/>
    <s v="Grazing livestock (LFA)"/>
    <s v="Grazing livestock (DA)"/>
    <m/>
    <x v="189"/>
    <s v="—    "/>
    <s v="V"/>
    <s v="V"/>
    <s v=".D"/>
    <s v=".D"/>
  </r>
  <r>
    <x v="14"/>
    <s v="Grazing Livestock"/>
    <s v="Grazing livestock (LFA)"/>
    <s v="Specialist sheep (SDA)"/>
    <m/>
    <x v="0"/>
    <s v="Sum"/>
    <n v="2027"/>
    <n v="364.69639999999998"/>
    <n v="969.47220000000004"/>
    <n v="692.83140000000003"/>
  </r>
  <r>
    <x v="14"/>
    <s v="Grazing Livestock"/>
    <s v="Grazing livestock (LFA)"/>
    <s v="Specialist sheep (SDA)"/>
    <m/>
    <x v="1"/>
    <s v="Average per farm"/>
    <n v="266.49564945584598"/>
    <s v="F"/>
    <n v="173.08419297737501"/>
    <n v="487.78073545165603"/>
  </r>
  <r>
    <x v="14"/>
    <s v="Grazing Livestock"/>
    <s v="Grazing livestock (LFA)"/>
    <s v="Specialist sheep (SDA)"/>
    <m/>
    <x v="190"/>
    <s v="—    "/>
    <n v="49889.449857523403"/>
    <s v="F"/>
    <n v="48574.206365277903"/>
    <n v="66049.017095356801"/>
  </r>
  <r>
    <x v="14"/>
    <s v="Grazing Livestock"/>
    <s v="Grazing livestock (LFA)"/>
    <s v="Specialist sheep (SDA)"/>
    <m/>
    <x v="185"/>
    <s v="—    "/>
    <n v="3484.3119672422299"/>
    <s v="F"/>
    <n v="3196.0841570289499"/>
    <n v="4659.1917491037502"/>
  </r>
  <r>
    <x v="14"/>
    <s v="Grazing Livestock"/>
    <s v="Grazing livestock (LFA)"/>
    <s v="Specialist sheep (SDA)"/>
    <m/>
    <x v="223"/>
    <s v="—    "/>
    <n v="150.32396674889"/>
    <s v="F"/>
    <s v=".D"/>
    <s v="V"/>
  </r>
  <r>
    <x v="14"/>
    <s v="Grazing Livestock"/>
    <s v="Grazing livestock (LFA)"/>
    <s v="Specialist sheep (SDA)"/>
    <m/>
    <x v="224"/>
    <s v="—    "/>
    <n v="2836.5774208682801"/>
    <s v="F"/>
    <n v="2685.4168001929302"/>
    <n v="3550.6504855293801"/>
  </r>
  <r>
    <x v="14"/>
    <s v="Grazing Livestock"/>
    <s v="Grazing livestock (LFA)"/>
    <s v="Specialist sheep (SDA)"/>
    <m/>
    <x v="225"/>
    <s v="—    "/>
    <n v="202.82117104094701"/>
    <s v="F"/>
    <n v="194.46864613549499"/>
    <n v="316.37269370297003"/>
  </r>
  <r>
    <x v="14"/>
    <s v="Grazing Livestock"/>
    <s v="Grazing livestock (LFA)"/>
    <s v="Specialist sheep (SDA)"/>
    <m/>
    <x v="226"/>
    <s v="—    "/>
    <n v="294.58940858411501"/>
    <s v=".D"/>
    <s v="..D"/>
    <n v="558.10216064110296"/>
  </r>
  <r>
    <x v="14"/>
    <s v="Grazing Livestock"/>
    <s v="Grazing livestock (LFA)"/>
    <s v="Specialist sheep (SDA)"/>
    <m/>
    <x v="186"/>
    <s v="—    "/>
    <n v="39619.153307696099"/>
    <s v="F"/>
    <n v="38260.571482916203"/>
    <n v="52840.426853632802"/>
  </r>
  <r>
    <x v="14"/>
    <s v="Grazing Livestock"/>
    <s v="Grazing livestock (LFA)"/>
    <s v="Specialist sheep (SDA)"/>
    <m/>
    <x v="227"/>
    <s v="—    "/>
    <n v="24259.024816329598"/>
    <s v="F"/>
    <n v="24084.905965431499"/>
    <n v="32210.063387427301"/>
  </r>
  <r>
    <x v="14"/>
    <s v="Grazing Livestock"/>
    <s v="Grazing livestock (LFA)"/>
    <s v="Specialist sheep (SDA)"/>
    <m/>
    <x v="228"/>
    <s v="—    "/>
    <s v=".D"/>
    <s v="..D"/>
    <n v="0"/>
    <s v=".D"/>
  </r>
  <r>
    <x v="14"/>
    <s v="Grazing Livestock"/>
    <s v="Grazing livestock (LFA)"/>
    <s v="Specialist sheep (SDA)"/>
    <m/>
    <x v="229"/>
    <s v="—    "/>
    <n v="5439.3676396151895"/>
    <s v="F"/>
    <n v="4931.5121993183502"/>
    <n v="7365.3793608372798"/>
  </r>
  <r>
    <x v="14"/>
    <s v="Grazing Livestock"/>
    <s v="Grazing livestock (LFA)"/>
    <s v="Specialist sheep (SDA)"/>
    <m/>
    <x v="230"/>
    <s v="—    "/>
    <n v="9815.3227063147497"/>
    <s v="F"/>
    <n v="9244.1533181663199"/>
    <n v="12956.5062840685"/>
  </r>
  <r>
    <x v="14"/>
    <s v="Grazing Livestock"/>
    <s v="Grazing livestock (LFA)"/>
    <s v="Specialist sheep (SDA)"/>
    <m/>
    <x v="231"/>
    <s v="—    "/>
    <n v="3703.6473902812099"/>
    <s v="F"/>
    <n v="3174.3437207379402"/>
    <s v="V"/>
  </r>
  <r>
    <x v="14"/>
    <s v="Grazing Livestock"/>
    <s v="Grazing livestock (LFA)"/>
    <s v="Specialist sheep (SDA)"/>
    <m/>
    <x v="232"/>
    <s v="—    "/>
    <n v="3058.2902381845101"/>
    <s v=".D"/>
    <s v="..D"/>
    <s v="..D"/>
  </r>
  <r>
    <x v="14"/>
    <s v="Grazing Livestock"/>
    <s v="Grazing livestock (LFA)"/>
    <s v="Specialist sheep (SDA)"/>
    <m/>
    <x v="189"/>
    <s v="—    "/>
    <s v="V"/>
    <s v=".D"/>
    <s v=".D"/>
    <s v=".D"/>
  </r>
  <r>
    <x v="15"/>
    <s v="Grazing Livestock"/>
    <s v="Grazing livestock (LFA)"/>
    <s v="Other grazing livestock (SDA)"/>
    <m/>
    <x v="0"/>
    <s v="Sum"/>
    <n v="2266.9998999999998"/>
    <n v="422.85390000000001"/>
    <n v="1361.0934999999999"/>
    <n v="483.05250000000001"/>
  </r>
  <r>
    <x v="15"/>
    <s v="Grazing Livestock"/>
    <s v="Grazing livestock (LFA)"/>
    <s v="Other grazing livestock (SDA)"/>
    <m/>
    <x v="1"/>
    <s v="Average per farm"/>
    <n v="179.93316333538399"/>
    <s v="F"/>
    <n v="141.22681017725799"/>
    <n v="385.599629400531"/>
  </r>
  <r>
    <x v="15"/>
    <s v="Grazing Livestock"/>
    <s v="Grazing livestock (LFA)"/>
    <s v="Other grazing livestock (SDA)"/>
    <m/>
    <x v="190"/>
    <s v="—    "/>
    <n v="52508.205868204903"/>
    <s v="F"/>
    <n v="49500.902696471603"/>
    <n v="83035.928512946295"/>
  </r>
  <r>
    <x v="15"/>
    <s v="Grazing Livestock"/>
    <s v="Grazing livestock (LFA)"/>
    <s v="Other grazing livestock (SDA)"/>
    <m/>
    <x v="185"/>
    <s v="—    "/>
    <n v="6914.9202359470801"/>
    <s v="F"/>
    <n v="6009.3740469703198"/>
    <n v="12253.2286587897"/>
  </r>
  <r>
    <x v="15"/>
    <s v="Grazing Livestock"/>
    <s v="Grazing livestock (LFA)"/>
    <s v="Other grazing livestock (SDA)"/>
    <m/>
    <x v="223"/>
    <s v="—    "/>
    <n v="476.40213142488398"/>
    <s v="F"/>
    <n v="354.55385210494399"/>
    <n v="928.95602258553697"/>
  </r>
  <r>
    <x v="15"/>
    <s v="Grazing Livestock"/>
    <s v="Grazing livestock (LFA)"/>
    <s v="Other grazing livestock (SDA)"/>
    <m/>
    <x v="224"/>
    <s v="—    "/>
    <n v="5326.1042938290402"/>
    <s v="F"/>
    <n v="4620.1097676978097"/>
    <n v="9409.1045178319091"/>
  </r>
  <r>
    <x v="15"/>
    <s v="Grazing Livestock"/>
    <s v="Grazing livestock (LFA)"/>
    <s v="Other grazing livestock (SDA)"/>
    <m/>
    <x v="225"/>
    <s v="—    "/>
    <n v="527.75199138738401"/>
    <s v="F"/>
    <n v="527.71462518923204"/>
    <n v="896.557931694795"/>
  </r>
  <r>
    <x v="15"/>
    <s v="Grazing Livestock"/>
    <s v="Grazing livestock (LFA)"/>
    <s v="Other grazing livestock (SDA)"/>
    <m/>
    <x v="226"/>
    <s v="—    "/>
    <n v="584.66181930577102"/>
    <s v="F"/>
    <n v="506.99580197833598"/>
    <n v="1018.61018667743"/>
  </r>
  <r>
    <x v="15"/>
    <s v="Grazing Livestock"/>
    <s v="Grazing livestock (LFA)"/>
    <s v="Other grazing livestock (SDA)"/>
    <m/>
    <x v="186"/>
    <s v="—    "/>
    <n v="38853.377856876003"/>
    <s v="F"/>
    <n v="37897.830391666699"/>
    <n v="59432.4827833413"/>
  </r>
  <r>
    <x v="15"/>
    <s v="Grazing Livestock"/>
    <s v="Grazing livestock (LFA)"/>
    <s v="Other grazing livestock (SDA)"/>
    <m/>
    <x v="227"/>
    <s v="—    "/>
    <n v="21999.244753826399"/>
    <s v="F"/>
    <n v="22044.872407516501"/>
    <n v="32549.3540635852"/>
  </r>
  <r>
    <x v="15"/>
    <s v="Grazing Livestock"/>
    <s v="Grazing livestock (LFA)"/>
    <s v="Other grazing livestock (SDA)"/>
    <m/>
    <x v="228"/>
    <s v="—    "/>
    <n v="1304.4388153259299"/>
    <s v=".D"/>
    <n v="1329.3769679305601"/>
    <s v="V"/>
  </r>
  <r>
    <x v="15"/>
    <s v="Grazing Livestock"/>
    <s v="Grazing livestock (LFA)"/>
    <s v="Other grazing livestock (SDA)"/>
    <m/>
    <x v="229"/>
    <s v="—    "/>
    <n v="4847.7592301614104"/>
    <s v="F"/>
    <n v="4338.5315360039504"/>
    <n v="8085.1079603148801"/>
  </r>
  <r>
    <x v="15"/>
    <s v="Grazing Livestock"/>
    <s v="Grazing livestock (LFA)"/>
    <s v="Other grazing livestock (SDA)"/>
    <m/>
    <x v="230"/>
    <s v="—    "/>
    <n v="10701.935057562199"/>
    <s v="F"/>
    <n v="10185.049480215701"/>
    <n v="16473.7384139405"/>
  </r>
  <r>
    <x v="15"/>
    <s v="Grazing Livestock"/>
    <s v="Grazing livestock (LFA)"/>
    <s v="Other grazing livestock (SDA)"/>
    <m/>
    <x v="231"/>
    <s v="—    "/>
    <n v="4396.6362340818796"/>
    <s v="F"/>
    <n v="3827.5852131392899"/>
    <n v="6942.1778562371601"/>
  </r>
  <r>
    <x v="15"/>
    <s v="Grazing Livestock"/>
    <s v="Grazing livestock (LFA)"/>
    <s v="Other grazing livestock (SDA)"/>
    <m/>
    <x v="232"/>
    <s v="—    "/>
    <n v="2228.6214221712098"/>
    <s v="F"/>
    <n v="1586.74469160274"/>
    <n v="4377.3640848562"/>
  </r>
  <r>
    <x v="15"/>
    <s v="Grazing Livestock"/>
    <s v="Grazing livestock (LFA)"/>
    <s v="Other grazing livestock (SDA)"/>
    <m/>
    <x v="189"/>
    <s v="—    "/>
    <s v="V"/>
    <s v="F"/>
    <s v="V"/>
    <s v="V"/>
  </r>
  <r>
    <x v="16"/>
    <s v="Other types &amp; mixed"/>
    <m/>
    <m/>
    <m/>
    <x v="0"/>
    <s v="Sum"/>
    <n v="8914.0005999999994"/>
    <n v="2147.5664999999999"/>
    <n v="4468.2597999999998"/>
    <n v="2298.1743000000001"/>
  </r>
  <r>
    <x v="16"/>
    <s v="Other types &amp; mixed"/>
    <m/>
    <m/>
    <m/>
    <x v="1"/>
    <s v="Average per farm"/>
    <n v="140.87410433560001"/>
    <n v="69.101111382581195"/>
    <n v="146.64488754324401"/>
    <n v="196.72361786005499"/>
  </r>
  <r>
    <x v="16"/>
    <s v="Other types &amp; mixed"/>
    <m/>
    <m/>
    <m/>
    <x v="190"/>
    <s v="—    "/>
    <n v="250546.79780268401"/>
    <n v="61292.307935144301"/>
    <n v="363618.37019132101"/>
    <n v="207557.648105542"/>
  </r>
  <r>
    <x v="16"/>
    <s v="Other types &amp; mixed"/>
    <m/>
    <m/>
    <m/>
    <x v="185"/>
    <s v="—    "/>
    <n v="35732.6284952797"/>
    <n v="13579.8827637701"/>
    <n v="39028.818171181498"/>
    <n v="50024.957320817601"/>
  </r>
  <r>
    <x v="16"/>
    <s v="Other types &amp; mixed"/>
    <m/>
    <m/>
    <m/>
    <x v="223"/>
    <s v="—    "/>
    <n v="6877.5214881632401"/>
    <n v="2498.3766369982"/>
    <n v="7611.5906569040599"/>
    <n v="9542.4599238186602"/>
  </r>
  <r>
    <x v="16"/>
    <s v="Other types &amp; mixed"/>
    <m/>
    <m/>
    <m/>
    <x v="224"/>
    <s v="—    "/>
    <n v="12811.765803706599"/>
    <n v="5816.8865561555403"/>
    <n v="13874.922077650899"/>
    <n v="17281.187423991301"/>
  </r>
  <r>
    <x v="16"/>
    <s v="Other types &amp; mixed"/>
    <m/>
    <m/>
    <m/>
    <x v="225"/>
    <s v="—    "/>
    <n v="12883.8880261574"/>
    <n v="4298.6983814936602"/>
    <n v="14068.631978449401"/>
    <n v="18603.002499636299"/>
  </r>
  <r>
    <x v="16"/>
    <s v="Other types &amp; mixed"/>
    <m/>
    <m/>
    <m/>
    <x v="226"/>
    <s v="—    "/>
    <n v="3159.4531772524201"/>
    <n v="965.92118912266596"/>
    <n v="3473.6734581771698"/>
    <n v="4598.3074733713602"/>
  </r>
  <r>
    <x v="16"/>
    <s v="Other types &amp; mixed"/>
    <m/>
    <m/>
    <m/>
    <x v="186"/>
    <s v="—    "/>
    <n v="195302.35139159599"/>
    <n v="40206.2843493322"/>
    <n v="300550.22409511602"/>
    <n v="135604.651014851"/>
  </r>
  <r>
    <x v="16"/>
    <s v="Other types &amp; mixed"/>
    <m/>
    <m/>
    <m/>
    <x v="227"/>
    <s v="—    "/>
    <n v="153947.196047698"/>
    <n v="24801.387508046901"/>
    <n v="241258.03794873401"/>
    <n v="104874.193649498"/>
  </r>
  <r>
    <x v="16"/>
    <s v="Other types &amp; mixed"/>
    <m/>
    <m/>
    <m/>
    <x v="228"/>
    <s v="—    "/>
    <n v="9925.3165145512794"/>
    <n v="5217.19413401169"/>
    <n v="14051.2846041092"/>
    <n v="6302.9231006542896"/>
  </r>
  <r>
    <x v="16"/>
    <s v="Other types &amp; mixed"/>
    <m/>
    <m/>
    <m/>
    <x v="229"/>
    <s v="—    "/>
    <n v="7875.3212525585895"/>
    <n v="2183.1974247596099"/>
    <n v="12007.763839179601"/>
    <n v="5159.8559202841998"/>
  </r>
  <r>
    <x v="16"/>
    <s v="Other types &amp; mixed"/>
    <m/>
    <m/>
    <m/>
    <x v="230"/>
    <s v="—    "/>
    <n v="23554.517576788101"/>
    <n v="8004.5052825139601"/>
    <n v="33233.137703094202"/>
    <n v="19267.6783444145"/>
  </r>
  <r>
    <x v="16"/>
    <s v="Other types &amp; mixed"/>
    <m/>
    <m/>
    <m/>
    <x v="231"/>
    <s v="—    "/>
    <n v="14843.1876132699"/>
    <n v="4856.3872999509003"/>
    <n v="18481.0705399896"/>
    <n v="17102.507873053801"/>
  </r>
  <r>
    <x v="16"/>
    <s v="Other types &amp; mixed"/>
    <m/>
    <m/>
    <m/>
    <x v="232"/>
    <s v="—    "/>
    <n v="4297.2298110906604"/>
    <n v="1336.9660235899601"/>
    <n v="5464.0045439613896"/>
    <n v="4794.9773956222598"/>
  </r>
  <r>
    <x v="16"/>
    <s v="Other types &amp; mixed"/>
    <m/>
    <m/>
    <m/>
    <x v="189"/>
    <s v="—    "/>
    <n v="371.40049144712901"/>
    <n v="1312.7874985012099"/>
    <n v="94.252841072490895"/>
    <n v="30.5545011968848"/>
  </r>
  <r>
    <x v="17"/>
    <s v="Other types &amp; mixed"/>
    <s v="Pigs"/>
    <m/>
    <m/>
    <x v="0"/>
    <s v="Sum"/>
    <n v="1338.0003999999999"/>
    <n v="319.84210000000002"/>
    <n v="666.39919999999995"/>
    <n v="351.75909999999999"/>
  </r>
  <r>
    <x v="17"/>
    <s v="Other types &amp; mixed"/>
    <s v="Pigs"/>
    <m/>
    <m/>
    <x v="1"/>
    <s v="Average per farm"/>
    <n v="77.805243558970503"/>
    <s v="F"/>
    <n v="120.27974658583"/>
    <n v="51.067674596051702"/>
  </r>
  <r>
    <x v="17"/>
    <s v="Other types &amp; mixed"/>
    <s v="Pigs"/>
    <m/>
    <m/>
    <x v="190"/>
    <s v="—    "/>
    <n v="334952.309139669"/>
    <s v="F"/>
    <n v="564060.86207846599"/>
    <n v="173999.73261416701"/>
  </r>
  <r>
    <x v="17"/>
    <s v="Other types &amp; mixed"/>
    <s v="Pigs"/>
    <m/>
    <m/>
    <x v="185"/>
    <s v="—    "/>
    <n v="17117.551825993502"/>
    <s v=".D"/>
    <n v="28099.870008997601"/>
    <s v="..D"/>
  </r>
  <r>
    <x v="17"/>
    <s v="Other types &amp; mixed"/>
    <s v="Pigs"/>
    <m/>
    <m/>
    <x v="223"/>
    <s v="—    "/>
    <n v="3394.10465983418"/>
    <s v=".D"/>
    <n v="5650.6569815810099"/>
    <s v="..D"/>
  </r>
  <r>
    <x v="17"/>
    <s v="Other types &amp; mixed"/>
    <s v="Pigs"/>
    <m/>
    <m/>
    <x v="224"/>
    <s v="—    "/>
    <n v="5381.8886058628996"/>
    <s v=".D"/>
    <n v="8869.2804923835392"/>
    <s v="..D"/>
  </r>
  <r>
    <x v="17"/>
    <s v="Other types &amp; mixed"/>
    <s v="Pigs"/>
    <m/>
    <m/>
    <x v="225"/>
    <s v="—    "/>
    <n v="7186.56256679744"/>
    <s v=".D"/>
    <n v="11927.510318439799"/>
    <s v="..D"/>
  </r>
  <r>
    <x v="17"/>
    <s v="Other types &amp; mixed"/>
    <s v="Pigs"/>
    <m/>
    <m/>
    <x v="226"/>
    <s v="—    "/>
    <n v="1154.9959934989599"/>
    <s v="F"/>
    <n v="1652.4222165932999"/>
    <s v="V"/>
  </r>
  <r>
    <x v="17"/>
    <s v="Other types &amp; mixed"/>
    <s v="Pigs"/>
    <m/>
    <m/>
    <x v="186"/>
    <s v="—    "/>
    <n v="301678.94509321498"/>
    <s v="F"/>
    <n v="511249.00251245801"/>
    <n v="156805.05457712401"/>
  </r>
  <r>
    <x v="17"/>
    <s v="Other types &amp; mixed"/>
    <s v="Pigs"/>
    <m/>
    <m/>
    <x v="227"/>
    <s v="—    "/>
    <n v="234649.86494316399"/>
    <s v="F"/>
    <n v="401537.40649163403"/>
    <s v="V"/>
  </r>
  <r>
    <x v="17"/>
    <s v="Other types &amp; mixed"/>
    <s v="Pigs"/>
    <m/>
    <m/>
    <x v="228"/>
    <s v="—    "/>
    <n v="14187.175268408"/>
    <s v="..D"/>
    <s v="..D"/>
    <s v=".D"/>
  </r>
  <r>
    <x v="17"/>
    <s v="Other types &amp; mixed"/>
    <s v="Pigs"/>
    <m/>
    <m/>
    <x v="229"/>
    <s v="—    "/>
    <n v="12627.9763499323"/>
    <s v="F"/>
    <n v="21447.632886264"/>
    <n v="7036.1576286157197"/>
  </r>
  <r>
    <x v="17"/>
    <s v="Other types &amp; mixed"/>
    <s v="Pigs"/>
    <m/>
    <m/>
    <x v="230"/>
    <s v="—    "/>
    <n v="40213.9285317104"/>
    <s v="F"/>
    <n v="61138.570821663598"/>
    <n v="30098.8910021091"/>
  </r>
  <r>
    <x v="17"/>
    <s v="Other types &amp; mixed"/>
    <s v="Pigs"/>
    <m/>
    <m/>
    <x v="231"/>
    <s v="—    "/>
    <n v="13192.559096245401"/>
    <s v="F"/>
    <n v="23291.290722737998"/>
    <n v="5188.4431302559096"/>
  </r>
  <r>
    <x v="17"/>
    <s v="Other types &amp; mixed"/>
    <s v="Pigs"/>
    <m/>
    <m/>
    <x v="232"/>
    <s v="—    "/>
    <n v="1488.88255407099"/>
    <s v=".D"/>
    <n v="1392.4373123497101"/>
    <s v="V"/>
  </r>
  <r>
    <x v="17"/>
    <s v="Other types &amp; mixed"/>
    <s v="Pigs"/>
    <m/>
    <m/>
    <x v="189"/>
    <s v="—    "/>
    <s v=".D"/>
    <s v=".D"/>
    <s v="V"/>
    <s v="V"/>
  </r>
  <r>
    <x v="18"/>
    <s v="Other types &amp; mixed"/>
    <s v="Poultry"/>
    <m/>
    <m/>
    <x v="0"/>
    <s v="Sum"/>
    <n v="1572.9999"/>
    <n v="354.077"/>
    <n v="777.0847"/>
    <n v="441.83819999999997"/>
  </r>
  <r>
    <x v="18"/>
    <s v="Other types &amp; mixed"/>
    <s v="Poultry"/>
    <m/>
    <m/>
    <x v="1"/>
    <s v="Average per farm"/>
    <n v="64.929022941450896"/>
    <s v="V"/>
    <n v="68.028062406839297"/>
    <n v="103.5332001262"/>
  </r>
  <r>
    <x v="18"/>
    <s v="Other types &amp; mixed"/>
    <s v="Poultry"/>
    <m/>
    <m/>
    <x v="190"/>
    <s v="—    "/>
    <n v="622687.091858175"/>
    <n v="85559.577297593496"/>
    <n v="966803.31916392106"/>
    <n v="447910.54178181099"/>
  </r>
  <r>
    <x v="18"/>
    <s v="Other types &amp; mixed"/>
    <s v="Poultry"/>
    <m/>
    <m/>
    <x v="185"/>
    <s v="—    "/>
    <n v="14064.9196362314"/>
    <s v="V"/>
    <n v="14157.1529489642"/>
    <n v="24173.753443681398"/>
  </r>
  <r>
    <x v="18"/>
    <s v="Other types &amp; mixed"/>
    <s v="Poultry"/>
    <m/>
    <m/>
    <x v="223"/>
    <s v="—    "/>
    <n v="2449.7560006202202"/>
    <s v=".D"/>
    <n v="2495.63691371095"/>
    <s v="..D"/>
  </r>
  <r>
    <x v="18"/>
    <s v="Other types &amp; mixed"/>
    <s v="Poultry"/>
    <m/>
    <m/>
    <x v="224"/>
    <s v="—    "/>
    <n v="4735.69610436721"/>
    <s v="V"/>
    <n v="4957.0661536638199"/>
    <n v="7694.6741393116299"/>
  </r>
  <r>
    <x v="18"/>
    <s v="Other types &amp; mixed"/>
    <s v="Poultry"/>
    <m/>
    <m/>
    <x v="225"/>
    <s v="—    "/>
    <n v="5751.1398514392804"/>
    <s v="V"/>
    <n v="5152.1069596403004"/>
    <n v="11081.399018690599"/>
  </r>
  <r>
    <x v="18"/>
    <s v="Other types &amp; mixed"/>
    <s v="Poultry"/>
    <m/>
    <m/>
    <x v="226"/>
    <s v="—    "/>
    <n v="1128.32767980468"/>
    <s v="V"/>
    <n v="1552.34292194918"/>
    <s v="V"/>
  </r>
  <r>
    <x v="18"/>
    <s v="Other types &amp; mixed"/>
    <s v="Poultry"/>
    <m/>
    <m/>
    <x v="186"/>
    <s v="—    "/>
    <n v="580641.37084420701"/>
    <n v="78595.710878989601"/>
    <n v="909967.47639543004"/>
    <n v="403763.37163332599"/>
  </r>
  <r>
    <x v="18"/>
    <s v="Other types &amp; mixed"/>
    <s v="Poultry"/>
    <m/>
    <m/>
    <x v="227"/>
    <s v="—    "/>
    <n v="518704.47962132801"/>
    <n v="69287.535666535798"/>
    <n v="816079.41500315303"/>
    <n v="355845.52088026801"/>
  </r>
  <r>
    <x v="18"/>
    <s v="Other types &amp; mixed"/>
    <s v="Poultry"/>
    <m/>
    <m/>
    <x v="228"/>
    <s v="—    "/>
    <s v="V"/>
    <s v=".D"/>
    <s v=".D"/>
    <s v="V"/>
  </r>
  <r>
    <x v="18"/>
    <s v="Other types &amp; mixed"/>
    <s v="Poultry"/>
    <m/>
    <m/>
    <x v="229"/>
    <s v="—    "/>
    <n v="17576.7475110456"/>
    <s v="V"/>
    <n v="28945.5469746091"/>
    <n v="10344.729216939601"/>
  </r>
  <r>
    <x v="18"/>
    <s v="Other types &amp; mixed"/>
    <s v="Poultry"/>
    <m/>
    <m/>
    <x v="230"/>
    <s v="—    "/>
    <n v="42010.279630723402"/>
    <n v="6261.0576044193804"/>
    <n v="64299.101983734901"/>
    <n v="31458.1690523816"/>
  </r>
  <r>
    <x v="18"/>
    <s v="Other types &amp; mixed"/>
    <s v="Poultry"/>
    <m/>
    <m/>
    <x v="231"/>
    <s v="—    "/>
    <n v="15449.0390534036"/>
    <n v="2244.1432773097399"/>
    <n v="21533.132779219599"/>
    <n v="15330.655749321801"/>
  </r>
  <r>
    <x v="18"/>
    <s v="Other types &amp; mixed"/>
    <s v="Poultry"/>
    <m/>
    <m/>
    <x v="232"/>
    <s v="—    "/>
    <n v="12524.4247332756"/>
    <s v="..D"/>
    <n v="21141.7216185057"/>
    <n v="4629.1883458696002"/>
  </r>
  <r>
    <x v="18"/>
    <s v="Other types &amp; mixed"/>
    <s v="Poultry"/>
    <m/>
    <m/>
    <x v="189"/>
    <s v="—    "/>
    <s v="V"/>
    <s v=".D"/>
    <s v=".D"/>
    <s v=".D"/>
  </r>
  <r>
    <x v="19"/>
    <s v="Other types &amp; mixed"/>
    <s v="Mixed"/>
    <m/>
    <m/>
    <x v="0"/>
    <s v="Sum"/>
    <n v="6003.0002999999997"/>
    <n v="1473.6474000000001"/>
    <n v="3024.7759000000001"/>
    <n v="1504.577"/>
  </r>
  <r>
    <x v="19"/>
    <s v="Other types &amp; mixed"/>
    <s v="Mixed"/>
    <m/>
    <m/>
    <x v="1"/>
    <s v="Average per farm"/>
    <n v="174.831751544973"/>
    <n v="94.248307788552395"/>
    <n v="172.650662324108"/>
    <n v="258.14346539259901"/>
  </r>
  <r>
    <x v="19"/>
    <s v="Other types &amp; mixed"/>
    <s v="Mixed"/>
    <m/>
    <m/>
    <x v="190"/>
    <s v="—    "/>
    <n v="134219.758261082"/>
    <n v="61252.1026085345"/>
    <n v="164496.011620398"/>
    <n v="144820.55471943301"/>
  </r>
  <r>
    <x v="19"/>
    <s v="Other types &amp; mixed"/>
    <s v="Mixed"/>
    <m/>
    <m/>
    <x v="185"/>
    <s v="—    "/>
    <n v="45559.428586901799"/>
    <n v="18987.9845648966"/>
    <n v="47826.307208246399"/>
    <n v="67027.349188642402"/>
  </r>
  <r>
    <x v="19"/>
    <s v="Other types &amp; mixed"/>
    <s v="Mixed"/>
    <m/>
    <m/>
    <x v="223"/>
    <s v="—    "/>
    <n v="8814.1676980259308"/>
    <n v="3553.7964643373998"/>
    <n v="9357.9329271632996"/>
    <n v="12873.225114965901"/>
  </r>
  <r>
    <x v="19"/>
    <s v="Other types &amp; mixed"/>
    <s v="Mixed"/>
    <m/>
    <m/>
    <x v="224"/>
    <s v="—    "/>
    <n v="16584.018737313701"/>
    <n v="8195.1339474422493"/>
    <n v="17268.788361511401"/>
    <n v="23423.804007970401"/>
  </r>
  <r>
    <x v="19"/>
    <s v="Other types &amp; mixed"/>
    <s v="Mixed"/>
    <m/>
    <m/>
    <x v="225"/>
    <s v="—    "/>
    <n v="16022.791069209199"/>
    <n v="5992.2822954120502"/>
    <n v="16831.0637111992"/>
    <n v="24222.165090653401"/>
  </r>
  <r>
    <x v="19"/>
    <s v="Other types &amp; mixed"/>
    <s v="Mixed"/>
    <m/>
    <m/>
    <x v="226"/>
    <s v="—    "/>
    <n v="4138.4510823529399"/>
    <n v="1246.7718577049"/>
    <n v="4368.5222083725303"/>
    <n v="6508.1549750527902"/>
  </r>
  <r>
    <x v="19"/>
    <s v="Other types &amp; mixed"/>
    <s v="Mixed"/>
    <m/>
    <m/>
    <x v="186"/>
    <s v="—    "/>
    <n v="70619.671634199301"/>
    <n v="34420.525411641902"/>
    <n v="97567.146883708003"/>
    <n v="51899.927820842699"/>
  </r>
  <r>
    <x v="19"/>
    <s v="Other types &amp; mixed"/>
    <s v="Mixed"/>
    <m/>
    <m/>
    <x v="227"/>
    <s v="—    "/>
    <n v="40380.089637793302"/>
    <n v="15974.6535321136"/>
    <n v="58270.9477925951"/>
    <n v="28316.347393985201"/>
  </r>
  <r>
    <x v="19"/>
    <s v="Other types &amp; mixed"/>
    <s v="Mixed"/>
    <m/>
    <m/>
    <x v="228"/>
    <s v="—    "/>
    <n v="10960.435103976301"/>
    <n v="7267.5057400433798"/>
    <n v="14615.4511610926"/>
    <n v="7229.4670457543898"/>
  </r>
  <r>
    <x v="19"/>
    <s v="Other types &amp; mixed"/>
    <s v="Mixed"/>
    <m/>
    <m/>
    <x v="229"/>
    <s v="—    "/>
    <n v="4273.8893226275504"/>
    <n v="2697.8354955873401"/>
    <n v="5576.6053168104099"/>
    <n v="3198.58621798685"/>
  </r>
  <r>
    <x v="19"/>
    <s v="Other types &amp; mixed"/>
    <s v="Mixed"/>
    <m/>
    <m/>
    <x v="230"/>
    <s v="—    "/>
    <n v="15005.257569802199"/>
    <n v="8480.5306438975895"/>
    <n v="19104.142613209799"/>
    <n v="13155.5271631163"/>
  </r>
  <r>
    <x v="19"/>
    <s v="Other types &amp; mixed"/>
    <s v="Mixed"/>
    <m/>
    <m/>
    <x v="231"/>
    <s v="—    "/>
    <n v="15052.3392538728"/>
    <n v="6330.9210872967296"/>
    <n v="16637.218983528699"/>
    <n v="20408.256029701399"/>
  </r>
  <r>
    <x v="19"/>
    <s v="Other types &amp; mixed"/>
    <s v="Mixed"/>
    <m/>
    <m/>
    <x v="232"/>
    <s v="—    "/>
    <n v="2767.3603162238701"/>
    <n v="927.00068612071004"/>
    <n v="2333.3180942098902"/>
    <n v="5442.4787293704503"/>
  </r>
  <r>
    <x v="19"/>
    <s v="Other types &amp; mixed"/>
    <s v="Mixed"/>
    <m/>
    <m/>
    <x v="189"/>
    <s v="—    "/>
    <n v="220.958469883801"/>
    <s v="V"/>
    <s v="V"/>
    <n v="42.542950875894"/>
  </r>
  <r>
    <x v="20"/>
    <m/>
    <m/>
    <m/>
    <m/>
    <x v="233"/>
    <m/>
    <m/>
    <m/>
    <m/>
    <m/>
  </r>
</pivotCacheRecords>
</file>

<file path=xl/pivotCache/pivotCacheRecords2.xml><?xml version="1.0" encoding="utf-8"?>
<pivotCacheRecords xmlns="http://schemas.openxmlformats.org/spreadsheetml/2006/main" xmlns:r="http://schemas.openxmlformats.org/officeDocument/2006/relationships" count="5220">
  <r>
    <x v="0"/>
    <m/>
    <x v="0"/>
    <m/>
    <m/>
    <x v="0"/>
    <s v="Sum"/>
    <n v="57124.002777000002"/>
    <n v="14139.652577000001"/>
    <n v="28483.656299999999"/>
    <n v="14500.6939"/>
  </r>
  <r>
    <x v="0"/>
    <m/>
    <x v="0"/>
    <m/>
    <m/>
    <x v="1"/>
    <s v="Average per farm"/>
    <n v="153.667238676203"/>
    <n v="86.2961590678091"/>
    <n v="155.25721770357799"/>
    <n v="216.237709407962"/>
  </r>
  <r>
    <x v="0"/>
    <m/>
    <x v="0"/>
    <m/>
    <m/>
    <x v="2"/>
    <s v="—    "/>
    <n v="147.70655441211301"/>
    <n v="82.328535009778506"/>
    <n v="149.89980982536301"/>
    <n v="207.14857512480901"/>
  </r>
  <r>
    <x v="0"/>
    <m/>
    <x v="0"/>
    <m/>
    <m/>
    <x v="3"/>
    <s v="—    "/>
    <n v="45.341330916692101"/>
    <n v="24.6762115387865"/>
    <n v="47.8334199233053"/>
    <n v="60.596725124581901"/>
  </r>
  <r>
    <x v="0"/>
    <m/>
    <x v="0"/>
    <m/>
    <m/>
    <x v="4"/>
    <s v="—    "/>
    <n v="28.242894164247598"/>
    <n v="14.113110903842299"/>
    <n v="30.196151873346398"/>
    <n v="38.184094635981602"/>
  </r>
  <r>
    <x v="0"/>
    <m/>
    <x v="0"/>
    <m/>
    <m/>
    <x v="5"/>
    <s v="—    "/>
    <n v="13.985012659926101"/>
    <n v="9.3854488136338894"/>
    <n v="14.3461855234154"/>
    <n v="17.760605156488399"/>
  </r>
  <r>
    <x v="0"/>
    <m/>
    <x v="0"/>
    <m/>
    <m/>
    <x v="6"/>
    <s v="—    "/>
    <n v="3.1134240925183998"/>
    <n v="1.1776518213103799"/>
    <n v="3.2910825265434802"/>
    <n v="4.6520253321118696"/>
  </r>
  <r>
    <x v="0"/>
    <m/>
    <x v="0"/>
    <m/>
    <m/>
    <x v="7"/>
    <s v="—    "/>
    <n v="9.9223890079743207"/>
    <n v="4.7304021692017502"/>
    <n v="11.0138462456451"/>
    <n v="12.8411594856161"/>
  </r>
  <r>
    <x v="0"/>
    <m/>
    <x v="0"/>
    <m/>
    <m/>
    <x v="8"/>
    <s v="—    "/>
    <n v="9.5208884203748401"/>
    <n v="4.3566773811828696"/>
    <n v="10.588414400611899"/>
    <n v="12.4595827414852"/>
  </r>
  <r>
    <x v="0"/>
    <m/>
    <x v="0"/>
    <m/>
    <m/>
    <x v="9"/>
    <s v="—    "/>
    <n v="0.40150058759948298"/>
    <n v="0.37372478801888398"/>
    <n v="0.42543184503318099"/>
    <n v="0.38157674413084502"/>
  </r>
  <r>
    <x v="0"/>
    <m/>
    <x v="0"/>
    <m/>
    <m/>
    <x v="10"/>
    <s v="—    "/>
    <n v="2.8932332335181599"/>
    <n v="1.4455847288814201"/>
    <n v="3.1618462022728502"/>
    <n v="3.7772024778759099"/>
  </r>
  <r>
    <x v="0"/>
    <m/>
    <x v="0"/>
    <m/>
    <m/>
    <x v="11"/>
    <s v="—    "/>
    <n v="0.58621752886832001"/>
    <s v="V"/>
    <n v="0.62815683266055999"/>
    <n v="0.89780102612882595"/>
  </r>
  <r>
    <x v="0"/>
    <m/>
    <x v="0"/>
    <m/>
    <m/>
    <x v="12"/>
    <s v="—    "/>
    <n v="2.2854003917870398"/>
    <n v="1.2633913867203499"/>
    <n v="2.4903398368488201"/>
    <n v="2.8794014517470798"/>
  </r>
  <r>
    <x v="0"/>
    <m/>
    <x v="0"/>
    <m/>
    <m/>
    <x v="13"/>
    <s v="—    "/>
    <n v="1.20701821192687"/>
    <s v="V"/>
    <n v="1.30947111884649"/>
    <n v="1.7401679368599099"/>
  </r>
  <r>
    <x v="0"/>
    <m/>
    <x v="0"/>
    <m/>
    <m/>
    <x v="14"/>
    <s v="—    "/>
    <n v="1.01694305500226"/>
    <s v="V"/>
    <n v="1.1279671243610701"/>
    <n v="1.3845451338711501"/>
  </r>
  <r>
    <x v="0"/>
    <m/>
    <x v="0"/>
    <m/>
    <m/>
    <x v="15"/>
    <s v="—    "/>
    <s v="V"/>
    <s v="V"/>
    <s v="V"/>
    <s v=".D"/>
  </r>
  <r>
    <x v="0"/>
    <m/>
    <x v="0"/>
    <m/>
    <m/>
    <x v="16"/>
    <s v="—    "/>
    <n v="2.9685548193110298"/>
    <n v="1.0811785266115399"/>
    <n v="3.4548689966814399"/>
    <n v="3.8536737844662801"/>
  </r>
  <r>
    <x v="0"/>
    <m/>
    <x v="0"/>
    <m/>
    <m/>
    <x v="17"/>
    <s v="—    "/>
    <n v="1.93514300049205"/>
    <s v="V"/>
    <n v="2.3907246383604202"/>
    <n v="2.0263596624848401"/>
  </r>
  <r>
    <x v="0"/>
    <m/>
    <x v="0"/>
    <m/>
    <m/>
    <x v="18"/>
    <s v="—    "/>
    <n v="2.2880134192491202"/>
    <s v="V"/>
    <n v="2.92617331325543"/>
    <n v="2.0673407552586198"/>
  </r>
  <r>
    <x v="0"/>
    <m/>
    <x v="0"/>
    <m/>
    <m/>
    <x v="19"/>
    <s v="—    "/>
    <n v="0.24143076438181399"/>
    <s v="V"/>
    <s v="V"/>
    <s v="V"/>
  </r>
  <r>
    <x v="0"/>
    <m/>
    <x v="0"/>
    <m/>
    <m/>
    <x v="20"/>
    <s v="—    "/>
    <n v="6.4677135536579902E-2"/>
    <s v="V"/>
    <s v="V"/>
    <s v="V"/>
  </r>
  <r>
    <x v="0"/>
    <m/>
    <x v="0"/>
    <m/>
    <m/>
    <x v="21"/>
    <s v="—    "/>
    <n v="1.4903052878373699"/>
    <s v="V"/>
    <n v="1.80342773606631"/>
    <n v="1.6451577344860699"/>
  </r>
  <r>
    <x v="0"/>
    <m/>
    <x v="0"/>
    <m/>
    <m/>
    <x v="22"/>
    <s v="—    "/>
    <s v="V"/>
    <s v="V"/>
    <s v="V"/>
    <s v="V"/>
  </r>
  <r>
    <x v="0"/>
    <m/>
    <x v="0"/>
    <m/>
    <m/>
    <x v="23"/>
    <s v="—    "/>
    <n v="4.7236684280227703E-2"/>
    <s v="V"/>
    <s v="V"/>
    <s v="V"/>
  </r>
  <r>
    <x v="0"/>
    <m/>
    <x v="0"/>
    <m/>
    <m/>
    <x v="24"/>
    <s v="—    "/>
    <s v="V"/>
    <s v="V"/>
    <s v="V"/>
    <s v=".D"/>
  </r>
  <r>
    <x v="0"/>
    <m/>
    <x v="0"/>
    <m/>
    <m/>
    <x v="25"/>
    <s v="—    "/>
    <s v=".D"/>
    <s v=".D"/>
    <s v="V"/>
    <s v=".D"/>
  </r>
  <r>
    <x v="0"/>
    <m/>
    <x v="0"/>
    <m/>
    <m/>
    <x v="26"/>
    <s v="—    "/>
    <s v="V"/>
    <n v="8.6181411697637596E-3"/>
    <s v="V"/>
    <s v="V"/>
  </r>
  <r>
    <x v="0"/>
    <m/>
    <x v="0"/>
    <m/>
    <m/>
    <x v="27"/>
    <s v="—    "/>
    <s v="V"/>
    <s v="V"/>
    <s v="V"/>
    <s v="V"/>
  </r>
  <r>
    <x v="0"/>
    <m/>
    <x v="0"/>
    <m/>
    <m/>
    <x v="28"/>
    <s v="—    "/>
    <n v="5.05717658000526E-3"/>
    <s v="V"/>
    <n v="6.5153634788101301E-3"/>
    <s v="V"/>
  </r>
  <r>
    <x v="0"/>
    <m/>
    <x v="0"/>
    <m/>
    <m/>
    <x v="29"/>
    <s v="—    "/>
    <n v="0"/>
    <n v="0"/>
    <n v="0"/>
    <n v="0"/>
  </r>
  <r>
    <x v="0"/>
    <m/>
    <x v="0"/>
    <m/>
    <m/>
    <x v="30"/>
    <s v="—    "/>
    <s v="V"/>
    <s v="V"/>
    <s v="V"/>
    <s v=".D"/>
  </r>
  <r>
    <x v="0"/>
    <m/>
    <x v="0"/>
    <m/>
    <m/>
    <x v="31"/>
    <s v="—    "/>
    <s v="V"/>
    <n v="7.1613676113026596E-3"/>
    <s v="V"/>
    <s v="V"/>
  </r>
  <r>
    <x v="0"/>
    <m/>
    <x v="0"/>
    <m/>
    <m/>
    <x v="32"/>
    <s v="—    "/>
    <n v="8.3895871035311997E-3"/>
    <s v="V"/>
    <s v="V"/>
    <s v="V"/>
  </r>
  <r>
    <x v="0"/>
    <m/>
    <x v="0"/>
    <m/>
    <m/>
    <x v="33"/>
    <s v="—    "/>
    <s v="V"/>
    <n v="4.2101221848147002E-3"/>
    <s v=".D"/>
    <s v=".D"/>
  </r>
  <r>
    <x v="0"/>
    <m/>
    <x v="0"/>
    <m/>
    <m/>
    <x v="34"/>
    <s v="—    "/>
    <n v="82.170225622951804"/>
    <n v="48.278362892072202"/>
    <n v="79.468816184212997"/>
    <n v="120.524609628026"/>
  </r>
  <r>
    <x v="0"/>
    <m/>
    <x v="0"/>
    <m/>
    <m/>
    <x v="35"/>
    <s v="—    "/>
    <n v="3.6307154366729102"/>
    <n v="2.0973352634023499"/>
    <n v="3.7663689442145101"/>
    <n v="4.8594535340822604"/>
  </r>
  <r>
    <x v="0"/>
    <m/>
    <x v="0"/>
    <m/>
    <m/>
    <x v="36"/>
    <s v="—    "/>
    <n v="0.55163531948233102"/>
    <s v="V"/>
    <n v="0.56204582215099996"/>
    <n v="0.62883430075025604"/>
  </r>
  <r>
    <x v="0"/>
    <m/>
    <x v="0"/>
    <m/>
    <m/>
    <x v="37"/>
    <s v="—    "/>
    <n v="11.123481281573101"/>
    <n v="8.1201676452258695"/>
    <n v="11.071769487262101"/>
    <n v="14.1535950593371"/>
  </r>
  <r>
    <x v="0"/>
    <m/>
    <x v="0"/>
    <m/>
    <m/>
    <x v="38"/>
    <s v="—    "/>
    <n v="45.370133968802897"/>
    <n v="30.389896378127901"/>
    <n v="47.368538698804599"/>
    <n v="56.051931863688303"/>
  </r>
  <r>
    <x v="0"/>
    <m/>
    <x v="0"/>
    <m/>
    <m/>
    <x v="39"/>
    <s v="—    "/>
    <n v="10.185890572680201"/>
    <n v="1.80549427512288"/>
    <n v="6.6000699754967904"/>
    <n v="25.401243373739501"/>
  </r>
  <r>
    <x v="0"/>
    <m/>
    <x v="0"/>
    <m/>
    <m/>
    <x v="40"/>
    <s v="—    "/>
    <n v="1.62921589303703"/>
    <n v="0.76537457509978801"/>
    <n v="2.0672269442108102"/>
    <n v="1.61116571407662"/>
  </r>
  <r>
    <x v="0"/>
    <m/>
    <x v="0"/>
    <m/>
    <m/>
    <x v="41"/>
    <s v="—    "/>
    <n v="5.5446717894273201"/>
    <n v="2.42158503049053"/>
    <n v="5.9024439987362101"/>
    <n v="7.8872287270335502"/>
  </r>
  <r>
    <x v="0"/>
    <m/>
    <x v="0"/>
    <m/>
    <m/>
    <x v="42"/>
    <s v="—    "/>
    <n v="5.9606842640900304"/>
    <n v="3.9676240580306299"/>
    <n v="5.3574078782154197"/>
    <n v="9.0891342831531698"/>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2"/>
    <s v="—    "/>
    <n v="175.885632245262"/>
    <n v="96.250965598977999"/>
    <n v="186.63256592462099"/>
    <n v="233.03839197524201"/>
  </r>
  <r>
    <x v="1"/>
    <s v="Cropping"/>
    <x v="0"/>
    <m/>
    <m/>
    <x v="3"/>
    <s v="—    "/>
    <n v="85.153459986380895"/>
    <n v="48.737139673615403"/>
    <n v="90.492626333452506"/>
    <n v="110.45558459531399"/>
  </r>
  <r>
    <x v="1"/>
    <s v="Cropping"/>
    <x v="0"/>
    <m/>
    <m/>
    <x v="4"/>
    <s v="—    "/>
    <n v="55.6915780254701"/>
    <n v="28.3654486550219"/>
    <n v="60.522411874487197"/>
    <n v="73.059959064546405"/>
  </r>
  <r>
    <x v="1"/>
    <s v="Cropping"/>
    <x v="0"/>
    <m/>
    <m/>
    <x v="5"/>
    <s v="—    "/>
    <n v="24.3089422399954"/>
    <n v="18.352473927691801"/>
    <n v="24.146526757990902"/>
    <n v="30.480025467256901"/>
  </r>
  <r>
    <x v="1"/>
    <s v="Cropping"/>
    <x v="0"/>
    <m/>
    <m/>
    <x v="6"/>
    <s v="—    "/>
    <n v="5.1529397209155201"/>
    <n v="2.0192170909017602"/>
    <n v="5.8236877009744399"/>
    <n v="6.9156000635105297"/>
  </r>
  <r>
    <x v="1"/>
    <s v="Cropping"/>
    <x v="0"/>
    <m/>
    <m/>
    <x v="7"/>
    <s v="—    "/>
    <n v="20.497678716405499"/>
    <n v="10.0728528154952"/>
    <n v="23.358693185659401"/>
    <n v="25.125782205929401"/>
  </r>
  <r>
    <x v="1"/>
    <s v="Cropping"/>
    <x v="0"/>
    <m/>
    <m/>
    <x v="8"/>
    <s v="—    "/>
    <n v="19.579577835358901"/>
    <n v="9.3772590417024002"/>
    <n v="22.3523839473477"/>
    <n v="24.162165119478399"/>
  </r>
  <r>
    <x v="1"/>
    <s v="Cropping"/>
    <x v="0"/>
    <m/>
    <m/>
    <x v="9"/>
    <s v="—    "/>
    <n v="0.91810088104665599"/>
    <n v="0.69559377379279996"/>
    <n v="1.0063092383116801"/>
    <n v="0.96361708645100497"/>
  </r>
  <r>
    <x v="1"/>
    <s v="Cropping"/>
    <x v="0"/>
    <m/>
    <m/>
    <x v="10"/>
    <s v="—    "/>
    <n v="6.3787312522359798"/>
    <n v="3.5479441038029198"/>
    <n v="7.3804520910198397"/>
    <n v="7.1942437458243296"/>
  </r>
  <r>
    <x v="1"/>
    <s v="Cropping"/>
    <x v="0"/>
    <m/>
    <m/>
    <x v="11"/>
    <s v="—    "/>
    <n v="1.37591515898421"/>
    <s v="V"/>
    <n v="1.5254797062218699"/>
    <n v="1.9856253324058399"/>
  </r>
  <r>
    <x v="1"/>
    <s v="Cropping"/>
    <x v="0"/>
    <m/>
    <m/>
    <x v="12"/>
    <s v="—    "/>
    <n v="4.9893219649868197"/>
    <n v="3.0913154647287899"/>
    <n v="5.8278458985182704"/>
    <n v="5.2086184134184901"/>
  </r>
  <r>
    <x v="1"/>
    <s v="Cropping"/>
    <x v="0"/>
    <m/>
    <m/>
    <x v="13"/>
    <s v="—    "/>
    <n v="2.6606717227232402"/>
    <s v="V"/>
    <n v="2.9342585435928998"/>
    <n v="3.6856462885479502"/>
  </r>
  <r>
    <x v="1"/>
    <s v="Cropping"/>
    <x v="0"/>
    <m/>
    <m/>
    <x v="14"/>
    <s v="—    "/>
    <n v="2.1979021513653199"/>
    <s v="V"/>
    <n v="2.4754578613738101"/>
    <n v="2.78757214078475"/>
  </r>
  <r>
    <x v="1"/>
    <s v="Cropping"/>
    <x v="0"/>
    <m/>
    <m/>
    <x v="15"/>
    <s v="—    "/>
    <s v="V"/>
    <s v=".D"/>
    <s v="V"/>
    <s v=".D"/>
  </r>
  <r>
    <x v="1"/>
    <s v="Cropping"/>
    <x v="0"/>
    <m/>
    <m/>
    <x v="16"/>
    <s v="—    "/>
    <n v="6.7533662995154398"/>
    <n v="2.62211356293203"/>
    <n v="7.6875145223947197"/>
    <n v="8.9792194935538294"/>
  </r>
  <r>
    <x v="1"/>
    <s v="Cropping"/>
    <x v="0"/>
    <m/>
    <m/>
    <x v="17"/>
    <s v="—    "/>
    <n v="4.7215776820567301"/>
    <s v="V"/>
    <n v="5.9115801574156004"/>
    <n v="4.7958490137224299"/>
  </r>
  <r>
    <x v="1"/>
    <s v="Cropping"/>
    <x v="0"/>
    <m/>
    <m/>
    <x v="18"/>
    <s v="—    "/>
    <n v="5.6075674191313096"/>
    <s v="V"/>
    <n v="7.2650722281086502"/>
    <n v="4.8840274665812604"/>
  </r>
  <r>
    <x v="1"/>
    <s v="Cropping"/>
    <x v="0"/>
    <m/>
    <m/>
    <x v="19"/>
    <s v="—    "/>
    <n v="0.57017149932796496"/>
    <s v="V"/>
    <s v="V"/>
    <s v="V"/>
  </r>
  <r>
    <x v="1"/>
    <s v="Cropping"/>
    <x v="0"/>
    <m/>
    <m/>
    <x v="20"/>
    <s v="—    "/>
    <s v="V"/>
    <s v="V"/>
    <s v="V"/>
    <s v="V"/>
  </r>
  <r>
    <x v="1"/>
    <s v="Cropping"/>
    <x v="0"/>
    <m/>
    <m/>
    <x v="21"/>
    <s v="—    "/>
    <n v="3.6461016297045701"/>
    <s v="V"/>
    <n v="4.4685256162556399"/>
    <n v="3.89110927428802"/>
  </r>
  <r>
    <x v="1"/>
    <s v="Cropping"/>
    <x v="0"/>
    <m/>
    <m/>
    <x v="22"/>
    <s v="—    "/>
    <s v="V"/>
    <s v="V"/>
    <s v="V"/>
    <s v="V"/>
  </r>
  <r>
    <x v="1"/>
    <s v="Cropping"/>
    <x v="0"/>
    <m/>
    <m/>
    <x v="23"/>
    <s v="—    "/>
    <n v="0.11494292753726799"/>
    <s v="V"/>
    <s v="V"/>
    <s v="V"/>
  </r>
  <r>
    <x v="1"/>
    <s v="Cropping"/>
    <x v="0"/>
    <m/>
    <m/>
    <x v="24"/>
    <s v="—    "/>
    <s v="V"/>
    <s v="V"/>
    <s v="V"/>
    <s v=".D"/>
  </r>
  <r>
    <x v="1"/>
    <s v="Cropping"/>
    <x v="0"/>
    <m/>
    <m/>
    <x v="25"/>
    <s v="—    "/>
    <s v=".D"/>
    <s v=".D"/>
    <s v="V"/>
    <s v=".D"/>
  </r>
  <r>
    <x v="1"/>
    <s v="Cropping"/>
    <x v="0"/>
    <m/>
    <m/>
    <x v="26"/>
    <s v="—    "/>
    <s v="V"/>
    <n v="2.1599527331898599E-2"/>
    <s v="V"/>
    <s v="V"/>
  </r>
  <r>
    <x v="1"/>
    <s v="Cropping"/>
    <x v="0"/>
    <m/>
    <m/>
    <x v="27"/>
    <s v="—    "/>
    <s v="V"/>
    <s v="V"/>
    <s v="V"/>
    <s v="V"/>
  </r>
  <r>
    <x v="1"/>
    <s v="Cropping"/>
    <x v="0"/>
    <m/>
    <m/>
    <x v="28"/>
    <s v="—    "/>
    <n v="1.27532294022957E-2"/>
    <s v="V"/>
    <n v="1.64693521895104E-2"/>
    <s v="V"/>
  </r>
  <r>
    <x v="1"/>
    <s v="Cropping"/>
    <x v="0"/>
    <m/>
    <m/>
    <x v="29"/>
    <s v="—    "/>
    <n v="0"/>
    <n v="0"/>
    <n v="0"/>
    <n v="0"/>
  </r>
  <r>
    <x v="1"/>
    <s v="Cropping"/>
    <x v="0"/>
    <m/>
    <m/>
    <x v="30"/>
    <s v="—    "/>
    <s v="V"/>
    <s v="V"/>
    <s v="V"/>
    <s v=".D"/>
  </r>
  <r>
    <x v="1"/>
    <s v="Cropping"/>
    <x v="0"/>
    <m/>
    <m/>
    <x v="31"/>
    <s v="—    "/>
    <s v="V"/>
    <n v="1.7948436026645601E-2"/>
    <s v="V"/>
    <s v="V"/>
  </r>
  <r>
    <x v="1"/>
    <s v="Cropping"/>
    <x v="0"/>
    <m/>
    <m/>
    <x v="32"/>
    <s v="—    "/>
    <n v="2.1156929608687602E-2"/>
    <s v="V"/>
    <s v="V"/>
    <s v="V"/>
  </r>
  <r>
    <x v="1"/>
    <s v="Cropping"/>
    <x v="0"/>
    <m/>
    <m/>
    <x v="33"/>
    <s v="—    "/>
    <s v="V"/>
    <n v="1.0551770667273801E-2"/>
    <s v=".D"/>
    <s v=".D"/>
  </r>
  <r>
    <x v="1"/>
    <s v="Cropping"/>
    <x v="0"/>
    <m/>
    <m/>
    <x v="34"/>
    <s v="—    "/>
    <n v="46.913285946526898"/>
    <n v="26.316614525536199"/>
    <n v="46.040728097498999"/>
    <n v="68.862274917569806"/>
  </r>
  <r>
    <x v="1"/>
    <s v="Cropping"/>
    <x v="0"/>
    <m/>
    <m/>
    <x v="35"/>
    <s v="—    "/>
    <n v="1.9448411972764601"/>
    <n v="1.5093763382770999"/>
    <n v="1.8457078491669801"/>
    <n v="2.5672357657157998"/>
  </r>
  <r>
    <x v="1"/>
    <s v="Cropping"/>
    <x v="0"/>
    <m/>
    <m/>
    <x v="36"/>
    <s v="—    "/>
    <n v="0.65981207316105905"/>
    <s v="V"/>
    <n v="0.48899019116145598"/>
    <n v="0.65183848380567599"/>
  </r>
  <r>
    <x v="1"/>
    <s v="Cropping"/>
    <x v="0"/>
    <m/>
    <m/>
    <x v="37"/>
    <s v="—    "/>
    <n v="4.4296778414894398"/>
    <n v="4.1456742046875004"/>
    <n v="3.7687506735496301"/>
    <n v="6.0057332660030198"/>
  </r>
  <r>
    <x v="1"/>
    <s v="Cropping"/>
    <x v="0"/>
    <m/>
    <m/>
    <x v="38"/>
    <s v="—    "/>
    <n v="12.5185876526504"/>
    <n v="8.9717757083294796"/>
    <n v="14.095690981650799"/>
    <n v="12.9084682758289"/>
  </r>
  <r>
    <x v="1"/>
    <s v="Cropping"/>
    <x v="0"/>
    <m/>
    <m/>
    <x v="39"/>
    <s v="—    "/>
    <s v="V"/>
    <s v=".D"/>
    <s v="V"/>
    <s v="V"/>
  </r>
  <r>
    <x v="1"/>
    <s v="Cropping"/>
    <x v="0"/>
    <m/>
    <m/>
    <x v="40"/>
    <s v="—    "/>
    <n v="3.34100038683999"/>
    <n v="1.6416107550250101"/>
    <n v="4.3965901440273996"/>
    <n v="2.9391775271076601"/>
  </r>
  <r>
    <x v="1"/>
    <s v="Cropping"/>
    <x v="0"/>
    <m/>
    <m/>
    <x v="41"/>
    <s v="—    "/>
    <n v="11.104278401485001"/>
    <n v="5.1971268432068998"/>
    <n v="11.6033483854892"/>
    <n v="15.928795413588"/>
  </r>
  <r>
    <x v="1"/>
    <s v="Cropping"/>
    <x v="0"/>
    <m/>
    <m/>
    <x v="42"/>
    <s v="—    "/>
    <n v="6.8629138650985402"/>
    <n v="3.3443659477466601"/>
    <n v="6.6937892234224599"/>
    <n v="10.651854943810299"/>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2"/>
    <s v="—    "/>
    <n v="180.212166891838"/>
    <n v="101.699900997654"/>
    <n v="197.12686573703601"/>
    <n v="224.347134638993"/>
  </r>
  <r>
    <x v="2"/>
    <s v="Cropping"/>
    <x v="1"/>
    <m/>
    <m/>
    <x v="3"/>
    <s v="—    "/>
    <n v="96.479613059560606"/>
    <n v="58.485050170514398"/>
    <n v="103.406993665486"/>
    <n v="120.31498190801101"/>
  </r>
  <r>
    <x v="2"/>
    <s v="Cropping"/>
    <x v="1"/>
    <m/>
    <m/>
    <x v="4"/>
    <s v="—    "/>
    <n v="62.280984958789702"/>
    <n v="34.022545077212499"/>
    <n v="69.959530432141506"/>
    <n v="75.034796042374893"/>
  </r>
  <r>
    <x v="2"/>
    <s v="Cropping"/>
    <x v="1"/>
    <m/>
    <m/>
    <x v="5"/>
    <s v="—    "/>
    <n v="27.503710487250299"/>
    <n v="21.836623579419399"/>
    <n v="26.290788732418601"/>
    <n v="35.481096357123697"/>
  </r>
  <r>
    <x v="2"/>
    <s v="Cropping"/>
    <x v="1"/>
    <m/>
    <m/>
    <x v="6"/>
    <s v="—    "/>
    <n v="6.69491761352071"/>
    <n v="2.6258815138825198"/>
    <n v="7.1566745009257202"/>
    <n v="9.7990895085123206"/>
  </r>
  <r>
    <x v="2"/>
    <s v="Cropping"/>
    <x v="1"/>
    <m/>
    <m/>
    <x v="7"/>
    <s v="—    "/>
    <n v="25.026559934357"/>
    <n v="12.130937103913199"/>
    <n v="29.942410340176501"/>
    <n v="28.0672363842734"/>
  </r>
  <r>
    <x v="2"/>
    <s v="Cropping"/>
    <x v="1"/>
    <m/>
    <m/>
    <x v="8"/>
    <s v="—    "/>
    <n v="23.760459723552099"/>
    <n v="11.247958420390701"/>
    <n v="28.6358759697236"/>
    <n v="26.5028713387054"/>
  </r>
  <r>
    <x v="2"/>
    <s v="Cropping"/>
    <x v="1"/>
    <m/>
    <m/>
    <x v="9"/>
    <s v="—    "/>
    <n v="1.26610021080491"/>
    <s v="V"/>
    <n v="1.30653437045286"/>
    <n v="1.5643650455679701"/>
  </r>
  <r>
    <x v="2"/>
    <s v="Cropping"/>
    <x v="1"/>
    <m/>
    <m/>
    <x v="10"/>
    <s v="—    "/>
    <n v="7.9796884493642102"/>
    <n v="4.8893351882262799"/>
    <n v="9.2214851330523704"/>
    <n v="8.5828681175956891"/>
  </r>
  <r>
    <x v="2"/>
    <s v="Cropping"/>
    <x v="1"/>
    <m/>
    <m/>
    <x v="11"/>
    <s v="—    "/>
    <n v="1.2485876455576701"/>
    <s v="V"/>
    <n v="1.52570281111522"/>
    <n v="1.63783395596435"/>
  </r>
  <r>
    <x v="2"/>
    <s v="Cropping"/>
    <x v="1"/>
    <m/>
    <m/>
    <x v="12"/>
    <s v="—    "/>
    <n v="6.7145963608336503"/>
    <n v="4.5885616773979203"/>
    <n v="7.6626265696898104"/>
    <n v="6.94503416163134"/>
  </r>
  <r>
    <x v="2"/>
    <s v="Cropping"/>
    <x v="1"/>
    <m/>
    <m/>
    <x v="13"/>
    <s v="—    "/>
    <s v="V"/>
    <s v=".D"/>
    <s v="V"/>
    <s v=".D"/>
  </r>
  <r>
    <x v="2"/>
    <s v="Cropping"/>
    <x v="1"/>
    <m/>
    <m/>
    <x v="14"/>
    <s v="—    "/>
    <s v="V"/>
    <s v=".D"/>
    <s v="V"/>
    <s v=".D"/>
  </r>
  <r>
    <x v="2"/>
    <s v="Cropping"/>
    <x v="1"/>
    <m/>
    <m/>
    <x v="15"/>
    <s v="—    "/>
    <n v="0"/>
    <s v="..D"/>
    <n v="0"/>
    <s v="..D"/>
  </r>
  <r>
    <x v="2"/>
    <s v="Cropping"/>
    <x v="1"/>
    <m/>
    <m/>
    <x v="16"/>
    <s v="—    "/>
    <n v="2.2766152186498299"/>
    <s v=".D"/>
    <n v="3.37388829969911"/>
    <s v="..D"/>
  </r>
  <r>
    <x v="2"/>
    <s v="Cropping"/>
    <x v="1"/>
    <m/>
    <m/>
    <x v="17"/>
    <s v="—    "/>
    <n v="0.56319226416497803"/>
    <s v=".D"/>
    <s v="V"/>
    <s v="V"/>
  </r>
  <r>
    <x v="2"/>
    <s v="Cropping"/>
    <x v="1"/>
    <m/>
    <m/>
    <x v="18"/>
    <s v="—    "/>
    <n v="0.56319226416497803"/>
    <s v=".D"/>
    <s v="V"/>
    <s v="V"/>
  </r>
  <r>
    <x v="2"/>
    <s v="Cropping"/>
    <x v="1"/>
    <m/>
    <m/>
    <x v="19"/>
    <s v="—    "/>
    <s v="V"/>
    <s v="..D"/>
    <s v="V"/>
    <s v=".D"/>
  </r>
  <r>
    <x v="2"/>
    <s v="Cropping"/>
    <x v="1"/>
    <m/>
    <m/>
    <x v="20"/>
    <s v="—    "/>
    <s v=".D"/>
    <s v="..D"/>
    <s v=".D"/>
    <n v="0"/>
  </r>
  <r>
    <x v="2"/>
    <s v="Cropping"/>
    <x v="1"/>
    <m/>
    <m/>
    <x v="21"/>
    <s v="—    "/>
    <n v="0.52834012315604695"/>
    <s v=".D"/>
    <s v="V"/>
    <s v="V"/>
  </r>
  <r>
    <x v="2"/>
    <s v="Cropping"/>
    <x v="1"/>
    <m/>
    <m/>
    <x v="22"/>
    <s v="—    "/>
    <n v="0"/>
    <n v="0"/>
    <n v="0"/>
    <n v="0"/>
  </r>
  <r>
    <x v="2"/>
    <s v="Cropping"/>
    <x v="1"/>
    <m/>
    <m/>
    <x v="23"/>
    <s v="—    "/>
    <s v=".D"/>
    <s v="..D"/>
    <s v=".D"/>
    <n v="0"/>
  </r>
  <r>
    <x v="2"/>
    <s v="Cropping"/>
    <x v="1"/>
    <m/>
    <m/>
    <x v="24"/>
    <s v="—    "/>
    <n v="0"/>
    <n v="0"/>
    <s v="..D"/>
    <s v="..D"/>
  </r>
  <r>
    <x v="2"/>
    <s v="Cropping"/>
    <x v="1"/>
    <m/>
    <m/>
    <x v="25"/>
    <s v="—    "/>
    <n v="0"/>
    <n v="0"/>
    <n v="0"/>
    <s v="..D"/>
  </r>
  <r>
    <x v="2"/>
    <s v="Cropping"/>
    <x v="1"/>
    <m/>
    <m/>
    <x v="26"/>
    <s v="—    "/>
    <n v="0"/>
    <n v="0"/>
    <n v="0"/>
    <n v="0"/>
  </r>
  <r>
    <x v="2"/>
    <s v="Cropping"/>
    <x v="1"/>
    <m/>
    <m/>
    <x v="27"/>
    <s v="—    "/>
    <n v="0"/>
    <n v="0"/>
    <n v="0"/>
    <n v="0"/>
  </r>
  <r>
    <x v="2"/>
    <s v="Cropping"/>
    <x v="1"/>
    <m/>
    <m/>
    <x v="28"/>
    <s v="—    "/>
    <n v="0"/>
    <n v="0"/>
    <n v="0"/>
    <n v="0"/>
  </r>
  <r>
    <x v="2"/>
    <s v="Cropping"/>
    <x v="1"/>
    <m/>
    <m/>
    <x v="29"/>
    <s v="—    "/>
    <n v="0"/>
    <n v="0"/>
    <n v="0"/>
    <n v="0"/>
  </r>
  <r>
    <x v="2"/>
    <s v="Cropping"/>
    <x v="1"/>
    <m/>
    <m/>
    <x v="30"/>
    <s v="—    "/>
    <n v="0"/>
    <n v="0"/>
    <s v="..D"/>
    <s v="..D"/>
  </r>
  <r>
    <x v="2"/>
    <s v="Cropping"/>
    <x v="1"/>
    <m/>
    <m/>
    <x v="31"/>
    <s v="—    "/>
    <s v=".D"/>
    <s v="..D"/>
    <n v="0"/>
    <s v=".D"/>
  </r>
  <r>
    <x v="2"/>
    <s v="Cropping"/>
    <x v="1"/>
    <m/>
    <m/>
    <x v="32"/>
    <s v="—    "/>
    <s v=".D"/>
    <s v="..D"/>
    <s v="..D"/>
    <s v=".D"/>
  </r>
  <r>
    <x v="2"/>
    <s v="Cropping"/>
    <x v="1"/>
    <m/>
    <m/>
    <x v="33"/>
    <s v="—    "/>
    <n v="0"/>
    <n v="0"/>
    <n v="0"/>
    <s v="..D"/>
  </r>
  <r>
    <x v="2"/>
    <s v="Cropping"/>
    <x v="1"/>
    <m/>
    <m/>
    <x v="34"/>
    <s v="—    "/>
    <n v="46.272148067261902"/>
    <n v="25.860068723743801"/>
    <n v="47.961445227501699"/>
    <n v="63.078620575384697"/>
  </r>
  <r>
    <x v="2"/>
    <s v="Cropping"/>
    <x v="1"/>
    <m/>
    <m/>
    <x v="35"/>
    <s v="—    "/>
    <n v="1.4427175692788099"/>
    <s v="V"/>
    <n v="1.8324632976078501"/>
    <n v="1.20754163396692"/>
  </r>
  <r>
    <x v="2"/>
    <s v="Cropping"/>
    <x v="1"/>
    <m/>
    <m/>
    <x v="36"/>
    <s v="—    "/>
    <n v="0.49603523025108198"/>
    <s v=".D"/>
    <s v="V"/>
    <s v=".D"/>
  </r>
  <r>
    <x v="2"/>
    <s v="Cropping"/>
    <x v="1"/>
    <m/>
    <m/>
    <x v="37"/>
    <s v="—    "/>
    <n v="4.77921319325137"/>
    <n v="4.2930506854630401"/>
    <n v="4.17944859691959"/>
    <n v="6.4395140879798101"/>
  </r>
  <r>
    <x v="2"/>
    <s v="Cropping"/>
    <x v="1"/>
    <m/>
    <m/>
    <x v="38"/>
    <s v="—    "/>
    <n v="13.984564833706299"/>
    <n v="11.050098574941799"/>
    <n v="16.285059922661201"/>
    <n v="12.349655050899599"/>
  </r>
  <r>
    <x v="2"/>
    <s v="Cropping"/>
    <x v="1"/>
    <m/>
    <m/>
    <x v="39"/>
    <s v="—    "/>
    <s v="V"/>
    <s v=".D"/>
    <s v="V"/>
    <s v=".D"/>
  </r>
  <r>
    <x v="2"/>
    <s v="Cropping"/>
    <x v="1"/>
    <m/>
    <m/>
    <x v="40"/>
    <s v="—    "/>
    <n v="4.3619444532152301"/>
    <n v="2.0334645211161"/>
    <n v="6.0655573304727097"/>
    <n v="3.3044805712489498"/>
  </r>
  <r>
    <x v="2"/>
    <s v="Cropping"/>
    <x v="1"/>
    <m/>
    <m/>
    <x v="41"/>
    <s v="—    "/>
    <n v="10.9336036976337"/>
    <n v="5.0243486226413703"/>
    <n v="11.943411864478"/>
    <n v="14.7737835022411"/>
  </r>
  <r>
    <x v="2"/>
    <s v="Cropping"/>
    <x v="1"/>
    <m/>
    <m/>
    <x v="42"/>
    <s v="—    "/>
    <n v="7.7667043137213501"/>
    <n v="3.8533962052836901"/>
    <n v="6.87250331373476"/>
    <n v="13.3868585964217"/>
  </r>
  <r>
    <x v="3"/>
    <s v="Cropping"/>
    <x v="2"/>
    <m/>
    <m/>
    <x v="0"/>
    <s v="Sum"/>
    <n v="5911.0003999999999"/>
    <n v="1470.2426"/>
    <n v="2930.5947000000001"/>
    <n v="1510.1631"/>
  </r>
  <r>
    <x v="3"/>
    <s v="Cropping"/>
    <x v="2"/>
    <m/>
    <m/>
    <x v="1"/>
    <s v="Average per farm"/>
    <n v="243.609011861173"/>
    <n v="125.844640331466"/>
    <n v="245.52983410943901"/>
    <n v="354.53282153762098"/>
  </r>
  <r>
    <x v="3"/>
    <s v="Cropping"/>
    <x v="2"/>
    <m/>
    <m/>
    <x v="2"/>
    <s v="—    "/>
    <n v="236.42782571508499"/>
    <n v="122.95591997810401"/>
    <n v="236.96993455935799"/>
    <n v="345.84814489242899"/>
  </r>
  <r>
    <x v="3"/>
    <s v="Cropping"/>
    <x v="2"/>
    <m/>
    <m/>
    <x v="3"/>
    <s v="—    "/>
    <n v="96.2743862839191"/>
    <s v="..D"/>
    <n v="100.787863657161"/>
    <n v="134.78379678658499"/>
  </r>
  <r>
    <x v="3"/>
    <s v="Cropping"/>
    <x v="2"/>
    <m/>
    <m/>
    <x v="4"/>
    <s v="—    "/>
    <n v="64.582880090314305"/>
    <s v="..D"/>
    <n v="65.218497484145502"/>
    <n v="98.992690018051704"/>
  </r>
  <r>
    <x v="3"/>
    <s v="Cropping"/>
    <x v="2"/>
    <m/>
    <m/>
    <x v="5"/>
    <s v="—    "/>
    <n v="27.8622112038768"/>
    <n v="18.3129145135639"/>
    <n v="30.272546905582001"/>
    <n v="32.481623346511398"/>
  </r>
  <r>
    <x v="3"/>
    <s v="Cropping"/>
    <x v="2"/>
    <m/>
    <m/>
    <x v="6"/>
    <s v="—    "/>
    <n v="3.8292949897279698"/>
    <s v="V"/>
    <s v="..D"/>
    <s v="..D"/>
  </r>
  <r>
    <x v="3"/>
    <s v="Cropping"/>
    <x v="2"/>
    <m/>
    <m/>
    <x v="7"/>
    <s v="—    "/>
    <n v="19.2794909296572"/>
    <n v="9.8684074526203993"/>
    <n v="18.6056820668515"/>
    <s v="..D"/>
  </r>
  <r>
    <x v="3"/>
    <s v="Cropping"/>
    <x v="2"/>
    <m/>
    <m/>
    <x v="8"/>
    <s v="—    "/>
    <n v="18.757524145659001"/>
    <s v="V"/>
    <n v="17.8408865971811"/>
    <s v="..D"/>
  </r>
  <r>
    <x v="3"/>
    <s v="Cropping"/>
    <x v="2"/>
    <m/>
    <m/>
    <x v="9"/>
    <s v="—    "/>
    <s v="V"/>
    <s v=".D"/>
    <s v="V"/>
    <n v="0"/>
  </r>
  <r>
    <x v="3"/>
    <s v="Cropping"/>
    <x v="2"/>
    <m/>
    <m/>
    <x v="10"/>
    <s v="—    "/>
    <n v="5.3919955529016699"/>
    <s v="V"/>
    <n v="6.3402113646080096"/>
    <n v="6.8413872163874201"/>
  </r>
  <r>
    <x v="3"/>
    <s v="Cropping"/>
    <x v="2"/>
    <m/>
    <m/>
    <x v="11"/>
    <s v="—    "/>
    <n v="2.21311236622484"/>
    <s v=".D"/>
    <n v="2.13935708066353"/>
    <s v="V"/>
  </r>
  <r>
    <x v="3"/>
    <s v="Cropping"/>
    <x v="2"/>
    <m/>
    <m/>
    <x v="12"/>
    <s v="—    "/>
    <s v="..D"/>
    <s v="V"/>
    <n v="4.20085428394448"/>
    <s v="..D"/>
  </r>
  <r>
    <x v="3"/>
    <s v="Cropping"/>
    <x v="2"/>
    <m/>
    <m/>
    <x v="13"/>
    <s v="—    "/>
    <n v="9.4773732617240292"/>
    <s v="V"/>
    <n v="10.561283859893701"/>
    <n v="12.682445471618299"/>
  </r>
  <r>
    <x v="3"/>
    <s v="Cropping"/>
    <x v="2"/>
    <m/>
    <m/>
    <x v="14"/>
    <s v="—    "/>
    <n v="7.7085470708139399"/>
    <s v="V"/>
    <n v="8.7971718194262696"/>
    <n v="9.2856913064555702"/>
  </r>
  <r>
    <x v="3"/>
    <s v="Cropping"/>
    <x v="2"/>
    <m/>
    <m/>
    <x v="15"/>
    <s v="—    "/>
    <s v="V"/>
    <s v=".D"/>
    <s v="V"/>
    <n v="0"/>
  </r>
  <r>
    <x v="3"/>
    <s v="Cropping"/>
    <x v="2"/>
    <m/>
    <m/>
    <x v="16"/>
    <s v="—    "/>
    <n v="20.1606480204265"/>
    <n v="9.7380784191670102"/>
    <n v="21.294370223900302"/>
    <n v="28.107621131121501"/>
  </r>
  <r>
    <x v="3"/>
    <s v="Cropping"/>
    <x v="2"/>
    <m/>
    <m/>
    <x v="17"/>
    <s v="—    "/>
    <n v="11.7551905555615"/>
    <s v="V"/>
    <n v="14.1214604158671"/>
    <n v="12.098445703646201"/>
  </r>
  <r>
    <x v="3"/>
    <s v="Cropping"/>
    <x v="2"/>
    <m/>
    <m/>
    <x v="18"/>
    <s v="—    "/>
    <n v="14.0220682531167"/>
    <s v="V"/>
    <n v="17.166227455813001"/>
    <n v="12.6295273954184"/>
  </r>
  <r>
    <x v="3"/>
    <s v="Cropping"/>
    <x v="2"/>
    <m/>
    <m/>
    <x v="19"/>
    <s v="—    "/>
    <s v="V"/>
    <s v=".D"/>
    <s v="V"/>
    <s v="V"/>
  </r>
  <r>
    <x v="3"/>
    <s v="Cropping"/>
    <x v="2"/>
    <m/>
    <m/>
    <x v="20"/>
    <s v="—    "/>
    <s v="V"/>
    <s v=".D"/>
    <s v="V"/>
    <n v="0"/>
  </r>
  <r>
    <x v="3"/>
    <s v="Cropping"/>
    <x v="2"/>
    <m/>
    <m/>
    <x v="21"/>
    <s v="—    "/>
    <n v="10.487491409068401"/>
    <s v="V"/>
    <n v="12.1044677030911"/>
    <n v="11.8626352127131"/>
  </r>
  <r>
    <x v="3"/>
    <s v="Cropping"/>
    <x v="2"/>
    <m/>
    <m/>
    <x v="22"/>
    <s v="—    "/>
    <s v="V"/>
    <n v="0"/>
    <s v="V"/>
    <n v="0"/>
  </r>
  <r>
    <x v="3"/>
    <s v="Cropping"/>
    <x v="2"/>
    <m/>
    <m/>
    <x v="23"/>
    <s v="—    "/>
    <s v="V"/>
    <s v=".D"/>
    <s v=".D"/>
    <n v="0"/>
  </r>
  <r>
    <x v="3"/>
    <s v="Cropping"/>
    <x v="2"/>
    <m/>
    <m/>
    <x v="24"/>
    <s v="—    "/>
    <s v="V"/>
    <s v="V"/>
    <s v=".D"/>
    <n v="0"/>
  </r>
  <r>
    <x v="3"/>
    <s v="Cropping"/>
    <x v="2"/>
    <m/>
    <m/>
    <x v="25"/>
    <s v="—    "/>
    <s v=".D"/>
    <s v=".D"/>
    <s v="..D"/>
    <n v="0"/>
  </r>
  <r>
    <x v="3"/>
    <s v="Cropping"/>
    <x v="2"/>
    <m/>
    <m/>
    <x v="26"/>
    <s v="—    "/>
    <s v="V"/>
    <s v="V"/>
    <s v=".D"/>
    <n v="0"/>
  </r>
  <r>
    <x v="3"/>
    <s v="Cropping"/>
    <x v="2"/>
    <m/>
    <m/>
    <x v="27"/>
    <s v="—    "/>
    <s v=".D"/>
    <s v="..D"/>
    <s v=".D"/>
    <n v="0"/>
  </r>
  <r>
    <x v="3"/>
    <s v="Cropping"/>
    <x v="2"/>
    <m/>
    <m/>
    <x v="28"/>
    <s v="—    "/>
    <n v="0"/>
    <n v="0"/>
    <n v="0"/>
    <n v="0"/>
  </r>
  <r>
    <x v="3"/>
    <s v="Cropping"/>
    <x v="2"/>
    <m/>
    <m/>
    <x v="29"/>
    <s v="—    "/>
    <n v="0"/>
    <n v="0"/>
    <n v="0"/>
    <n v="0"/>
  </r>
  <r>
    <x v="3"/>
    <s v="Cropping"/>
    <x v="2"/>
    <m/>
    <m/>
    <x v="30"/>
    <s v="—    "/>
    <s v="V"/>
    <s v="V"/>
    <s v=".D"/>
    <n v="0"/>
  </r>
  <r>
    <x v="3"/>
    <s v="Cropping"/>
    <x v="2"/>
    <m/>
    <m/>
    <x v="31"/>
    <s v="—    "/>
    <s v="V"/>
    <s v="V"/>
    <s v=".D"/>
    <n v="0"/>
  </r>
  <r>
    <x v="3"/>
    <s v="Cropping"/>
    <x v="2"/>
    <m/>
    <m/>
    <x v="32"/>
    <s v="—    "/>
    <s v=".D"/>
    <s v=".D"/>
    <s v=".D"/>
    <n v="0"/>
  </r>
  <r>
    <x v="3"/>
    <s v="Cropping"/>
    <x v="2"/>
    <m/>
    <m/>
    <x v="33"/>
    <s v="—    "/>
    <s v="V"/>
    <s v="V"/>
    <s v=".D"/>
    <n v="0"/>
  </r>
  <r>
    <x v="3"/>
    <s v="Cropping"/>
    <x v="2"/>
    <m/>
    <m/>
    <x v="34"/>
    <s v="—    "/>
    <n v="66.200066472842707"/>
    <n v="36.876957563330002"/>
    <n v="58.4304836011612"/>
    <n v="109.825541276303"/>
  </r>
  <r>
    <x v="3"/>
    <s v="Cropping"/>
    <x v="2"/>
    <m/>
    <m/>
    <x v="35"/>
    <s v="—    "/>
    <n v="4.0386342269575897"/>
    <n v="3.6488367069489098"/>
    <s v="V"/>
    <n v="6.9331049864746399"/>
  </r>
  <r>
    <x v="3"/>
    <s v="Cropping"/>
    <x v="2"/>
    <m/>
    <m/>
    <x v="36"/>
    <s v="—    "/>
    <n v="1.3534016306275301"/>
    <s v=".D"/>
    <s v="V"/>
    <s v="V"/>
  </r>
  <r>
    <x v="3"/>
    <s v="Cropping"/>
    <x v="2"/>
    <m/>
    <m/>
    <x v="37"/>
    <s v="—    "/>
    <n v="5.5285072789032501"/>
    <n v="5.5889836432436404"/>
    <s v="V"/>
    <s v="..D"/>
  </r>
  <r>
    <x v="3"/>
    <s v="Cropping"/>
    <x v="2"/>
    <m/>
    <m/>
    <x v="38"/>
    <s v="—    "/>
    <n v="14.064536881269699"/>
    <n v="7.4816905631764401"/>
    <n v="14.7800184730424"/>
    <s v="V"/>
  </r>
  <r>
    <x v="3"/>
    <s v="Cropping"/>
    <x v="2"/>
    <m/>
    <m/>
    <x v="39"/>
    <s v="—    "/>
    <s v=".D"/>
    <s v=".D"/>
    <s v=".D"/>
    <s v="V"/>
  </r>
  <r>
    <x v="3"/>
    <s v="Cropping"/>
    <x v="2"/>
    <m/>
    <m/>
    <x v="40"/>
    <s v="—    "/>
    <n v="2.2334306301180402"/>
    <s v="V"/>
    <n v="2.1733730880629798"/>
    <s v="V"/>
  </r>
  <r>
    <x v="3"/>
    <s v="Cropping"/>
    <x v="2"/>
    <m/>
    <m/>
    <x v="41"/>
    <s v="—    "/>
    <n v="15.192820285547599"/>
    <n v="6.67932681313955"/>
    <n v="14.976818674380301"/>
    <n v="23.900432036115799"/>
  </r>
  <r>
    <x v="3"/>
    <s v="Cropping"/>
    <x v="2"/>
    <m/>
    <m/>
    <x v="42"/>
    <s v="—    "/>
    <n v="7.1811861460879003"/>
    <n v="2.88872035336209"/>
    <n v="8.5598995500810808"/>
    <s v="V"/>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2"/>
    <s v="—    "/>
    <n v="23.8548312500245"/>
    <n v="10.9253476522324"/>
    <n v="26.102919659373601"/>
    <n v="32.116003872805301"/>
  </r>
  <r>
    <x v="4"/>
    <s v="Cropping"/>
    <x v="3"/>
    <m/>
    <m/>
    <x v="3"/>
    <s v="—    "/>
    <n v="3.6936750252652599"/>
    <s v=".D"/>
    <s v="V"/>
    <s v="V"/>
  </r>
  <r>
    <x v="4"/>
    <s v="Cropping"/>
    <x v="3"/>
    <m/>
    <m/>
    <x v="4"/>
    <s v="—    "/>
    <n v="3.0986689013562598"/>
    <s v=".D"/>
    <n v="2.6855849339312199"/>
    <s v="V"/>
  </r>
  <r>
    <x v="4"/>
    <s v="Cropping"/>
    <x v="3"/>
    <m/>
    <m/>
    <x v="5"/>
    <s v="—    "/>
    <n v="0.43722010105812498"/>
    <n v="0.6400987817778"/>
    <s v="V"/>
    <s v="V"/>
  </r>
  <r>
    <x v="4"/>
    <s v="Cropping"/>
    <x v="3"/>
    <m/>
    <m/>
    <x v="6"/>
    <s v="—    "/>
    <s v="V"/>
    <s v=".D"/>
    <s v=".D"/>
    <s v=".D"/>
  </r>
  <r>
    <x v="4"/>
    <s v="Cropping"/>
    <x v="3"/>
    <m/>
    <m/>
    <x v="7"/>
    <s v="—    "/>
    <s v="V"/>
    <n v="0"/>
    <s v="V"/>
    <s v=".D"/>
  </r>
  <r>
    <x v="4"/>
    <s v="Cropping"/>
    <x v="3"/>
    <m/>
    <m/>
    <x v="8"/>
    <s v="—    "/>
    <s v="V"/>
    <n v="0"/>
    <s v="V"/>
    <s v=".D"/>
  </r>
  <r>
    <x v="4"/>
    <s v="Cropping"/>
    <x v="3"/>
    <m/>
    <m/>
    <x v="9"/>
    <s v="—    "/>
    <n v="0"/>
    <n v="0"/>
    <n v="0"/>
    <n v="0"/>
  </r>
  <r>
    <x v="4"/>
    <s v="Cropping"/>
    <x v="3"/>
    <m/>
    <m/>
    <x v="10"/>
    <s v="—    "/>
    <n v="0.36012895928358102"/>
    <n v="0"/>
    <s v="V"/>
    <s v="V"/>
  </r>
  <r>
    <x v="4"/>
    <s v="Cropping"/>
    <x v="3"/>
    <m/>
    <m/>
    <x v="11"/>
    <s v="—    "/>
    <s v="V"/>
    <n v="0"/>
    <s v="V"/>
    <s v=".D"/>
  </r>
  <r>
    <x v="4"/>
    <s v="Cropping"/>
    <x v="3"/>
    <m/>
    <m/>
    <x v="12"/>
    <s v="—    "/>
    <s v=".D"/>
    <s v="..D"/>
    <n v="0"/>
    <s v=".D"/>
  </r>
  <r>
    <x v="4"/>
    <s v="Cropping"/>
    <x v="3"/>
    <m/>
    <m/>
    <x v="13"/>
    <s v="—    "/>
    <n v="1.1131527469981499"/>
    <s v=".D"/>
    <s v=".D"/>
    <s v="V"/>
  </r>
  <r>
    <x v="4"/>
    <s v="Cropping"/>
    <x v="3"/>
    <m/>
    <m/>
    <x v="14"/>
    <s v="—    "/>
    <n v="1.10329642212261"/>
    <s v=".D"/>
    <s v=".D"/>
    <s v="V"/>
  </r>
  <r>
    <x v="4"/>
    <s v="Cropping"/>
    <x v="3"/>
    <m/>
    <m/>
    <x v="15"/>
    <s v="—    "/>
    <s v=".D"/>
    <s v="..D"/>
    <n v="0"/>
    <s v=".D"/>
  </r>
  <r>
    <x v="4"/>
    <s v="Cropping"/>
    <x v="3"/>
    <m/>
    <m/>
    <x v="16"/>
    <s v="—    "/>
    <n v="0.71224272024088298"/>
    <s v=".D"/>
    <s v="V"/>
    <s v="V"/>
  </r>
  <r>
    <x v="4"/>
    <s v="Cropping"/>
    <x v="3"/>
    <m/>
    <m/>
    <x v="17"/>
    <s v="—    "/>
    <n v="10.752088135960999"/>
    <n v="4.3299455068282304"/>
    <n v="14.1768490518668"/>
    <s v="V"/>
  </r>
  <r>
    <x v="4"/>
    <s v="Cropping"/>
    <x v="3"/>
    <m/>
    <m/>
    <x v="18"/>
    <s v="—    "/>
    <n v="13.175752645239401"/>
    <n v="5.2627848858798902"/>
    <n v="18.782203156950999"/>
    <n v="9.8655652637916909"/>
  </r>
  <r>
    <x v="4"/>
    <s v="Cropping"/>
    <x v="3"/>
    <m/>
    <m/>
    <x v="19"/>
    <s v="—    "/>
    <n v="2.3826499302107602"/>
    <n v="1.63494172605785"/>
    <n v="2.85051792494983"/>
    <s v="V"/>
  </r>
  <r>
    <x v="4"/>
    <s v="Cropping"/>
    <x v="3"/>
    <m/>
    <m/>
    <x v="20"/>
    <s v="—    "/>
    <n v="1.0077420711857501"/>
    <n v="5.4717495039020098E-2"/>
    <s v="V"/>
    <s v="V"/>
  </r>
  <r>
    <x v="4"/>
    <s v="Cropping"/>
    <x v="3"/>
    <m/>
    <m/>
    <x v="21"/>
    <s v="—    "/>
    <s v="V"/>
    <n v="1.8705233994836401"/>
    <s v="V"/>
    <s v=".D"/>
  </r>
  <r>
    <x v="4"/>
    <s v="Cropping"/>
    <x v="3"/>
    <m/>
    <m/>
    <x v="22"/>
    <s v="—    "/>
    <n v="1.2000653782608499"/>
    <s v="V"/>
    <n v="1.2914969829148299"/>
    <s v="V"/>
  </r>
  <r>
    <x v="4"/>
    <s v="Cropping"/>
    <x v="3"/>
    <m/>
    <m/>
    <x v="23"/>
    <s v="—    "/>
    <n v="0.82332242647929799"/>
    <s v="V"/>
    <n v="0.89215437200820302"/>
    <n v="1.13443581694433"/>
  </r>
  <r>
    <x v="4"/>
    <s v="Cropping"/>
    <x v="3"/>
    <m/>
    <m/>
    <x v="24"/>
    <s v="—    "/>
    <s v="V"/>
    <s v="V"/>
    <n v="0.59496702164354698"/>
    <s v=".D"/>
  </r>
  <r>
    <x v="4"/>
    <s v="Cropping"/>
    <x v="3"/>
    <m/>
    <m/>
    <x v="25"/>
    <s v="—    "/>
    <s v=".D"/>
    <s v=".D"/>
    <s v="V"/>
    <s v=".D"/>
  </r>
  <r>
    <x v="4"/>
    <s v="Cropping"/>
    <x v="3"/>
    <m/>
    <m/>
    <x v="26"/>
    <s v="—    "/>
    <s v="V"/>
    <n v="0.107760870227327"/>
    <s v="V"/>
    <s v="V"/>
  </r>
  <r>
    <x v="4"/>
    <s v="Cropping"/>
    <x v="3"/>
    <m/>
    <m/>
    <x v="27"/>
    <s v="—    "/>
    <s v="V"/>
    <s v="V"/>
    <s v="V"/>
    <s v="V"/>
  </r>
  <r>
    <x v="4"/>
    <s v="Cropping"/>
    <x v="3"/>
    <m/>
    <m/>
    <x v="28"/>
    <s v="—    "/>
    <n v="0.10497315661727399"/>
    <s v="V"/>
    <n v="0.13504939985766001"/>
    <n v="0.13389964524228601"/>
  </r>
  <r>
    <x v="4"/>
    <s v="Cropping"/>
    <x v="3"/>
    <m/>
    <m/>
    <x v="29"/>
    <s v="—    "/>
    <n v="0"/>
    <n v="0"/>
    <n v="0"/>
    <n v="0"/>
  </r>
  <r>
    <x v="4"/>
    <s v="Cropping"/>
    <x v="3"/>
    <m/>
    <m/>
    <x v="30"/>
    <s v="—    "/>
    <s v="V"/>
    <s v="V"/>
    <n v="0.59496702164354698"/>
    <s v=".D"/>
  </r>
  <r>
    <x v="4"/>
    <s v="Cropping"/>
    <x v="3"/>
    <m/>
    <m/>
    <x v="31"/>
    <s v="—    "/>
    <s v="V"/>
    <n v="0.112273716060923"/>
    <s v="V"/>
    <s v="V"/>
  </r>
  <r>
    <x v="4"/>
    <s v="Cropping"/>
    <x v="3"/>
    <m/>
    <m/>
    <x v="32"/>
    <s v="—    "/>
    <n v="0.157939846593045"/>
    <s v="V"/>
    <n v="0.235942533478293"/>
    <s v="V"/>
  </r>
  <r>
    <x v="4"/>
    <s v="Cropping"/>
    <x v="3"/>
    <m/>
    <m/>
    <x v="33"/>
    <s v="—    "/>
    <s v="V"/>
    <n v="7.38157593403478E-2"/>
    <s v=".D"/>
    <s v=".D"/>
  </r>
  <r>
    <x v="4"/>
    <s v="Cropping"/>
    <x v="3"/>
    <m/>
    <m/>
    <x v="34"/>
    <s v="—    "/>
    <n v="8.7463985826455506"/>
    <n v="5.9139189705644704"/>
    <n v="9.8849725959012495"/>
    <n v="9.27854286996285"/>
  </r>
  <r>
    <x v="4"/>
    <s v="Cropping"/>
    <x v="3"/>
    <m/>
    <m/>
    <x v="35"/>
    <s v="—    "/>
    <n v="0"/>
    <n v="0"/>
    <n v="0"/>
    <n v="0"/>
  </r>
  <r>
    <x v="4"/>
    <s v="Cropping"/>
    <x v="3"/>
    <m/>
    <m/>
    <x v="36"/>
    <s v="—    "/>
    <s v=".D"/>
    <s v="..D"/>
    <s v=".D"/>
    <n v="0"/>
  </r>
  <r>
    <x v="4"/>
    <s v="Cropping"/>
    <x v="3"/>
    <m/>
    <m/>
    <x v="37"/>
    <s v="—    "/>
    <s v="V"/>
    <s v="V"/>
    <s v="V"/>
    <s v=".D"/>
  </r>
  <r>
    <x v="4"/>
    <s v="Cropping"/>
    <x v="3"/>
    <m/>
    <m/>
    <x v="38"/>
    <s v="—    "/>
    <n v="1.7461829584036399"/>
    <n v="1.5633264146114001"/>
    <s v="V"/>
    <n v="2.3300117542633698"/>
  </r>
  <r>
    <x v="4"/>
    <s v="Cropping"/>
    <x v="3"/>
    <m/>
    <m/>
    <x v="39"/>
    <s v="—    "/>
    <s v=".D"/>
    <s v="..D"/>
    <n v="0"/>
    <s v=".D"/>
  </r>
  <r>
    <x v="4"/>
    <s v="Cropping"/>
    <x v="3"/>
    <m/>
    <m/>
    <x v="40"/>
    <s v="—    "/>
    <n v="0.53026613695259595"/>
    <s v="V"/>
    <n v="0.680514822722596"/>
    <s v=".D"/>
  </r>
  <r>
    <x v="4"/>
    <s v="Cropping"/>
    <x v="3"/>
    <m/>
    <m/>
    <x v="41"/>
    <s v="—    "/>
    <n v="3.1901065159728899"/>
    <n v="2.88875397112675"/>
    <n v="2.6857643413425101"/>
    <n v="4.4836172594261496"/>
  </r>
  <r>
    <x v="4"/>
    <s v="Cropping"/>
    <x v="3"/>
    <m/>
    <m/>
    <x v="42"/>
    <s v="—    "/>
    <n v="1.5851411518690199"/>
    <n v="1.7251007717340101"/>
    <n v="1.80846048899193"/>
    <n v="1.0059728581280001"/>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2"/>
    <s v="—    "/>
    <n v="24.389962673228698"/>
    <s v="F"/>
    <n v="36.584286034746199"/>
    <n v="21.928188209558801"/>
  </r>
  <r>
    <x v="5"/>
    <s v="Cropping"/>
    <x v="3"/>
    <s v="Specialist fruit"/>
    <m/>
    <x v="3"/>
    <s v="—    "/>
    <s v="V"/>
    <s v="..D"/>
    <s v=".D"/>
    <s v=".D"/>
  </r>
  <r>
    <x v="5"/>
    <s v="Cropping"/>
    <x v="3"/>
    <s v="Specialist fruit"/>
    <m/>
    <x v="4"/>
    <s v="—    "/>
    <s v="V"/>
    <s v="..D"/>
    <s v="V"/>
    <s v=".D"/>
  </r>
  <r>
    <x v="5"/>
    <s v="Cropping"/>
    <x v="3"/>
    <s v="Specialist fruit"/>
    <m/>
    <x v="5"/>
    <s v="—    "/>
    <s v="V"/>
    <n v="0"/>
    <s v=".D"/>
    <s v=".D"/>
  </r>
  <r>
    <x v="5"/>
    <s v="Cropping"/>
    <x v="3"/>
    <s v="Specialist fruit"/>
    <m/>
    <x v="6"/>
    <s v="—    "/>
    <s v=".D"/>
    <s v="..D"/>
    <s v="..D"/>
    <s v=".D"/>
  </r>
  <r>
    <x v="5"/>
    <s v="Cropping"/>
    <x v="3"/>
    <s v="Specialist fruit"/>
    <m/>
    <x v="7"/>
    <s v="—    "/>
    <s v="V"/>
    <n v="0"/>
    <s v=".D"/>
    <s v=".D"/>
  </r>
  <r>
    <x v="5"/>
    <s v="Cropping"/>
    <x v="3"/>
    <s v="Specialist fruit"/>
    <m/>
    <x v="8"/>
    <s v="—    "/>
    <s v="V"/>
    <n v="0"/>
    <s v=".D"/>
    <s v=".D"/>
  </r>
  <r>
    <x v="5"/>
    <s v="Cropping"/>
    <x v="3"/>
    <s v="Specialist fruit"/>
    <m/>
    <x v="9"/>
    <s v="—    "/>
    <n v="0"/>
    <n v="0"/>
    <n v="0"/>
    <n v="0"/>
  </r>
  <r>
    <x v="5"/>
    <s v="Cropping"/>
    <x v="3"/>
    <s v="Specialist fruit"/>
    <m/>
    <x v="10"/>
    <s v="—    "/>
    <n v="0"/>
    <n v="0"/>
    <n v="0"/>
    <n v="0"/>
  </r>
  <r>
    <x v="5"/>
    <s v="Cropping"/>
    <x v="3"/>
    <s v="Specialist fruit"/>
    <m/>
    <x v="11"/>
    <s v="—    "/>
    <n v="0"/>
    <n v="0"/>
    <n v="0"/>
    <s v="..D"/>
  </r>
  <r>
    <x v="5"/>
    <s v="Cropping"/>
    <x v="3"/>
    <s v="Specialist fruit"/>
    <m/>
    <x v="12"/>
    <s v="—    "/>
    <s v="..D"/>
    <n v="0"/>
    <n v="0"/>
    <s v="..D"/>
  </r>
  <r>
    <x v="5"/>
    <s v="Cropping"/>
    <x v="3"/>
    <s v="Specialist fruit"/>
    <m/>
    <x v="13"/>
    <s v="—    "/>
    <n v="0"/>
    <s v="..D"/>
    <s v="..D"/>
    <n v="0"/>
  </r>
  <r>
    <x v="5"/>
    <s v="Cropping"/>
    <x v="3"/>
    <s v="Specialist fruit"/>
    <m/>
    <x v="14"/>
    <s v="—    "/>
    <n v="0"/>
    <s v="..D"/>
    <s v="..D"/>
    <n v="0"/>
  </r>
  <r>
    <x v="5"/>
    <s v="Cropping"/>
    <x v="3"/>
    <s v="Specialist fruit"/>
    <m/>
    <x v="15"/>
    <s v="—    "/>
    <s v="..D"/>
    <n v="0"/>
    <n v="0"/>
    <s v="..D"/>
  </r>
  <r>
    <x v="5"/>
    <s v="Cropping"/>
    <x v="3"/>
    <s v="Specialist fruit"/>
    <m/>
    <x v="16"/>
    <s v="—    "/>
    <n v="0"/>
    <s v="..D"/>
    <n v="0"/>
    <n v="0"/>
  </r>
  <r>
    <x v="5"/>
    <s v="Cropping"/>
    <x v="3"/>
    <s v="Specialist fruit"/>
    <m/>
    <x v="17"/>
    <s v="—    "/>
    <n v="11.5895030688839"/>
    <s v="F"/>
    <n v="16.140860102280701"/>
    <n v="11.094337680937301"/>
  </r>
  <r>
    <x v="5"/>
    <s v="Cropping"/>
    <x v="3"/>
    <s v="Specialist fruit"/>
    <m/>
    <x v="18"/>
    <s v="—    "/>
    <n v="11.5895030688839"/>
    <s v="F"/>
    <n v="16.140860102280701"/>
    <n v="11.094337680937301"/>
  </r>
  <r>
    <x v="5"/>
    <s v="Cropping"/>
    <x v="3"/>
    <s v="Specialist fruit"/>
    <m/>
    <x v="19"/>
    <s v="—    "/>
    <n v="10.380893014925"/>
    <s v="F"/>
    <n v="14.3343340097158"/>
    <n v="9.6244378957626608"/>
  </r>
  <r>
    <x v="5"/>
    <s v="Cropping"/>
    <x v="3"/>
    <s v="Specialist fruit"/>
    <m/>
    <x v="20"/>
    <s v="—    "/>
    <s v="V"/>
    <s v="F"/>
    <s v=".D"/>
    <s v="V"/>
  </r>
  <r>
    <x v="5"/>
    <s v="Cropping"/>
    <x v="3"/>
    <s v="Specialist fruit"/>
    <m/>
    <x v="21"/>
    <s v="—    "/>
    <s v="V"/>
    <s v=".D"/>
    <s v="V"/>
    <s v="..D"/>
  </r>
  <r>
    <x v="5"/>
    <s v="Cropping"/>
    <x v="3"/>
    <s v="Specialist fruit"/>
    <m/>
    <x v="22"/>
    <s v="—    "/>
    <s v="V"/>
    <s v=".D"/>
    <s v=".D"/>
    <n v="0"/>
  </r>
  <r>
    <x v="5"/>
    <s v="Cropping"/>
    <x v="3"/>
    <s v="Specialist fruit"/>
    <m/>
    <x v="23"/>
    <s v="—    "/>
    <s v="..D"/>
    <n v="0"/>
    <n v="0"/>
    <n v="0"/>
  </r>
  <r>
    <x v="5"/>
    <s v="Cropping"/>
    <x v="3"/>
    <s v="Specialist fruit"/>
    <m/>
    <x v="24"/>
    <s v="—    "/>
    <n v="0"/>
    <n v="0"/>
    <n v="0"/>
    <n v="0"/>
  </r>
  <r>
    <x v="5"/>
    <s v="Cropping"/>
    <x v="3"/>
    <s v="Specialist fruit"/>
    <m/>
    <x v="25"/>
    <s v="—    "/>
    <n v="0"/>
    <s v="..D"/>
    <n v="0"/>
    <n v="0"/>
  </r>
  <r>
    <x v="5"/>
    <s v="Cropping"/>
    <x v="3"/>
    <s v="Specialist fruit"/>
    <m/>
    <x v="26"/>
    <s v="—    "/>
    <s v="..D"/>
    <n v="0"/>
    <s v="..D"/>
    <s v="..D"/>
  </r>
  <r>
    <x v="5"/>
    <s v="Cropping"/>
    <x v="3"/>
    <s v="Specialist fruit"/>
    <m/>
    <x v="27"/>
    <s v="—    "/>
    <n v="0"/>
    <n v="0"/>
    <n v="0"/>
    <n v="0"/>
  </r>
  <r>
    <x v="5"/>
    <s v="Cropping"/>
    <x v="3"/>
    <s v="Specialist fruit"/>
    <m/>
    <x v="28"/>
    <s v="—    "/>
    <n v="0"/>
    <s v="..D"/>
    <n v="0"/>
    <n v="0"/>
  </r>
  <r>
    <x v="5"/>
    <s v="Cropping"/>
    <x v="3"/>
    <s v="Specialist fruit"/>
    <m/>
    <x v="29"/>
    <s v="—    "/>
    <n v="0"/>
    <n v="0"/>
    <n v="0"/>
    <n v="0"/>
  </r>
  <r>
    <x v="5"/>
    <s v="Cropping"/>
    <x v="3"/>
    <s v="Specialist fruit"/>
    <m/>
    <x v="30"/>
    <s v="—    "/>
    <n v="0"/>
    <n v="0"/>
    <n v="0"/>
    <n v="0"/>
  </r>
  <r>
    <x v="5"/>
    <s v="Cropping"/>
    <x v="3"/>
    <s v="Specialist fruit"/>
    <m/>
    <x v="31"/>
    <s v="—    "/>
    <s v=".D"/>
    <s v="..D"/>
    <s v=".D"/>
    <n v="0"/>
  </r>
  <r>
    <x v="5"/>
    <s v="Cropping"/>
    <x v="3"/>
    <s v="Specialist fruit"/>
    <m/>
    <x v="32"/>
    <s v="—    "/>
    <n v="0"/>
    <n v="0"/>
    <n v="0"/>
    <n v="0"/>
  </r>
  <r>
    <x v="5"/>
    <s v="Cropping"/>
    <x v="3"/>
    <s v="Specialist fruit"/>
    <m/>
    <x v="33"/>
    <s v="—    "/>
    <s v=".D"/>
    <s v="..D"/>
    <s v=".D"/>
    <n v="0"/>
  </r>
  <r>
    <x v="5"/>
    <s v="Cropping"/>
    <x v="3"/>
    <s v="Specialist fruit"/>
    <m/>
    <x v="34"/>
    <s v="—    "/>
    <n v="11.4500984778487"/>
    <s v="F"/>
    <n v="18.1726896063381"/>
    <n v="9.3390971112982193"/>
  </r>
  <r>
    <x v="5"/>
    <s v="Cropping"/>
    <x v="3"/>
    <s v="Specialist fruit"/>
    <m/>
    <x v="35"/>
    <s v="—    "/>
    <n v="0"/>
    <n v="0"/>
    <n v="0"/>
    <n v="0"/>
  </r>
  <r>
    <x v="5"/>
    <s v="Cropping"/>
    <x v="3"/>
    <s v="Specialist fruit"/>
    <m/>
    <x v="36"/>
    <s v="—    "/>
    <s v=".D"/>
    <s v="..D"/>
    <s v=".D"/>
    <n v="0"/>
  </r>
  <r>
    <x v="5"/>
    <s v="Cropping"/>
    <x v="3"/>
    <s v="Specialist fruit"/>
    <m/>
    <x v="37"/>
    <s v="—    "/>
    <s v="V"/>
    <n v="0"/>
    <s v="V"/>
    <s v=".D"/>
  </r>
  <r>
    <x v="5"/>
    <s v="Cropping"/>
    <x v="3"/>
    <s v="Specialist fruit"/>
    <m/>
    <x v="38"/>
    <s v="—    "/>
    <s v="V"/>
    <s v="F"/>
    <s v="V"/>
    <n v="5.2272315515636496"/>
  </r>
  <r>
    <x v="5"/>
    <s v="Cropping"/>
    <x v="3"/>
    <s v="Specialist fruit"/>
    <m/>
    <x v="39"/>
    <s v="—    "/>
    <s v="..D"/>
    <n v="0"/>
    <n v="0"/>
    <s v="..D"/>
  </r>
  <r>
    <x v="5"/>
    <s v="Cropping"/>
    <x v="3"/>
    <s v="Specialist fruit"/>
    <m/>
    <x v="40"/>
    <s v="—    "/>
    <s v="V"/>
    <s v=".D"/>
    <s v="V"/>
    <s v="..D"/>
  </r>
  <r>
    <x v="5"/>
    <s v="Cropping"/>
    <x v="3"/>
    <s v="Specialist fruit"/>
    <m/>
    <x v="41"/>
    <s v="—    "/>
    <n v="4.3399954712636299"/>
    <s v="F"/>
    <n v="6.2409262901735501"/>
    <s v="V"/>
  </r>
  <r>
    <x v="5"/>
    <s v="Cropping"/>
    <x v="3"/>
    <s v="Specialist fruit"/>
    <m/>
    <x v="42"/>
    <s v="—    "/>
    <n v="1.29069367334871"/>
    <s v="F"/>
    <n v="1.4743110175926499"/>
    <n v="1.22757062171995"/>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2"/>
    <s v="—    "/>
    <n v="5.9336042330827103"/>
    <n v="1.6325067458812099"/>
    <n v="7.1987014190852996"/>
    <s v="V"/>
  </r>
  <r>
    <x v="6"/>
    <s v="Cropping"/>
    <x v="3"/>
    <s v="Specialist glass"/>
    <m/>
    <x v="3"/>
    <s v="—    "/>
    <s v=".D"/>
    <s v="..D"/>
    <s v=".D"/>
    <n v="0"/>
  </r>
  <r>
    <x v="6"/>
    <s v="Cropping"/>
    <x v="3"/>
    <s v="Specialist glass"/>
    <m/>
    <x v="4"/>
    <s v="—    "/>
    <s v=".D"/>
    <s v="..D"/>
    <s v=".D"/>
    <n v="0"/>
  </r>
  <r>
    <x v="6"/>
    <s v="Cropping"/>
    <x v="3"/>
    <s v="Specialist glass"/>
    <m/>
    <x v="5"/>
    <s v="—    "/>
    <n v="0"/>
    <n v="0"/>
    <n v="0"/>
    <n v="0"/>
  </r>
  <r>
    <x v="6"/>
    <s v="Cropping"/>
    <x v="3"/>
    <s v="Specialist glass"/>
    <m/>
    <x v="6"/>
    <s v="—    "/>
    <n v="0"/>
    <n v="0"/>
    <n v="0"/>
    <s v="..D"/>
  </r>
  <r>
    <x v="6"/>
    <s v="Cropping"/>
    <x v="3"/>
    <s v="Specialist glass"/>
    <m/>
    <x v="7"/>
    <s v="—    "/>
    <s v=".D"/>
    <s v="..D"/>
    <s v=".D"/>
    <n v="0"/>
  </r>
  <r>
    <x v="6"/>
    <s v="Cropping"/>
    <x v="3"/>
    <s v="Specialist glass"/>
    <m/>
    <x v="8"/>
    <s v="—    "/>
    <s v=".D"/>
    <s v="..D"/>
    <s v=".D"/>
    <n v="0"/>
  </r>
  <r>
    <x v="6"/>
    <s v="Cropping"/>
    <x v="3"/>
    <s v="Specialist glass"/>
    <m/>
    <x v="9"/>
    <s v="—    "/>
    <n v="0"/>
    <n v="0"/>
    <n v="0"/>
    <n v="0"/>
  </r>
  <r>
    <x v="6"/>
    <s v="Cropping"/>
    <x v="3"/>
    <s v="Specialist glass"/>
    <m/>
    <x v="10"/>
    <s v="—    "/>
    <s v="V"/>
    <n v="0"/>
    <s v="V"/>
    <n v="0"/>
  </r>
  <r>
    <x v="6"/>
    <s v="Cropping"/>
    <x v="3"/>
    <s v="Specialist glass"/>
    <m/>
    <x v="11"/>
    <s v="—    "/>
    <s v=".D"/>
    <s v="..D"/>
    <s v=".D"/>
    <n v="0"/>
  </r>
  <r>
    <x v="6"/>
    <s v="Cropping"/>
    <x v="3"/>
    <s v="Specialist glass"/>
    <m/>
    <x v="12"/>
    <s v="—    "/>
    <n v="0"/>
    <n v="0"/>
    <n v="0"/>
    <n v="0"/>
  </r>
  <r>
    <x v="6"/>
    <s v="Cropping"/>
    <x v="3"/>
    <s v="Specialist glass"/>
    <m/>
    <x v="13"/>
    <s v="—    "/>
    <n v="0"/>
    <n v="0"/>
    <n v="0"/>
    <n v="0"/>
  </r>
  <r>
    <x v="6"/>
    <s v="Cropping"/>
    <x v="3"/>
    <s v="Specialist glass"/>
    <m/>
    <x v="14"/>
    <s v="—    "/>
    <n v="0"/>
    <n v="0"/>
    <n v="0"/>
    <n v="0"/>
  </r>
  <r>
    <x v="6"/>
    <s v="Cropping"/>
    <x v="3"/>
    <s v="Specialist glass"/>
    <m/>
    <x v="15"/>
    <s v="—    "/>
    <n v="0"/>
    <n v="0"/>
    <n v="0"/>
    <n v="0"/>
  </r>
  <r>
    <x v="6"/>
    <s v="Cropping"/>
    <x v="3"/>
    <s v="Specialist glass"/>
    <m/>
    <x v="16"/>
    <s v="—    "/>
    <s v=".D"/>
    <s v="..D"/>
    <s v=".D"/>
    <n v="0"/>
  </r>
  <r>
    <x v="6"/>
    <s v="Cropping"/>
    <x v="3"/>
    <s v="Specialist glass"/>
    <m/>
    <x v="17"/>
    <s v="—    "/>
    <s v="V"/>
    <s v="..D"/>
    <n v="2.3630635487649601"/>
    <s v=".D"/>
  </r>
  <r>
    <x v="6"/>
    <s v="Cropping"/>
    <x v="3"/>
    <s v="Specialist glass"/>
    <m/>
    <x v="18"/>
    <s v="—    "/>
    <s v=".D"/>
    <n v="0.54983122973288701"/>
    <s v="V"/>
    <s v=".D"/>
  </r>
  <r>
    <x v="6"/>
    <s v="Cropping"/>
    <x v="3"/>
    <s v="Specialist glass"/>
    <m/>
    <x v="19"/>
    <s v="—    "/>
    <s v=".D"/>
    <s v=".D"/>
    <n v="0"/>
    <s v=".D"/>
  </r>
  <r>
    <x v="6"/>
    <s v="Cropping"/>
    <x v="3"/>
    <s v="Specialist glass"/>
    <m/>
    <x v="20"/>
    <s v="—    "/>
    <n v="0"/>
    <n v="0"/>
    <s v="..D"/>
    <n v="0"/>
  </r>
  <r>
    <x v="6"/>
    <s v="Cropping"/>
    <x v="3"/>
    <s v="Specialist glass"/>
    <m/>
    <x v="21"/>
    <s v="—    "/>
    <n v="0.145435026315789"/>
    <n v="0.30649463865866799"/>
    <s v=".D"/>
    <s v="..D"/>
  </r>
  <r>
    <x v="6"/>
    <s v="Cropping"/>
    <x v="3"/>
    <s v="Specialist glass"/>
    <m/>
    <x v="22"/>
    <s v="—    "/>
    <s v="V"/>
    <s v="V"/>
    <s v="V"/>
    <s v=".D"/>
  </r>
  <r>
    <x v="6"/>
    <s v="Cropping"/>
    <x v="3"/>
    <s v="Specialist glass"/>
    <m/>
    <x v="23"/>
    <s v="—    "/>
    <s v=".D"/>
    <s v="..D"/>
    <s v=".D"/>
    <n v="0"/>
  </r>
  <r>
    <x v="6"/>
    <s v="Cropping"/>
    <x v="3"/>
    <s v="Specialist glass"/>
    <m/>
    <x v="24"/>
    <s v="—    "/>
    <s v="V"/>
    <s v="..D"/>
    <n v="2.1350117320238899"/>
    <s v=".D"/>
  </r>
  <r>
    <x v="6"/>
    <s v="Cropping"/>
    <x v="3"/>
    <s v="Specialist glass"/>
    <m/>
    <x v="25"/>
    <s v="—    "/>
    <s v=".D"/>
    <s v=".D"/>
    <s v=".D"/>
    <s v=".D"/>
  </r>
  <r>
    <x v="6"/>
    <s v="Cropping"/>
    <x v="3"/>
    <s v="Specialist glass"/>
    <m/>
    <x v="26"/>
    <s v="—    "/>
    <n v="0.58175561278195498"/>
    <s v="V"/>
    <n v="0.49064287864336398"/>
    <n v="1.82332298288298"/>
  </r>
  <r>
    <x v="6"/>
    <s v="Cropping"/>
    <x v="3"/>
    <s v="Specialist glass"/>
    <m/>
    <x v="27"/>
    <s v="—    "/>
    <n v="0.99523986842105305"/>
    <s v="V"/>
    <n v="1.4167030365451601"/>
    <s v="V"/>
  </r>
  <r>
    <x v="6"/>
    <s v="Cropping"/>
    <x v="3"/>
    <s v="Specialist glass"/>
    <m/>
    <x v="28"/>
    <s v="—    "/>
    <n v="0"/>
    <n v="0"/>
    <n v="0"/>
    <n v="0"/>
  </r>
  <r>
    <x v="6"/>
    <s v="Cropping"/>
    <x v="3"/>
    <s v="Specialist glass"/>
    <m/>
    <x v="29"/>
    <s v="—    "/>
    <n v="0"/>
    <n v="0"/>
    <n v="0"/>
    <n v="0"/>
  </r>
  <r>
    <x v="6"/>
    <s v="Cropping"/>
    <x v="3"/>
    <s v="Specialist glass"/>
    <m/>
    <x v="30"/>
    <s v="—    "/>
    <s v="V"/>
    <s v="..D"/>
    <n v="2.1350117320238899"/>
    <s v=".D"/>
  </r>
  <r>
    <x v="6"/>
    <s v="Cropping"/>
    <x v="3"/>
    <s v="Specialist glass"/>
    <m/>
    <x v="31"/>
    <s v="—    "/>
    <n v="1.0709804285714299"/>
    <n v="0.384042374207265"/>
    <n v="1.0064847084764299"/>
    <s v="V"/>
  </r>
  <r>
    <x v="6"/>
    <s v="Cropping"/>
    <x v="3"/>
    <s v="Specialist glass"/>
    <m/>
    <x v="32"/>
    <s v="—    "/>
    <n v="0.62874217669172905"/>
    <n v="0.23194384254823899"/>
    <n v="0.72119373615095295"/>
    <n v="1.3262161300422499"/>
  </r>
  <r>
    <x v="6"/>
    <s v="Cropping"/>
    <x v="3"/>
    <s v="Specialist glass"/>
    <m/>
    <x v="33"/>
    <s v="—    "/>
    <s v="V"/>
    <s v="V"/>
    <n v="0.28529097232547901"/>
    <s v=".D"/>
  </r>
  <r>
    <x v="6"/>
    <s v="Cropping"/>
    <x v="3"/>
    <s v="Specialist glass"/>
    <m/>
    <x v="34"/>
    <s v="—    "/>
    <n v="2.7281465563909801"/>
    <n v="0.88284436142920597"/>
    <s v="V"/>
    <s v="V"/>
  </r>
  <r>
    <x v="6"/>
    <s v="Cropping"/>
    <x v="3"/>
    <s v="Specialist glass"/>
    <m/>
    <x v="35"/>
    <s v="—    "/>
    <n v="0"/>
    <n v="0"/>
    <n v="0"/>
    <n v="0"/>
  </r>
  <r>
    <x v="6"/>
    <s v="Cropping"/>
    <x v="3"/>
    <s v="Specialist glass"/>
    <m/>
    <x v="36"/>
    <s v="—    "/>
    <s v="..D"/>
    <n v="0"/>
    <s v="..D"/>
    <n v="0"/>
  </r>
  <r>
    <x v="6"/>
    <s v="Cropping"/>
    <x v="3"/>
    <s v="Specialist glass"/>
    <m/>
    <x v="37"/>
    <s v="—    "/>
    <n v="0"/>
    <n v="0"/>
    <n v="0"/>
    <s v="..D"/>
  </r>
  <r>
    <x v="6"/>
    <s v="Cropping"/>
    <x v="3"/>
    <s v="Specialist glass"/>
    <m/>
    <x v="38"/>
    <s v="—    "/>
    <s v="V"/>
    <s v="V"/>
    <s v="V"/>
    <s v=".D"/>
  </r>
  <r>
    <x v="6"/>
    <s v="Cropping"/>
    <x v="3"/>
    <s v="Specialist glass"/>
    <m/>
    <x v="39"/>
    <s v="—    "/>
    <s v=".D"/>
    <s v="..D"/>
    <n v="0"/>
    <s v=".D"/>
  </r>
  <r>
    <x v="6"/>
    <s v="Cropping"/>
    <x v="3"/>
    <s v="Specialist glass"/>
    <m/>
    <x v="40"/>
    <s v="—    "/>
    <n v="9.3740022556390995E-2"/>
    <s v="V"/>
    <n v="0"/>
    <n v="0"/>
  </r>
  <r>
    <x v="6"/>
    <s v="Cropping"/>
    <x v="3"/>
    <s v="Specialist glass"/>
    <m/>
    <x v="41"/>
    <s v="—    "/>
    <n v="1.07190366165414"/>
    <s v="..D"/>
    <n v="1.0287154467416899"/>
    <s v=".D"/>
  </r>
  <r>
    <x v="6"/>
    <s v="Cropping"/>
    <x v="3"/>
    <s v="Specialist glass"/>
    <m/>
    <x v="42"/>
    <s v="—    "/>
    <n v="1.3526171691729301"/>
    <n v="1.1647345155503599"/>
    <n v="1.2153481129030499"/>
    <n v="2.39985626183097"/>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2"/>
    <s v="—    "/>
    <n v="7.1686940273371196"/>
    <s v="D"/>
    <n v="4.3866385629844897"/>
    <s v="F"/>
  </r>
  <r>
    <x v="7"/>
    <s v="Cropping"/>
    <x v="3"/>
    <s v="Specialist hardy nursery stock"/>
    <m/>
    <x v="3"/>
    <s v="—    "/>
    <n v="0"/>
    <n v="0"/>
    <n v="0"/>
    <n v="0"/>
  </r>
  <r>
    <x v="7"/>
    <s v="Cropping"/>
    <x v="3"/>
    <s v="Specialist hardy nursery stock"/>
    <m/>
    <x v="4"/>
    <s v="—    "/>
    <n v="0"/>
    <n v="0"/>
    <n v="0"/>
    <n v="0"/>
  </r>
  <r>
    <x v="7"/>
    <s v="Cropping"/>
    <x v="3"/>
    <s v="Specialist hardy nursery stock"/>
    <m/>
    <x v="5"/>
    <s v="—    "/>
    <n v="0"/>
    <n v="0"/>
    <n v="0"/>
    <n v="0"/>
  </r>
  <r>
    <x v="7"/>
    <s v="Cropping"/>
    <x v="3"/>
    <s v="Specialist hardy nursery stock"/>
    <m/>
    <x v="6"/>
    <s v="—    "/>
    <n v="0"/>
    <n v="0"/>
    <n v="0"/>
    <n v="0"/>
  </r>
  <r>
    <x v="7"/>
    <s v="Cropping"/>
    <x v="3"/>
    <s v="Specialist hardy nursery stock"/>
    <m/>
    <x v="7"/>
    <s v="—    "/>
    <n v="0"/>
    <n v="0"/>
    <n v="0"/>
    <n v="0"/>
  </r>
  <r>
    <x v="7"/>
    <s v="Cropping"/>
    <x v="3"/>
    <s v="Specialist hardy nursery stock"/>
    <m/>
    <x v="8"/>
    <s v="—    "/>
    <n v="0"/>
    <n v="0"/>
    <n v="0"/>
    <n v="0"/>
  </r>
  <r>
    <x v="7"/>
    <s v="Cropping"/>
    <x v="3"/>
    <s v="Specialist hardy nursery stock"/>
    <m/>
    <x v="9"/>
    <s v="—    "/>
    <n v="0"/>
    <n v="0"/>
    <n v="0"/>
    <n v="0"/>
  </r>
  <r>
    <x v="7"/>
    <s v="Cropping"/>
    <x v="3"/>
    <s v="Specialist hardy nursery stock"/>
    <m/>
    <x v="10"/>
    <s v="—    "/>
    <n v="0"/>
    <n v="0"/>
    <n v="0"/>
    <n v="0"/>
  </r>
  <r>
    <x v="7"/>
    <s v="Cropping"/>
    <x v="3"/>
    <s v="Specialist hardy nursery stock"/>
    <m/>
    <x v="11"/>
    <s v="—    "/>
    <n v="0"/>
    <n v="0"/>
    <n v="0"/>
    <n v="0"/>
  </r>
  <r>
    <x v="7"/>
    <s v="Cropping"/>
    <x v="3"/>
    <s v="Specialist hardy nursery stock"/>
    <m/>
    <x v="12"/>
    <s v="—    "/>
    <n v="0"/>
    <n v="0"/>
    <n v="0"/>
    <n v="0"/>
  </r>
  <r>
    <x v="7"/>
    <s v="Cropping"/>
    <x v="3"/>
    <s v="Specialist hardy nursery stock"/>
    <m/>
    <x v="13"/>
    <s v="—    "/>
    <n v="0"/>
    <n v="0"/>
    <n v="0"/>
    <n v="0"/>
  </r>
  <r>
    <x v="7"/>
    <s v="Cropping"/>
    <x v="3"/>
    <s v="Specialist hardy nursery stock"/>
    <m/>
    <x v="14"/>
    <s v="—    "/>
    <n v="0"/>
    <n v="0"/>
    <n v="0"/>
    <n v="0"/>
  </r>
  <r>
    <x v="7"/>
    <s v="Cropping"/>
    <x v="3"/>
    <s v="Specialist hardy nursery stock"/>
    <m/>
    <x v="15"/>
    <s v="—    "/>
    <n v="0"/>
    <n v="0"/>
    <n v="0"/>
    <n v="0"/>
  </r>
  <r>
    <x v="7"/>
    <s v="Cropping"/>
    <x v="3"/>
    <s v="Specialist hardy nursery stock"/>
    <m/>
    <x v="16"/>
    <s v="—    "/>
    <n v="0"/>
    <n v="0"/>
    <n v="0"/>
    <n v="0"/>
  </r>
  <r>
    <x v="7"/>
    <s v="Cropping"/>
    <x v="3"/>
    <s v="Specialist hardy nursery stock"/>
    <m/>
    <x v="17"/>
    <s v="—    "/>
    <n v="3.2483842684478201"/>
    <s v="D"/>
    <n v="3.5773269787548001"/>
    <s v="F"/>
  </r>
  <r>
    <x v="7"/>
    <s v="Cropping"/>
    <x v="3"/>
    <s v="Specialist hardy nursery stock"/>
    <m/>
    <x v="18"/>
    <s v="—    "/>
    <n v="2.7725708644997402"/>
    <s v="D"/>
    <s v="V"/>
    <s v="F"/>
  </r>
  <r>
    <x v="7"/>
    <s v="Cropping"/>
    <x v="3"/>
    <s v="Specialist hardy nursery stock"/>
    <m/>
    <x v="19"/>
    <s v="—    "/>
    <n v="0"/>
    <n v="0"/>
    <n v="0"/>
    <n v="0"/>
  </r>
  <r>
    <x v="7"/>
    <s v="Cropping"/>
    <x v="3"/>
    <s v="Specialist hardy nursery stock"/>
    <m/>
    <x v="20"/>
    <s v="—    "/>
    <n v="0"/>
    <n v="0"/>
    <n v="0"/>
    <n v="0"/>
  </r>
  <r>
    <x v="7"/>
    <s v="Cropping"/>
    <x v="3"/>
    <s v="Specialist hardy nursery stock"/>
    <m/>
    <x v="21"/>
    <s v="—    "/>
    <n v="0"/>
    <n v="0"/>
    <n v="0"/>
    <n v="0"/>
  </r>
  <r>
    <x v="7"/>
    <s v="Cropping"/>
    <x v="3"/>
    <s v="Specialist hardy nursery stock"/>
    <m/>
    <x v="22"/>
    <s v="—    "/>
    <n v="0"/>
    <n v="0"/>
    <n v="0"/>
    <n v="0"/>
  </r>
  <r>
    <x v="7"/>
    <s v="Cropping"/>
    <x v="3"/>
    <s v="Specialist hardy nursery stock"/>
    <m/>
    <x v="23"/>
    <s v="—    "/>
    <n v="2.7725708644997402"/>
    <s v="D"/>
    <s v="V"/>
    <s v="F"/>
  </r>
  <r>
    <x v="7"/>
    <s v="Cropping"/>
    <x v="3"/>
    <s v="Specialist hardy nursery stock"/>
    <m/>
    <x v="24"/>
    <s v="—    "/>
    <n v="0.47581340394808302"/>
    <s v="D"/>
    <n v="0.59771259132628696"/>
    <s v="F"/>
  </r>
  <r>
    <x v="7"/>
    <s v="Cropping"/>
    <x v="3"/>
    <s v="Specialist hardy nursery stock"/>
    <m/>
    <x v="25"/>
    <s v="—    "/>
    <n v="0"/>
    <n v="0"/>
    <n v="0"/>
    <n v="0"/>
  </r>
  <r>
    <x v="7"/>
    <s v="Cropping"/>
    <x v="3"/>
    <s v="Specialist hardy nursery stock"/>
    <m/>
    <x v="26"/>
    <s v="—    "/>
    <n v="0"/>
    <n v="0"/>
    <n v="0"/>
    <n v="0"/>
  </r>
  <r>
    <x v="7"/>
    <s v="Cropping"/>
    <x v="3"/>
    <s v="Specialist hardy nursery stock"/>
    <m/>
    <x v="27"/>
    <s v="—    "/>
    <s v=".D"/>
    <s v="..D"/>
    <s v=".D"/>
    <n v="0"/>
  </r>
  <r>
    <x v="7"/>
    <s v="Cropping"/>
    <x v="3"/>
    <s v="Specialist hardy nursery stock"/>
    <m/>
    <x v="28"/>
    <s v="—    "/>
    <n v="0.43246419537000103"/>
    <s v="D"/>
    <n v="0.517036542773466"/>
    <s v="F"/>
  </r>
  <r>
    <x v="7"/>
    <s v="Cropping"/>
    <x v="3"/>
    <s v="Specialist hardy nursery stock"/>
    <m/>
    <x v="29"/>
    <s v="—    "/>
    <n v="0"/>
    <n v="0"/>
    <n v="0"/>
    <n v="0"/>
  </r>
  <r>
    <x v="7"/>
    <s v="Cropping"/>
    <x v="3"/>
    <s v="Specialist hardy nursery stock"/>
    <m/>
    <x v="30"/>
    <s v="—    "/>
    <n v="0.47581340394808302"/>
    <s v="D"/>
    <n v="0.59771259132628696"/>
    <s v="F"/>
  </r>
  <r>
    <x v="7"/>
    <s v="Cropping"/>
    <x v="3"/>
    <s v="Specialist hardy nursery stock"/>
    <m/>
    <x v="31"/>
    <s v="—    "/>
    <n v="0.39176667911177299"/>
    <s v="D"/>
    <n v="0.44129548762331"/>
    <s v="F"/>
  </r>
  <r>
    <x v="7"/>
    <s v="Cropping"/>
    <x v="3"/>
    <s v="Specialist hardy nursery stock"/>
    <m/>
    <x v="32"/>
    <s v="—    "/>
    <n v="0.19122351011272201"/>
    <s v="D"/>
    <s v="V"/>
    <s v="F"/>
  </r>
  <r>
    <x v="7"/>
    <s v="Cropping"/>
    <x v="3"/>
    <s v="Specialist hardy nursery stock"/>
    <m/>
    <x v="33"/>
    <s v="—    "/>
    <n v="0.200543168999051"/>
    <s v="D"/>
    <n v="0.19677004163453399"/>
    <s v="F"/>
  </r>
  <r>
    <x v="7"/>
    <s v="Cropping"/>
    <x v="3"/>
    <s v="Specialist hardy nursery stock"/>
    <m/>
    <x v="34"/>
    <s v="—    "/>
    <n v="4.7346428863344698"/>
    <s v="D"/>
    <n v="2.3248451102824799"/>
    <s v="F"/>
  </r>
  <r>
    <x v="7"/>
    <s v="Cropping"/>
    <x v="3"/>
    <s v="Specialist hardy nursery stock"/>
    <m/>
    <x v="35"/>
    <s v="—    "/>
    <n v="0"/>
    <n v="0"/>
    <n v="0"/>
    <n v="0"/>
  </r>
  <r>
    <x v="7"/>
    <s v="Cropping"/>
    <x v="3"/>
    <s v="Specialist hardy nursery stock"/>
    <m/>
    <x v="36"/>
    <s v="—    "/>
    <n v="0"/>
    <n v="0"/>
    <n v="0"/>
    <n v="0"/>
  </r>
  <r>
    <x v="7"/>
    <s v="Cropping"/>
    <x v="3"/>
    <s v="Specialist hardy nursery stock"/>
    <m/>
    <x v="37"/>
    <s v="—    "/>
    <n v="0"/>
    <n v="0"/>
    <n v="0"/>
    <n v="0"/>
  </r>
  <r>
    <x v="7"/>
    <s v="Cropping"/>
    <x v="3"/>
    <s v="Specialist hardy nursery stock"/>
    <m/>
    <x v="38"/>
    <s v="—    "/>
    <s v=".D"/>
    <s v="..D"/>
    <s v=".D"/>
    <n v="0"/>
  </r>
  <r>
    <x v="7"/>
    <s v="Cropping"/>
    <x v="3"/>
    <s v="Specialist hardy nursery stock"/>
    <m/>
    <x v="39"/>
    <s v="—    "/>
    <n v="0"/>
    <n v="0"/>
    <n v="0"/>
    <n v="0"/>
  </r>
  <r>
    <x v="7"/>
    <s v="Cropping"/>
    <x v="3"/>
    <s v="Specialist hardy nursery stock"/>
    <m/>
    <x v="40"/>
    <s v="—    "/>
    <s v=".D"/>
    <s v="..D"/>
    <s v=".D"/>
    <n v="0"/>
  </r>
  <r>
    <x v="7"/>
    <s v="Cropping"/>
    <x v="3"/>
    <s v="Specialist hardy nursery stock"/>
    <m/>
    <x v="41"/>
    <s v="—    "/>
    <n v="3.3056740716544701"/>
    <s v="D"/>
    <s v="V"/>
    <s v="F"/>
  </r>
  <r>
    <x v="7"/>
    <s v="Cropping"/>
    <x v="3"/>
    <s v="Specialist hardy nursery stock"/>
    <m/>
    <x v="42"/>
    <s v="—    "/>
    <n v="1.39257122976909"/>
    <s v="D"/>
    <n v="1.3335998604752799"/>
    <s v="F"/>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2"/>
    <s v="—    "/>
    <n v="36.747710106440799"/>
    <s v="F"/>
    <n v="38.578938350268601"/>
    <s v="V"/>
  </r>
  <r>
    <x v="8"/>
    <s v="Cropping"/>
    <x v="3"/>
    <s v="Other horticulture"/>
    <m/>
    <x v="3"/>
    <s v="—    "/>
    <n v="7.7758097644806199"/>
    <s v=".D"/>
    <s v="V"/>
    <s v="V"/>
  </r>
  <r>
    <x v="8"/>
    <s v="Cropping"/>
    <x v="3"/>
    <s v="Other horticulture"/>
    <m/>
    <x v="4"/>
    <s v="—    "/>
    <n v="6.5910993314062898"/>
    <s v=".D"/>
    <s v="V"/>
    <s v="V"/>
  </r>
  <r>
    <x v="8"/>
    <s v="Cropping"/>
    <x v="3"/>
    <s v="Other horticulture"/>
    <m/>
    <x v="5"/>
    <s v="—    "/>
    <s v="V"/>
    <s v="F"/>
    <s v=".D"/>
    <s v=".D"/>
  </r>
  <r>
    <x v="8"/>
    <s v="Cropping"/>
    <x v="3"/>
    <s v="Other horticulture"/>
    <m/>
    <x v="6"/>
    <s v="—    "/>
    <s v="V"/>
    <s v=".D"/>
    <s v=".D"/>
    <n v="0"/>
  </r>
  <r>
    <x v="8"/>
    <s v="Cropping"/>
    <x v="3"/>
    <s v="Other horticulture"/>
    <m/>
    <x v="7"/>
    <s v="—    "/>
    <s v=".D"/>
    <s v="..D"/>
    <n v="0"/>
    <s v=".D"/>
  </r>
  <r>
    <x v="8"/>
    <s v="Cropping"/>
    <x v="3"/>
    <s v="Other horticulture"/>
    <m/>
    <x v="8"/>
    <s v="—    "/>
    <s v=".D"/>
    <s v="..D"/>
    <n v="0"/>
    <s v=".D"/>
  </r>
  <r>
    <x v="8"/>
    <s v="Cropping"/>
    <x v="3"/>
    <s v="Other horticulture"/>
    <m/>
    <x v="9"/>
    <s v="—    "/>
    <n v="0"/>
    <n v="0"/>
    <n v="0"/>
    <n v="0"/>
  </r>
  <r>
    <x v="8"/>
    <s v="Cropping"/>
    <x v="3"/>
    <s v="Other horticulture"/>
    <m/>
    <x v="10"/>
    <s v="—    "/>
    <s v="V"/>
    <n v="0"/>
    <s v=".D"/>
    <s v="V"/>
  </r>
  <r>
    <x v="8"/>
    <s v="Cropping"/>
    <x v="3"/>
    <s v="Other horticulture"/>
    <m/>
    <x v="11"/>
    <s v="—    "/>
    <s v="V"/>
    <n v="0"/>
    <s v=".D"/>
    <s v=".D"/>
  </r>
  <r>
    <x v="8"/>
    <s v="Cropping"/>
    <x v="3"/>
    <s v="Other horticulture"/>
    <m/>
    <x v="12"/>
    <s v="—    "/>
    <s v=".D"/>
    <s v="..D"/>
    <n v="0"/>
    <s v=".D"/>
  </r>
  <r>
    <x v="8"/>
    <s v="Cropping"/>
    <x v="3"/>
    <s v="Other horticulture"/>
    <m/>
    <x v="13"/>
    <s v="—    "/>
    <s v="V"/>
    <s v=".D"/>
    <s v=".D"/>
    <s v="V"/>
  </r>
  <r>
    <x v="8"/>
    <s v="Cropping"/>
    <x v="3"/>
    <s v="Other horticulture"/>
    <m/>
    <x v="14"/>
    <s v="—    "/>
    <s v="V"/>
    <s v=".D"/>
    <s v=".D"/>
    <s v="V"/>
  </r>
  <r>
    <x v="8"/>
    <s v="Cropping"/>
    <x v="3"/>
    <s v="Other horticulture"/>
    <m/>
    <x v="15"/>
    <s v="—    "/>
    <s v=".D"/>
    <s v="..D"/>
    <n v="0"/>
    <s v=".D"/>
  </r>
  <r>
    <x v="8"/>
    <s v="Cropping"/>
    <x v="3"/>
    <s v="Other horticulture"/>
    <m/>
    <x v="16"/>
    <s v="—    "/>
    <s v="V"/>
    <s v=".D"/>
    <s v="V"/>
    <s v="V"/>
  </r>
  <r>
    <x v="8"/>
    <s v="Cropping"/>
    <x v="3"/>
    <s v="Other horticulture"/>
    <m/>
    <x v="17"/>
    <s v="—    "/>
    <s v="V"/>
    <s v="F"/>
    <s v="V"/>
    <s v="V"/>
  </r>
  <r>
    <x v="8"/>
    <s v="Cropping"/>
    <x v="3"/>
    <s v="Other horticulture"/>
    <m/>
    <x v="18"/>
    <s v="—    "/>
    <s v="V"/>
    <s v="F"/>
    <s v="V"/>
    <s v="V"/>
  </r>
  <r>
    <x v="8"/>
    <s v="Cropping"/>
    <x v="3"/>
    <s v="Other horticulture"/>
    <m/>
    <x v="19"/>
    <s v="—    "/>
    <s v=".D"/>
    <s v=".D"/>
    <n v="0"/>
    <s v=".D"/>
  </r>
  <r>
    <x v="8"/>
    <s v="Cropping"/>
    <x v="3"/>
    <s v="Other horticulture"/>
    <m/>
    <x v="20"/>
    <s v="—    "/>
    <n v="1.70038673522248"/>
    <n v="0"/>
    <n v="2.7635469618436099"/>
    <s v="V"/>
  </r>
  <r>
    <x v="8"/>
    <s v="Cropping"/>
    <x v="3"/>
    <s v="Other horticulture"/>
    <m/>
    <x v="21"/>
    <s v="—    "/>
    <s v="V"/>
    <s v="F"/>
    <s v="V"/>
    <s v=".D"/>
  </r>
  <r>
    <x v="8"/>
    <s v="Cropping"/>
    <x v="3"/>
    <s v="Other horticulture"/>
    <m/>
    <x v="22"/>
    <s v="—    "/>
    <s v="V"/>
    <s v=".D"/>
    <s v="V"/>
    <s v="V"/>
  </r>
  <r>
    <x v="8"/>
    <s v="Cropping"/>
    <x v="3"/>
    <s v="Other horticulture"/>
    <m/>
    <x v="23"/>
    <s v="—    "/>
    <n v="0.34043248955355898"/>
    <s v=".D"/>
    <s v="V"/>
    <s v=".D"/>
  </r>
  <r>
    <x v="8"/>
    <s v="Cropping"/>
    <x v="3"/>
    <s v="Other horticulture"/>
    <m/>
    <x v="24"/>
    <s v="—    "/>
    <s v="V"/>
    <s v="F"/>
    <s v="V"/>
    <s v="V"/>
  </r>
  <r>
    <x v="8"/>
    <s v="Cropping"/>
    <x v="3"/>
    <s v="Other horticulture"/>
    <m/>
    <x v="25"/>
    <s v="—    "/>
    <s v=".D"/>
    <n v="0"/>
    <s v=".D"/>
    <s v=".D"/>
  </r>
  <r>
    <x v="8"/>
    <s v="Cropping"/>
    <x v="3"/>
    <s v="Other horticulture"/>
    <m/>
    <x v="26"/>
    <s v="—    "/>
    <s v=".D"/>
    <s v="F"/>
    <s v=".D"/>
    <s v=".D"/>
  </r>
  <r>
    <x v="8"/>
    <s v="Cropping"/>
    <x v="3"/>
    <s v="Other horticulture"/>
    <m/>
    <x v="27"/>
    <s v="—    "/>
    <s v="V"/>
    <s v=".D"/>
    <s v="V"/>
    <n v="0"/>
  </r>
  <r>
    <x v="8"/>
    <s v="Cropping"/>
    <x v="3"/>
    <s v="Other horticulture"/>
    <m/>
    <x v="28"/>
    <s v="—    "/>
    <n v="0"/>
    <n v="0"/>
    <n v="0"/>
    <n v="0"/>
  </r>
  <r>
    <x v="8"/>
    <s v="Cropping"/>
    <x v="3"/>
    <s v="Other horticulture"/>
    <m/>
    <x v="29"/>
    <s v="—    "/>
    <n v="0"/>
    <n v="0"/>
    <n v="0"/>
    <n v="0"/>
  </r>
  <r>
    <x v="8"/>
    <s v="Cropping"/>
    <x v="3"/>
    <s v="Other horticulture"/>
    <m/>
    <x v="30"/>
    <s v="—    "/>
    <s v="V"/>
    <s v="F"/>
    <s v="V"/>
    <s v="V"/>
  </r>
  <r>
    <x v="8"/>
    <s v="Cropping"/>
    <x v="3"/>
    <s v="Other horticulture"/>
    <m/>
    <x v="31"/>
    <s v="—    "/>
    <s v="V"/>
    <s v="F"/>
    <s v="V"/>
    <s v="V"/>
  </r>
  <r>
    <x v="8"/>
    <s v="Cropping"/>
    <x v="3"/>
    <s v="Other horticulture"/>
    <m/>
    <x v="32"/>
    <s v="—    "/>
    <s v="V"/>
    <s v=".D"/>
    <s v="V"/>
    <n v="0"/>
  </r>
  <r>
    <x v="8"/>
    <s v="Cropping"/>
    <x v="3"/>
    <s v="Other horticulture"/>
    <m/>
    <x v="33"/>
    <s v="—    "/>
    <n v="6.6062756973674905E-2"/>
    <s v="F"/>
    <s v="V"/>
    <s v="V"/>
  </r>
  <r>
    <x v="8"/>
    <s v="Cropping"/>
    <x v="3"/>
    <s v="Other horticulture"/>
    <m/>
    <x v="34"/>
    <s v="—    "/>
    <n v="10.925186859755099"/>
    <s v="F"/>
    <n v="12.0570613166757"/>
    <s v="V"/>
  </r>
  <r>
    <x v="8"/>
    <s v="Cropping"/>
    <x v="3"/>
    <s v="Other horticulture"/>
    <m/>
    <x v="35"/>
    <s v="—    "/>
    <n v="0"/>
    <n v="0"/>
    <n v="0"/>
    <n v="0"/>
  </r>
  <r>
    <x v="8"/>
    <s v="Cropping"/>
    <x v="3"/>
    <s v="Other horticulture"/>
    <m/>
    <x v="36"/>
    <s v="—    "/>
    <n v="0"/>
    <n v="0"/>
    <n v="0"/>
    <n v="0"/>
  </r>
  <r>
    <x v="8"/>
    <s v="Cropping"/>
    <x v="3"/>
    <s v="Other horticulture"/>
    <m/>
    <x v="37"/>
    <s v="—    "/>
    <s v="V"/>
    <s v="F"/>
    <s v="V"/>
    <n v="0"/>
  </r>
  <r>
    <x v="8"/>
    <s v="Cropping"/>
    <x v="3"/>
    <s v="Other horticulture"/>
    <m/>
    <x v="38"/>
    <s v="—    "/>
    <n v="1.7875321040036101"/>
    <s v="F"/>
    <s v="V"/>
    <s v=".D"/>
  </r>
  <r>
    <x v="8"/>
    <s v="Cropping"/>
    <x v="3"/>
    <s v="Other horticulture"/>
    <m/>
    <x v="39"/>
    <s v="—    "/>
    <n v="0"/>
    <n v="0"/>
    <n v="0"/>
    <n v="0"/>
  </r>
  <r>
    <x v="8"/>
    <s v="Cropping"/>
    <x v="3"/>
    <s v="Other horticulture"/>
    <m/>
    <x v="40"/>
    <s v="—    "/>
    <n v="1.0842793231730401"/>
    <s v="F"/>
    <s v="V"/>
    <s v=".D"/>
  </r>
  <r>
    <x v="8"/>
    <s v="Cropping"/>
    <x v="3"/>
    <s v="Other horticulture"/>
    <m/>
    <x v="41"/>
    <s v="—    "/>
    <n v="3.0130681398507502"/>
    <s v="F"/>
    <n v="2.1278366692975599"/>
    <s v="V"/>
  </r>
  <r>
    <x v="8"/>
    <s v="Cropping"/>
    <x v="3"/>
    <s v="Other horticulture"/>
    <m/>
    <x v="42"/>
    <s v="—    "/>
    <n v="1.89101916600021"/>
    <s v="F"/>
    <n v="2.37711820430681"/>
    <s v="V"/>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2"/>
    <s v="—    "/>
    <n v="127.510336064954"/>
    <n v="76.971610916282401"/>
    <n v="120.74037243695901"/>
    <n v="190.545766742344"/>
  </r>
  <r>
    <x v="9"/>
    <s v="Grazing Livestock"/>
    <x v="0"/>
    <m/>
    <m/>
    <x v="3"/>
    <s v="—    "/>
    <n v="7.8172490092837004"/>
    <n v="4.7514711732398398"/>
    <n v="7.4227724739308103"/>
    <n v="11.609132056583"/>
  </r>
  <r>
    <x v="9"/>
    <s v="Grazing Livestock"/>
    <x v="0"/>
    <m/>
    <m/>
    <x v="4"/>
    <s v="—    "/>
    <n v="3.7177704279096702"/>
    <s v="V"/>
    <n v="3.2316325532226702"/>
    <n v="5.6841279216734302"/>
  </r>
  <r>
    <x v="9"/>
    <s v="Grazing Livestock"/>
    <x v="0"/>
    <m/>
    <m/>
    <x v="5"/>
    <s v="—    "/>
    <n v="3.2647134213884699"/>
    <n v="1.8311466216061201"/>
    <n v="3.3209973797747701"/>
    <n v="4.5628027608289603"/>
  </r>
  <r>
    <x v="9"/>
    <s v="Grazing Livestock"/>
    <x v="0"/>
    <m/>
    <m/>
    <x v="6"/>
    <s v="—    "/>
    <n v="0.834765159985561"/>
    <s v="V"/>
    <n v="0.87014254093337495"/>
    <n v="1.3622013740805801"/>
  </r>
  <r>
    <x v="9"/>
    <s v="Grazing Livestock"/>
    <x v="0"/>
    <m/>
    <m/>
    <x v="7"/>
    <s v="—    "/>
    <n v="0.60049911899844599"/>
    <s v="V"/>
    <n v="0.39725009487052099"/>
    <n v="0.95933630952090698"/>
  </r>
  <r>
    <x v="9"/>
    <s v="Grazing Livestock"/>
    <x v="0"/>
    <m/>
    <m/>
    <x v="8"/>
    <s v="—    "/>
    <n v="0.58370946701959503"/>
    <s v="V"/>
    <n v="0.36358678374344999"/>
    <n v="0.95933630952090698"/>
  </r>
  <r>
    <x v="9"/>
    <s v="Grazing Livestock"/>
    <x v="0"/>
    <m/>
    <m/>
    <x v="9"/>
    <s v="—    "/>
    <s v=".D"/>
    <s v="..D"/>
    <s v=".D"/>
    <n v="0"/>
  </r>
  <r>
    <x v="9"/>
    <s v="Grazing Livestock"/>
    <x v="0"/>
    <m/>
    <m/>
    <x v="10"/>
    <s v="—    "/>
    <s v="V"/>
    <n v="0"/>
    <s v="V"/>
    <s v="V"/>
  </r>
  <r>
    <x v="9"/>
    <s v="Grazing Livestock"/>
    <x v="0"/>
    <m/>
    <m/>
    <x v="11"/>
    <s v="—    "/>
    <s v="V"/>
    <n v="0"/>
    <s v="V"/>
    <s v="..D"/>
  </r>
  <r>
    <x v="9"/>
    <s v="Grazing Livestock"/>
    <x v="0"/>
    <m/>
    <m/>
    <x v="12"/>
    <s v="—    "/>
    <s v="V"/>
    <n v="0"/>
    <s v="V"/>
    <s v="V"/>
  </r>
  <r>
    <x v="9"/>
    <s v="Grazing Livestock"/>
    <x v="0"/>
    <m/>
    <m/>
    <x v="13"/>
    <s v="—    "/>
    <n v="0"/>
    <n v="0"/>
    <n v="0"/>
    <n v="0"/>
  </r>
  <r>
    <x v="9"/>
    <s v="Grazing Livestock"/>
    <x v="0"/>
    <m/>
    <m/>
    <x v="14"/>
    <s v="—    "/>
    <n v="0"/>
    <n v="0"/>
    <n v="0"/>
    <n v="0"/>
  </r>
  <r>
    <x v="9"/>
    <s v="Grazing Livestock"/>
    <x v="0"/>
    <m/>
    <m/>
    <x v="15"/>
    <s v="—    "/>
    <n v="0"/>
    <n v="0"/>
    <n v="0"/>
    <s v="..D"/>
  </r>
  <r>
    <x v="9"/>
    <s v="Grazing Livestock"/>
    <x v="0"/>
    <m/>
    <m/>
    <x v="16"/>
    <s v="—    "/>
    <s v=".D"/>
    <s v="..D"/>
    <n v="0"/>
    <s v=".D"/>
  </r>
  <r>
    <x v="9"/>
    <s v="Grazing Livestock"/>
    <x v="0"/>
    <m/>
    <m/>
    <x v="17"/>
    <s v="—    "/>
    <s v=".D"/>
    <n v="0"/>
    <s v=".D"/>
    <s v=".D"/>
  </r>
  <r>
    <x v="9"/>
    <s v="Grazing Livestock"/>
    <x v="0"/>
    <m/>
    <m/>
    <x v="18"/>
    <s v="—    "/>
    <s v=".D"/>
    <n v="0"/>
    <s v=".D"/>
    <s v=".D"/>
  </r>
  <r>
    <x v="9"/>
    <s v="Grazing Livestock"/>
    <x v="0"/>
    <m/>
    <m/>
    <x v="19"/>
    <s v="—    "/>
    <n v="0"/>
    <n v="0"/>
    <n v="0"/>
    <n v="0"/>
  </r>
  <r>
    <x v="9"/>
    <s v="Grazing Livestock"/>
    <x v="0"/>
    <m/>
    <m/>
    <x v="20"/>
    <s v="—    "/>
    <s v=".D"/>
    <s v="..D"/>
    <n v="0"/>
    <s v=".D"/>
  </r>
  <r>
    <x v="9"/>
    <s v="Grazing Livestock"/>
    <x v="0"/>
    <m/>
    <m/>
    <x v="21"/>
    <s v="—    "/>
    <s v=".D"/>
    <n v="0"/>
    <s v=".D"/>
    <s v=".D"/>
  </r>
  <r>
    <x v="9"/>
    <s v="Grazing Livestock"/>
    <x v="0"/>
    <m/>
    <m/>
    <x v="22"/>
    <s v="—    "/>
    <n v="0"/>
    <n v="0"/>
    <n v="0"/>
    <n v="0"/>
  </r>
  <r>
    <x v="9"/>
    <s v="Grazing Livestock"/>
    <x v="0"/>
    <m/>
    <m/>
    <x v="23"/>
    <s v="—    "/>
    <s v=".D"/>
    <s v="..D"/>
    <s v=".D"/>
    <n v="0"/>
  </r>
  <r>
    <x v="9"/>
    <s v="Grazing Livestock"/>
    <x v="0"/>
    <m/>
    <m/>
    <x v="24"/>
    <s v="—    "/>
    <n v="0"/>
    <n v="0"/>
    <n v="0"/>
    <s v="..D"/>
  </r>
  <r>
    <x v="9"/>
    <s v="Grazing Livestock"/>
    <x v="0"/>
    <m/>
    <m/>
    <x v="25"/>
    <s v="—    "/>
    <s v="..D"/>
    <s v="..D"/>
    <n v="0"/>
    <s v="..D"/>
  </r>
  <r>
    <x v="9"/>
    <s v="Grazing Livestock"/>
    <x v="0"/>
    <m/>
    <m/>
    <x v="26"/>
    <s v="—    "/>
    <n v="0"/>
    <n v="0"/>
    <n v="0"/>
    <n v="0"/>
  </r>
  <r>
    <x v="9"/>
    <s v="Grazing Livestock"/>
    <x v="0"/>
    <m/>
    <m/>
    <x v="27"/>
    <s v="—    "/>
    <n v="0"/>
    <n v="0"/>
    <n v="0"/>
    <n v="0"/>
  </r>
  <r>
    <x v="9"/>
    <s v="Grazing Livestock"/>
    <x v="0"/>
    <m/>
    <m/>
    <x v="28"/>
    <s v="—    "/>
    <n v="0"/>
    <n v="0"/>
    <n v="0"/>
    <n v="0"/>
  </r>
  <r>
    <x v="9"/>
    <s v="Grazing Livestock"/>
    <x v="0"/>
    <m/>
    <m/>
    <x v="29"/>
    <s v="—    "/>
    <n v="0"/>
    <n v="0"/>
    <n v="0"/>
    <n v="0"/>
  </r>
  <r>
    <x v="9"/>
    <s v="Grazing Livestock"/>
    <x v="0"/>
    <m/>
    <m/>
    <x v="30"/>
    <s v="—    "/>
    <n v="0"/>
    <n v="0"/>
    <n v="0"/>
    <s v="..D"/>
  </r>
  <r>
    <x v="9"/>
    <s v="Grazing Livestock"/>
    <x v="0"/>
    <m/>
    <m/>
    <x v="31"/>
    <s v="—    "/>
    <n v="0"/>
    <n v="0"/>
    <n v="0"/>
    <n v="0"/>
  </r>
  <r>
    <x v="9"/>
    <s v="Grazing Livestock"/>
    <x v="0"/>
    <m/>
    <m/>
    <x v="32"/>
    <s v="—    "/>
    <n v="0"/>
    <n v="0"/>
    <n v="0"/>
    <n v="0"/>
  </r>
  <r>
    <x v="9"/>
    <s v="Grazing Livestock"/>
    <x v="0"/>
    <m/>
    <m/>
    <x v="33"/>
    <s v="—    "/>
    <n v="0"/>
    <n v="0"/>
    <s v="..D"/>
    <s v="..D"/>
  </r>
  <r>
    <x v="9"/>
    <s v="Grazing Livestock"/>
    <x v="0"/>
    <m/>
    <m/>
    <x v="34"/>
    <s v="—    "/>
    <n v="118.89528466601701"/>
    <n v="71.504915015314296"/>
    <n v="112.84939533456399"/>
    <n v="177.40733538633799"/>
  </r>
  <r>
    <x v="9"/>
    <s v="Grazing Livestock"/>
    <x v="0"/>
    <m/>
    <m/>
    <x v="35"/>
    <s v="—    "/>
    <n v="5.1105975602944698"/>
    <n v="2.4414560530948801"/>
    <n v="5.2889924964405397"/>
    <n v="7.3822747460293199"/>
  </r>
  <r>
    <x v="9"/>
    <s v="Grazing Livestock"/>
    <x v="0"/>
    <m/>
    <m/>
    <x v="36"/>
    <s v="—    "/>
    <n v="0.36244165987708998"/>
    <n v="0"/>
    <n v="0.47321559373342797"/>
    <n v="0.50014131179326204"/>
  </r>
  <r>
    <x v="9"/>
    <s v="Grazing Livestock"/>
    <x v="0"/>
    <m/>
    <m/>
    <x v="37"/>
    <s v="—    "/>
    <n v="16.793093866223799"/>
    <n v="12.9337039749201"/>
    <n v="16.781391481644299"/>
    <n v="20.609819982723"/>
  </r>
  <r>
    <x v="9"/>
    <s v="Grazing Livestock"/>
    <x v="0"/>
    <m/>
    <m/>
    <x v="38"/>
    <s v="—    "/>
    <n v="77.5393409577337"/>
    <n v="51.809241400618802"/>
    <n v="80.611697228743694"/>
    <n v="96.769032343402202"/>
  </r>
  <r>
    <x v="9"/>
    <s v="Grazing Livestock"/>
    <x v="0"/>
    <m/>
    <m/>
    <x v="39"/>
    <s v="—    "/>
    <n v="21.6656533314118"/>
    <n v="3.78775706382556"/>
    <n v="13.274227019279801"/>
    <n v="55.796000229487603"/>
  </r>
  <r>
    <x v="9"/>
    <s v="Grazing Livestock"/>
    <x v="0"/>
    <m/>
    <m/>
    <x v="40"/>
    <s v="—    "/>
    <n v="0.161856099116997"/>
    <s v="V"/>
    <n v="0.16368886970406099"/>
    <n v="0.22435415300959299"/>
  </r>
  <r>
    <x v="9"/>
    <s v="Grazing Livestock"/>
    <x v="0"/>
    <m/>
    <m/>
    <x v="41"/>
    <s v="—    "/>
    <n v="0.883271739618542"/>
    <n v="0.41339009259794401"/>
    <n v="1.0455336684424901"/>
    <n v="1.0249904258660401"/>
  </r>
  <r>
    <x v="9"/>
    <s v="Grazing Livestock"/>
    <x v="0"/>
    <m/>
    <m/>
    <x v="42"/>
    <s v="—    "/>
    <n v="4.8441321313638097"/>
    <n v="3.3246045607988601"/>
    <n v="3.8830939079580999"/>
    <n v="8.2339862417960692"/>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2"/>
    <s v="—    "/>
    <n v="164.404649056864"/>
    <n v="132.86716937450399"/>
    <n v="174.561878175879"/>
    <n v="176.24780337889399"/>
  </r>
  <r>
    <x v="10"/>
    <s v="Grazing Livestock"/>
    <x v="4"/>
    <m/>
    <m/>
    <x v="3"/>
    <s v="—    "/>
    <n v="19.898254400926401"/>
    <n v="19.138184863195601"/>
    <n v="14.609121497225299"/>
    <n v="30.966812512879699"/>
  </r>
  <r>
    <x v="10"/>
    <s v="Grazing Livestock"/>
    <x v="4"/>
    <m/>
    <m/>
    <x v="4"/>
    <s v="—    "/>
    <n v="12.2266541537733"/>
    <n v="11.5387934964815"/>
    <n v="9.0935735820938302"/>
    <n v="19.021605139639"/>
  </r>
  <r>
    <x v="10"/>
    <s v="Grazing Livestock"/>
    <x v="4"/>
    <m/>
    <m/>
    <x v="5"/>
    <s v="—    "/>
    <n v="6.1451493403508399"/>
    <n v="6.72692287744347"/>
    <n v="4.2071070242628199"/>
    <n v="9.3379480757315694"/>
  </r>
  <r>
    <x v="10"/>
    <s v="Grazing Livestock"/>
    <x v="4"/>
    <m/>
    <m/>
    <x v="6"/>
    <s v="—    "/>
    <n v="1.5264509068022201"/>
    <s v="V"/>
    <n v="1.3084408908687"/>
    <s v="V"/>
  </r>
  <r>
    <x v="10"/>
    <s v="Grazing Livestock"/>
    <x v="4"/>
    <m/>
    <m/>
    <x v="7"/>
    <s v="—    "/>
    <n v="2.39339021790888"/>
    <s v="V"/>
    <n v="1.6431287256835501"/>
    <n v="3.4908392025384201"/>
  </r>
  <r>
    <x v="10"/>
    <s v="Grazing Livestock"/>
    <x v="4"/>
    <m/>
    <m/>
    <x v="8"/>
    <s v="—    "/>
    <n v="2.31989990672679"/>
    <s v="V"/>
    <n v="1.4940909849641699"/>
    <n v="3.4908392025384201"/>
  </r>
  <r>
    <x v="10"/>
    <s v="Grazing Livestock"/>
    <x v="4"/>
    <m/>
    <m/>
    <x v="9"/>
    <s v="—    "/>
    <s v=".D"/>
    <s v="..D"/>
    <s v=".D"/>
    <n v="0"/>
  </r>
  <r>
    <x v="10"/>
    <s v="Grazing Livestock"/>
    <x v="4"/>
    <m/>
    <m/>
    <x v="10"/>
    <s v="—    "/>
    <s v="V"/>
    <n v="0"/>
    <s v="V"/>
    <s v="V"/>
  </r>
  <r>
    <x v="10"/>
    <s v="Grazing Livestock"/>
    <x v="4"/>
    <m/>
    <m/>
    <x v="11"/>
    <s v="—    "/>
    <s v=".D"/>
    <s v="..D"/>
    <s v=".D"/>
    <n v="0"/>
  </r>
  <r>
    <x v="10"/>
    <s v="Grazing Livestock"/>
    <x v="4"/>
    <m/>
    <m/>
    <x v="12"/>
    <s v="—    "/>
    <s v="V"/>
    <n v="0"/>
    <s v="V"/>
    <s v="V"/>
  </r>
  <r>
    <x v="10"/>
    <s v="Grazing Livestock"/>
    <x v="4"/>
    <m/>
    <m/>
    <x v="13"/>
    <s v="—    "/>
    <n v="0"/>
    <n v="0"/>
    <n v="0"/>
    <n v="0"/>
  </r>
  <r>
    <x v="10"/>
    <s v="Grazing Livestock"/>
    <x v="4"/>
    <m/>
    <m/>
    <x v="14"/>
    <s v="—    "/>
    <n v="0"/>
    <n v="0"/>
    <n v="0"/>
    <n v="0"/>
  </r>
  <r>
    <x v="10"/>
    <s v="Grazing Livestock"/>
    <x v="4"/>
    <m/>
    <m/>
    <x v="15"/>
    <s v="—    "/>
    <n v="0"/>
    <n v="0"/>
    <n v="0"/>
    <n v="0"/>
  </r>
  <r>
    <x v="10"/>
    <s v="Grazing Livestock"/>
    <x v="4"/>
    <m/>
    <m/>
    <x v="16"/>
    <s v="—    "/>
    <s v=".D"/>
    <s v="..D"/>
    <n v="0"/>
    <s v=".D"/>
  </r>
  <r>
    <x v="10"/>
    <s v="Grazing Livestock"/>
    <x v="4"/>
    <m/>
    <m/>
    <x v="17"/>
    <s v="—    "/>
    <s v="..D"/>
    <n v="0"/>
    <s v="..D"/>
    <s v="..D"/>
  </r>
  <r>
    <x v="10"/>
    <s v="Grazing Livestock"/>
    <x v="4"/>
    <m/>
    <m/>
    <x v="18"/>
    <s v="—    "/>
    <s v="..D"/>
    <n v="0"/>
    <s v="..D"/>
    <s v="..D"/>
  </r>
  <r>
    <x v="10"/>
    <s v="Grazing Livestock"/>
    <x v="4"/>
    <m/>
    <m/>
    <x v="19"/>
    <s v="—    "/>
    <n v="0"/>
    <n v="0"/>
    <n v="0"/>
    <n v="0"/>
  </r>
  <r>
    <x v="10"/>
    <s v="Grazing Livestock"/>
    <x v="4"/>
    <m/>
    <m/>
    <x v="20"/>
    <s v="—    "/>
    <s v="..D"/>
    <n v="0"/>
    <n v="0"/>
    <s v="..D"/>
  </r>
  <r>
    <x v="10"/>
    <s v="Grazing Livestock"/>
    <x v="4"/>
    <m/>
    <m/>
    <x v="21"/>
    <s v="—    "/>
    <s v="..D"/>
    <n v="0"/>
    <s v="..D"/>
    <s v="..D"/>
  </r>
  <r>
    <x v="10"/>
    <s v="Grazing Livestock"/>
    <x v="4"/>
    <m/>
    <m/>
    <x v="22"/>
    <s v="—    "/>
    <n v="0"/>
    <n v="0"/>
    <n v="0"/>
    <n v="0"/>
  </r>
  <r>
    <x v="10"/>
    <s v="Grazing Livestock"/>
    <x v="4"/>
    <m/>
    <m/>
    <x v="23"/>
    <s v="—    "/>
    <s v="..D"/>
    <n v="0"/>
    <s v="..D"/>
    <n v="0"/>
  </r>
  <r>
    <x v="10"/>
    <s v="Grazing Livestock"/>
    <x v="4"/>
    <m/>
    <m/>
    <x v="24"/>
    <s v="—    "/>
    <n v="0"/>
    <n v="0"/>
    <n v="0"/>
    <n v="0"/>
  </r>
  <r>
    <x v="10"/>
    <s v="Grazing Livestock"/>
    <x v="4"/>
    <m/>
    <m/>
    <x v="25"/>
    <s v="—    "/>
    <n v="0"/>
    <n v="0"/>
    <n v="0"/>
    <n v="0"/>
  </r>
  <r>
    <x v="10"/>
    <s v="Grazing Livestock"/>
    <x v="4"/>
    <m/>
    <m/>
    <x v="26"/>
    <s v="—    "/>
    <n v="0"/>
    <n v="0"/>
    <n v="0"/>
    <n v="0"/>
  </r>
  <r>
    <x v="10"/>
    <s v="Grazing Livestock"/>
    <x v="4"/>
    <m/>
    <m/>
    <x v="27"/>
    <s v="—    "/>
    <n v="0"/>
    <n v="0"/>
    <n v="0"/>
    <n v="0"/>
  </r>
  <r>
    <x v="10"/>
    <s v="Grazing Livestock"/>
    <x v="4"/>
    <m/>
    <m/>
    <x v="28"/>
    <s v="—    "/>
    <n v="0"/>
    <n v="0"/>
    <n v="0"/>
    <n v="0"/>
  </r>
  <r>
    <x v="10"/>
    <s v="Grazing Livestock"/>
    <x v="4"/>
    <m/>
    <m/>
    <x v="29"/>
    <s v="—    "/>
    <n v="0"/>
    <n v="0"/>
    <n v="0"/>
    <n v="0"/>
  </r>
  <r>
    <x v="10"/>
    <s v="Grazing Livestock"/>
    <x v="4"/>
    <m/>
    <m/>
    <x v="30"/>
    <s v="—    "/>
    <n v="0"/>
    <n v="0"/>
    <n v="0"/>
    <n v="0"/>
  </r>
  <r>
    <x v="10"/>
    <s v="Grazing Livestock"/>
    <x v="4"/>
    <m/>
    <m/>
    <x v="31"/>
    <s v="—    "/>
    <n v="0"/>
    <n v="0"/>
    <n v="0"/>
    <n v="0"/>
  </r>
  <r>
    <x v="10"/>
    <s v="Grazing Livestock"/>
    <x v="4"/>
    <m/>
    <m/>
    <x v="32"/>
    <s v="—    "/>
    <n v="0"/>
    <n v="0"/>
    <n v="0"/>
    <n v="0"/>
  </r>
  <r>
    <x v="10"/>
    <s v="Grazing Livestock"/>
    <x v="4"/>
    <m/>
    <m/>
    <x v="33"/>
    <s v="—    "/>
    <n v="0"/>
    <n v="0"/>
    <n v="0"/>
    <n v="0"/>
  </r>
  <r>
    <x v="10"/>
    <s v="Grazing Livestock"/>
    <x v="4"/>
    <m/>
    <m/>
    <x v="34"/>
    <s v="—    "/>
    <n v="141.433779310918"/>
    <n v="110.664606303144"/>
    <n v="158.083350853111"/>
    <n v="139.85559947577599"/>
  </r>
  <r>
    <x v="10"/>
    <s v="Grazing Livestock"/>
    <x v="4"/>
    <m/>
    <m/>
    <x v="35"/>
    <s v="—    "/>
    <n v="18.380719678131999"/>
    <n v="9.6826492945717799"/>
    <n v="19.134075168435501"/>
    <n v="25.637740993839099"/>
  </r>
  <r>
    <x v="10"/>
    <s v="Grazing Livestock"/>
    <x v="4"/>
    <m/>
    <m/>
    <x v="36"/>
    <s v="—    "/>
    <n v="0.45792110428977001"/>
    <n v="0"/>
    <n v="0.92866019633487495"/>
    <s v="..D"/>
  </r>
  <r>
    <x v="10"/>
    <s v="Grazing Livestock"/>
    <x v="4"/>
    <m/>
    <m/>
    <x v="37"/>
    <s v="—    "/>
    <n v="42.439573940004401"/>
    <n v="34.738938839546897"/>
    <n v="43.264080860635303"/>
    <n v="48.557433003962103"/>
  </r>
  <r>
    <x v="10"/>
    <s v="Grazing Livestock"/>
    <x v="4"/>
    <m/>
    <m/>
    <x v="38"/>
    <s v="—    "/>
    <n v="83.070829060836303"/>
    <n v="63.775306210460499"/>
    <n v="100.97302906581901"/>
    <n v="67.542704559751201"/>
  </r>
  <r>
    <x v="10"/>
    <s v="Grazing Livestock"/>
    <x v="4"/>
    <m/>
    <m/>
    <x v="39"/>
    <s v="—    "/>
    <n v="2.9253044425793999"/>
    <n v="3.0664377342805902"/>
    <n v="2.3819587662308801"/>
    <s v="V"/>
  </r>
  <r>
    <x v="10"/>
    <s v="Grazing Livestock"/>
    <x v="4"/>
    <m/>
    <m/>
    <x v="40"/>
    <s v="—    "/>
    <n v="0.29780885228084097"/>
    <n v="0.25989027010318"/>
    <s v="V"/>
    <n v="0.27369407020171399"/>
  </r>
  <r>
    <x v="10"/>
    <s v="Grazing Livestock"/>
    <x v="4"/>
    <m/>
    <m/>
    <x v="41"/>
    <s v="—    "/>
    <n v="1.6323862027517799"/>
    <n v="0.89271908797563804"/>
    <n v="1.92971625205196"/>
    <n v="1.79497861720944"/>
  </r>
  <r>
    <x v="10"/>
    <s v="Grazing Livestock"/>
    <x v="4"/>
    <m/>
    <m/>
    <x v="42"/>
    <s v="—    "/>
    <n v="4.0388700981024099"/>
    <n v="3.5816032988336999"/>
    <n v="3.56615170926456"/>
    <n v="5.4186663657309602"/>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2"/>
    <s v="—    "/>
    <n v="90.538585823223201"/>
    <n v="55.321584836098097"/>
    <n v="91.2676028096284"/>
    <n v="123.538133737698"/>
  </r>
  <r>
    <x v="11"/>
    <s v="Grazing Livestock"/>
    <x v="5"/>
    <m/>
    <m/>
    <x v="3"/>
    <s v="—    "/>
    <n v="5.6877634504997197"/>
    <s v="V"/>
    <n v="7.1285524904970501"/>
    <n v="7.9553424289909698"/>
  </r>
  <r>
    <x v="11"/>
    <s v="Grazing Livestock"/>
    <x v="5"/>
    <m/>
    <m/>
    <x v="4"/>
    <s v="—    "/>
    <n v="1.6243935013966"/>
    <n v="0"/>
    <n v="2.0542068192943801"/>
    <n v="2.36723081991678"/>
  </r>
  <r>
    <x v="11"/>
    <s v="Grazing Livestock"/>
    <x v="5"/>
    <m/>
    <m/>
    <x v="5"/>
    <s v="—    "/>
    <n v="3.2567163238972801"/>
    <s v="V"/>
    <n v="4.1602272981058297"/>
    <n v="4.2502305026393099"/>
  </r>
  <r>
    <x v="11"/>
    <s v="Grazing Livestock"/>
    <x v="5"/>
    <m/>
    <m/>
    <x v="6"/>
    <s v="—    "/>
    <n v="0.80665362520583395"/>
    <s v=".D"/>
    <n v="0.91411837309683497"/>
    <s v="..D"/>
  </r>
  <r>
    <x v="11"/>
    <s v="Grazing Livestock"/>
    <x v="5"/>
    <m/>
    <m/>
    <x v="7"/>
    <s v="—    "/>
    <s v="V"/>
    <n v="0"/>
    <s v=".D"/>
    <s v="V"/>
  </r>
  <r>
    <x v="11"/>
    <s v="Grazing Livestock"/>
    <x v="5"/>
    <m/>
    <m/>
    <x v="8"/>
    <s v="—    "/>
    <s v="V"/>
    <n v="0"/>
    <s v=".D"/>
    <s v="V"/>
  </r>
  <r>
    <x v="11"/>
    <s v="Grazing Livestock"/>
    <x v="5"/>
    <m/>
    <m/>
    <x v="9"/>
    <s v="—    "/>
    <s v="..D"/>
    <n v="0"/>
    <s v="..D"/>
    <n v="0"/>
  </r>
  <r>
    <x v="11"/>
    <s v="Grazing Livestock"/>
    <x v="5"/>
    <m/>
    <m/>
    <x v="10"/>
    <s v="—    "/>
    <s v="V"/>
    <n v="0"/>
    <s v="V"/>
    <s v="V"/>
  </r>
  <r>
    <x v="11"/>
    <s v="Grazing Livestock"/>
    <x v="5"/>
    <m/>
    <m/>
    <x v="11"/>
    <s v="—    "/>
    <s v=".D"/>
    <s v="..D"/>
    <s v=".D"/>
    <n v="0"/>
  </r>
  <r>
    <x v="11"/>
    <s v="Grazing Livestock"/>
    <x v="5"/>
    <m/>
    <m/>
    <x v="12"/>
    <s v="—    "/>
    <s v="V"/>
    <n v="0"/>
    <s v="V"/>
    <s v="V"/>
  </r>
  <r>
    <x v="11"/>
    <s v="Grazing Livestock"/>
    <x v="5"/>
    <m/>
    <m/>
    <x v="13"/>
    <s v="—    "/>
    <n v="0"/>
    <n v="0"/>
    <n v="0"/>
    <n v="0"/>
  </r>
  <r>
    <x v="11"/>
    <s v="Grazing Livestock"/>
    <x v="5"/>
    <m/>
    <m/>
    <x v="14"/>
    <s v="—    "/>
    <n v="0"/>
    <n v="0"/>
    <n v="0"/>
    <n v="0"/>
  </r>
  <r>
    <x v="11"/>
    <s v="Grazing Livestock"/>
    <x v="5"/>
    <m/>
    <m/>
    <x v="15"/>
    <s v="—    "/>
    <n v="0"/>
    <n v="0"/>
    <n v="0"/>
    <n v="0"/>
  </r>
  <r>
    <x v="11"/>
    <s v="Grazing Livestock"/>
    <x v="5"/>
    <m/>
    <m/>
    <x v="16"/>
    <s v="—    "/>
    <n v="0"/>
    <n v="0"/>
    <n v="0"/>
    <n v="0"/>
  </r>
  <r>
    <x v="11"/>
    <s v="Grazing Livestock"/>
    <x v="5"/>
    <m/>
    <m/>
    <x v="17"/>
    <s v="—    "/>
    <s v=".D"/>
    <n v="0"/>
    <s v=".D"/>
    <s v=".D"/>
  </r>
  <r>
    <x v="11"/>
    <s v="Grazing Livestock"/>
    <x v="5"/>
    <m/>
    <m/>
    <x v="18"/>
    <s v="—    "/>
    <s v=".D"/>
    <n v="0"/>
    <s v=".D"/>
    <s v=".D"/>
  </r>
  <r>
    <x v="11"/>
    <s v="Grazing Livestock"/>
    <x v="5"/>
    <m/>
    <m/>
    <x v="19"/>
    <s v="—    "/>
    <n v="0"/>
    <n v="0"/>
    <n v="0"/>
    <n v="0"/>
  </r>
  <r>
    <x v="11"/>
    <s v="Grazing Livestock"/>
    <x v="5"/>
    <m/>
    <m/>
    <x v="20"/>
    <s v="—    "/>
    <s v=".D"/>
    <s v="..D"/>
    <n v="0"/>
    <s v=".D"/>
  </r>
  <r>
    <x v="11"/>
    <s v="Grazing Livestock"/>
    <x v="5"/>
    <m/>
    <m/>
    <x v="21"/>
    <s v="—    "/>
    <s v=".D"/>
    <n v="0"/>
    <s v=".D"/>
    <s v=".D"/>
  </r>
  <r>
    <x v="11"/>
    <s v="Grazing Livestock"/>
    <x v="5"/>
    <m/>
    <m/>
    <x v="22"/>
    <s v="—    "/>
    <n v="0"/>
    <n v="0"/>
    <n v="0"/>
    <n v="0"/>
  </r>
  <r>
    <x v="11"/>
    <s v="Grazing Livestock"/>
    <x v="5"/>
    <m/>
    <m/>
    <x v="23"/>
    <s v="—    "/>
    <s v=".D"/>
    <s v="..D"/>
    <s v=".D"/>
    <n v="0"/>
  </r>
  <r>
    <x v="11"/>
    <s v="Grazing Livestock"/>
    <x v="5"/>
    <m/>
    <m/>
    <x v="24"/>
    <s v="—    "/>
    <n v="0"/>
    <n v="0"/>
    <n v="0"/>
    <n v="0"/>
  </r>
  <r>
    <x v="11"/>
    <s v="Grazing Livestock"/>
    <x v="5"/>
    <m/>
    <m/>
    <x v="25"/>
    <s v="—    "/>
    <n v="0"/>
    <n v="0"/>
    <n v="0"/>
    <n v="0"/>
  </r>
  <r>
    <x v="11"/>
    <s v="Grazing Livestock"/>
    <x v="5"/>
    <m/>
    <m/>
    <x v="26"/>
    <s v="—    "/>
    <n v="0"/>
    <n v="0"/>
    <n v="0"/>
    <n v="0"/>
  </r>
  <r>
    <x v="11"/>
    <s v="Grazing Livestock"/>
    <x v="5"/>
    <m/>
    <m/>
    <x v="27"/>
    <s v="—    "/>
    <n v="0"/>
    <n v="0"/>
    <n v="0"/>
    <n v="0"/>
  </r>
  <r>
    <x v="11"/>
    <s v="Grazing Livestock"/>
    <x v="5"/>
    <m/>
    <m/>
    <x v="28"/>
    <s v="—    "/>
    <n v="0"/>
    <n v="0"/>
    <n v="0"/>
    <n v="0"/>
  </r>
  <r>
    <x v="11"/>
    <s v="Grazing Livestock"/>
    <x v="5"/>
    <m/>
    <m/>
    <x v="29"/>
    <s v="—    "/>
    <n v="0"/>
    <n v="0"/>
    <n v="0"/>
    <n v="0"/>
  </r>
  <r>
    <x v="11"/>
    <s v="Grazing Livestock"/>
    <x v="5"/>
    <m/>
    <m/>
    <x v="30"/>
    <s v="—    "/>
    <n v="0"/>
    <n v="0"/>
    <n v="0"/>
    <n v="0"/>
  </r>
  <r>
    <x v="11"/>
    <s v="Grazing Livestock"/>
    <x v="5"/>
    <m/>
    <m/>
    <x v="31"/>
    <s v="—    "/>
    <n v="0"/>
    <n v="0"/>
    <n v="0"/>
    <n v="0"/>
  </r>
  <r>
    <x v="11"/>
    <s v="Grazing Livestock"/>
    <x v="5"/>
    <m/>
    <m/>
    <x v="32"/>
    <s v="—    "/>
    <n v="0"/>
    <n v="0"/>
    <n v="0"/>
    <n v="0"/>
  </r>
  <r>
    <x v="11"/>
    <s v="Grazing Livestock"/>
    <x v="5"/>
    <m/>
    <m/>
    <x v="33"/>
    <s v="—    "/>
    <n v="0"/>
    <n v="0"/>
    <n v="0"/>
    <n v="0"/>
  </r>
  <r>
    <x v="11"/>
    <s v="Grazing Livestock"/>
    <x v="5"/>
    <m/>
    <m/>
    <x v="34"/>
    <s v="—    "/>
    <n v="84.671558854902997"/>
    <n v="54.851426024017101"/>
    <n v="84.055285062116496"/>
    <n v="115.040413470711"/>
  </r>
  <r>
    <x v="11"/>
    <s v="Grazing Livestock"/>
    <x v="5"/>
    <m/>
    <m/>
    <x v="35"/>
    <s v="—    "/>
    <n v="1.57207025046969"/>
    <s v="V"/>
    <n v="1.6391955688456099"/>
    <n v="2.6216189724527399"/>
  </r>
  <r>
    <x v="11"/>
    <s v="Grazing Livestock"/>
    <x v="5"/>
    <m/>
    <m/>
    <x v="36"/>
    <s v="—    "/>
    <n v="0.46821044125351702"/>
    <n v="0"/>
    <n v="0.438434362744823"/>
    <n v="0.98457163871224296"/>
  </r>
  <r>
    <x v="11"/>
    <s v="Grazing Livestock"/>
    <x v="5"/>
    <m/>
    <m/>
    <x v="37"/>
    <s v="—    "/>
    <n v="12.388519820411901"/>
    <n v="8.8941456442773408"/>
    <n v="12.7907673586875"/>
    <n v="15.013953898732"/>
  </r>
  <r>
    <x v="11"/>
    <s v="Grazing Livestock"/>
    <x v="5"/>
    <m/>
    <m/>
    <x v="38"/>
    <s v="—    "/>
    <n v="65.062933523668093"/>
    <n v="43.396022014195403"/>
    <n v="65.917353125395195"/>
    <n v="84.567200697985797"/>
  </r>
  <r>
    <x v="11"/>
    <s v="Grazing Livestock"/>
    <x v="5"/>
    <m/>
    <m/>
    <x v="39"/>
    <s v="—    "/>
    <s v="V"/>
    <s v="V"/>
    <n v="3.8283512790704299"/>
    <s v="V"/>
  </r>
  <r>
    <x v="11"/>
    <s v="Grazing Livestock"/>
    <x v="5"/>
    <m/>
    <m/>
    <x v="40"/>
    <s v="—    "/>
    <n v="0.17700365466326401"/>
    <s v=".D"/>
    <n v="0.17831279314392301"/>
    <s v="V"/>
  </r>
  <r>
    <x v="11"/>
    <s v="Grazing Livestock"/>
    <x v="5"/>
    <m/>
    <m/>
    <x v="41"/>
    <s v="—    "/>
    <n v="0.80605827264209395"/>
    <s v="..D"/>
    <n v="1.1268891735389399"/>
    <n v="0.57313077062282003"/>
  </r>
  <r>
    <x v="11"/>
    <s v="Grazing Livestock"/>
    <x v="5"/>
    <m/>
    <m/>
    <x v="42"/>
    <s v="—    "/>
    <n v="3.9631227548374799"/>
    <n v="2.5708191414253099"/>
    <n v="4.3687489251670399"/>
    <n v="4.5266084274793403"/>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2"/>
    <s v="—    "/>
    <n v="164.67543071253701"/>
    <n v="68.603485963451106"/>
    <n v="130.19994215142901"/>
    <n v="327.53817484072101"/>
  </r>
  <r>
    <x v="12"/>
    <s v="Grazing Livestock"/>
    <x v="6"/>
    <m/>
    <m/>
    <x v="3"/>
    <s v="—    "/>
    <n v="1.5668533777879099"/>
    <s v=".D"/>
    <s v="V"/>
    <n v="1.98111324059111"/>
  </r>
  <r>
    <x v="12"/>
    <s v="Grazing Livestock"/>
    <x v="6"/>
    <m/>
    <m/>
    <x v="4"/>
    <s v="—    "/>
    <s v="V"/>
    <n v="0"/>
    <s v="V"/>
    <s v="V"/>
  </r>
  <r>
    <x v="12"/>
    <s v="Grazing Livestock"/>
    <x v="6"/>
    <m/>
    <m/>
    <x v="5"/>
    <s v="—    "/>
    <n v="0.851812913224409"/>
    <s v=".D"/>
    <n v="1.0562384712536399"/>
    <s v="..D"/>
  </r>
  <r>
    <x v="12"/>
    <s v="Grazing Livestock"/>
    <x v="6"/>
    <m/>
    <m/>
    <x v="6"/>
    <s v="—    "/>
    <s v="V"/>
    <n v="0"/>
    <s v="V"/>
    <s v="V"/>
  </r>
  <r>
    <x v="12"/>
    <s v="Grazing Livestock"/>
    <x v="6"/>
    <m/>
    <m/>
    <x v="7"/>
    <s v="—    "/>
    <n v="0"/>
    <n v="0"/>
    <s v="..D"/>
    <n v="0"/>
  </r>
  <r>
    <x v="12"/>
    <s v="Grazing Livestock"/>
    <x v="6"/>
    <m/>
    <m/>
    <x v="8"/>
    <s v="—    "/>
    <n v="0"/>
    <n v="0"/>
    <s v="..D"/>
    <n v="0"/>
  </r>
  <r>
    <x v="12"/>
    <s v="Grazing Livestock"/>
    <x v="6"/>
    <m/>
    <m/>
    <x v="9"/>
    <s v="—    "/>
    <n v="0"/>
    <n v="0"/>
    <n v="0"/>
    <n v="0"/>
  </r>
  <r>
    <x v="12"/>
    <s v="Grazing Livestock"/>
    <x v="6"/>
    <m/>
    <m/>
    <x v="10"/>
    <s v="—    "/>
    <s v=".D"/>
    <n v="0"/>
    <s v=".D"/>
    <s v=".D"/>
  </r>
  <r>
    <x v="12"/>
    <s v="Grazing Livestock"/>
    <x v="6"/>
    <m/>
    <m/>
    <x v="11"/>
    <s v="—    "/>
    <n v="0"/>
    <n v="0"/>
    <n v="0"/>
    <n v="0"/>
  </r>
  <r>
    <x v="12"/>
    <s v="Grazing Livestock"/>
    <x v="6"/>
    <m/>
    <m/>
    <x v="12"/>
    <s v="—    "/>
    <s v=".D"/>
    <s v="..D"/>
    <n v="0"/>
    <s v=".D"/>
  </r>
  <r>
    <x v="12"/>
    <s v="Grazing Livestock"/>
    <x v="6"/>
    <m/>
    <m/>
    <x v="13"/>
    <s v="—    "/>
    <n v="0"/>
    <n v="0"/>
    <n v="0"/>
    <n v="0"/>
  </r>
  <r>
    <x v="12"/>
    <s v="Grazing Livestock"/>
    <x v="6"/>
    <m/>
    <m/>
    <x v="14"/>
    <s v="—    "/>
    <n v="0"/>
    <n v="0"/>
    <n v="0"/>
    <n v="0"/>
  </r>
  <r>
    <x v="12"/>
    <s v="Grazing Livestock"/>
    <x v="6"/>
    <m/>
    <m/>
    <x v="15"/>
    <s v="—    "/>
    <n v="0"/>
    <n v="0"/>
    <n v="0"/>
    <n v="0"/>
  </r>
  <r>
    <x v="12"/>
    <s v="Grazing Livestock"/>
    <x v="6"/>
    <m/>
    <m/>
    <x v="16"/>
    <s v="—    "/>
    <s v=".D"/>
    <s v="..D"/>
    <n v="0"/>
    <s v=".D"/>
  </r>
  <r>
    <x v="12"/>
    <s v="Grazing Livestock"/>
    <x v="6"/>
    <m/>
    <m/>
    <x v="17"/>
    <s v="—    "/>
    <n v="0"/>
    <n v="0"/>
    <n v="0"/>
    <n v="0"/>
  </r>
  <r>
    <x v="12"/>
    <s v="Grazing Livestock"/>
    <x v="6"/>
    <m/>
    <m/>
    <x v="18"/>
    <s v="—    "/>
    <n v="0"/>
    <n v="0"/>
    <n v="0"/>
    <n v="0"/>
  </r>
  <r>
    <x v="12"/>
    <s v="Grazing Livestock"/>
    <x v="6"/>
    <m/>
    <m/>
    <x v="19"/>
    <s v="—    "/>
    <n v="0"/>
    <n v="0"/>
    <n v="0"/>
    <n v="0"/>
  </r>
  <r>
    <x v="12"/>
    <s v="Grazing Livestock"/>
    <x v="6"/>
    <m/>
    <m/>
    <x v="20"/>
    <s v="—    "/>
    <n v="0"/>
    <n v="0"/>
    <n v="0"/>
    <n v="0"/>
  </r>
  <r>
    <x v="12"/>
    <s v="Grazing Livestock"/>
    <x v="6"/>
    <m/>
    <m/>
    <x v="21"/>
    <s v="—    "/>
    <n v="0"/>
    <n v="0"/>
    <n v="0"/>
    <n v="0"/>
  </r>
  <r>
    <x v="12"/>
    <s v="Grazing Livestock"/>
    <x v="6"/>
    <m/>
    <m/>
    <x v="22"/>
    <s v="—    "/>
    <n v="0"/>
    <n v="0"/>
    <n v="0"/>
    <n v="0"/>
  </r>
  <r>
    <x v="12"/>
    <s v="Grazing Livestock"/>
    <x v="6"/>
    <m/>
    <m/>
    <x v="23"/>
    <s v="—    "/>
    <n v="0"/>
    <n v="0"/>
    <n v="0"/>
    <n v="0"/>
  </r>
  <r>
    <x v="12"/>
    <s v="Grazing Livestock"/>
    <x v="6"/>
    <m/>
    <m/>
    <x v="24"/>
    <s v="—    "/>
    <n v="0"/>
    <n v="0"/>
    <n v="0"/>
    <n v="0"/>
  </r>
  <r>
    <x v="12"/>
    <s v="Grazing Livestock"/>
    <x v="6"/>
    <m/>
    <m/>
    <x v="25"/>
    <s v="—    "/>
    <n v="0"/>
    <n v="0"/>
    <n v="0"/>
    <n v="0"/>
  </r>
  <r>
    <x v="12"/>
    <s v="Grazing Livestock"/>
    <x v="6"/>
    <m/>
    <m/>
    <x v="26"/>
    <s v="—    "/>
    <n v="0"/>
    <n v="0"/>
    <n v="0"/>
    <n v="0"/>
  </r>
  <r>
    <x v="12"/>
    <s v="Grazing Livestock"/>
    <x v="6"/>
    <m/>
    <m/>
    <x v="27"/>
    <s v="—    "/>
    <n v="0"/>
    <n v="0"/>
    <n v="0"/>
    <n v="0"/>
  </r>
  <r>
    <x v="12"/>
    <s v="Grazing Livestock"/>
    <x v="6"/>
    <m/>
    <m/>
    <x v="28"/>
    <s v="—    "/>
    <n v="0"/>
    <n v="0"/>
    <n v="0"/>
    <n v="0"/>
  </r>
  <r>
    <x v="12"/>
    <s v="Grazing Livestock"/>
    <x v="6"/>
    <m/>
    <m/>
    <x v="29"/>
    <s v="—    "/>
    <n v="0"/>
    <n v="0"/>
    <n v="0"/>
    <n v="0"/>
  </r>
  <r>
    <x v="12"/>
    <s v="Grazing Livestock"/>
    <x v="6"/>
    <m/>
    <m/>
    <x v="30"/>
    <s v="—    "/>
    <n v="0"/>
    <n v="0"/>
    <n v="0"/>
    <n v="0"/>
  </r>
  <r>
    <x v="12"/>
    <s v="Grazing Livestock"/>
    <x v="6"/>
    <m/>
    <m/>
    <x v="31"/>
    <s v="—    "/>
    <n v="0"/>
    <n v="0"/>
    <n v="0"/>
    <n v="0"/>
  </r>
  <r>
    <x v="12"/>
    <s v="Grazing Livestock"/>
    <x v="6"/>
    <m/>
    <m/>
    <x v="32"/>
    <s v="—    "/>
    <n v="0"/>
    <n v="0"/>
    <n v="0"/>
    <n v="0"/>
  </r>
  <r>
    <x v="12"/>
    <s v="Grazing Livestock"/>
    <x v="6"/>
    <m/>
    <m/>
    <x v="33"/>
    <s v="—    "/>
    <n v="0"/>
    <n v="0"/>
    <n v="0"/>
    <n v="0"/>
  </r>
  <r>
    <x v="12"/>
    <s v="Grazing Livestock"/>
    <x v="6"/>
    <m/>
    <m/>
    <x v="34"/>
    <s v="—    "/>
    <n v="163.08602062794401"/>
    <n v="68.416842956869601"/>
    <n v="128.15343190324299"/>
    <n v="325.49691711523502"/>
  </r>
  <r>
    <x v="12"/>
    <s v="Grazing Livestock"/>
    <x v="6"/>
    <m/>
    <m/>
    <x v="35"/>
    <s v="—    "/>
    <n v="0.45948035667609199"/>
    <n v="0"/>
    <s v="V"/>
    <n v="0.75248646308855804"/>
  </r>
  <r>
    <x v="12"/>
    <s v="Grazing Livestock"/>
    <x v="6"/>
    <m/>
    <m/>
    <x v="36"/>
    <s v="—    "/>
    <s v="V"/>
    <n v="0"/>
    <s v="V"/>
    <s v=".D"/>
  </r>
  <r>
    <x v="12"/>
    <s v="Grazing Livestock"/>
    <x v="6"/>
    <m/>
    <m/>
    <x v="37"/>
    <s v="—    "/>
    <n v="3.3099975788106599"/>
    <s v="V"/>
    <n v="2.2261320688299699"/>
    <n v="7.3069605111548803"/>
  </r>
  <r>
    <x v="12"/>
    <s v="Grazing Livestock"/>
    <x v="6"/>
    <m/>
    <m/>
    <x v="38"/>
    <s v="—    "/>
    <n v="95.912229688189498"/>
    <n v="57.0736083655028"/>
    <n v="90.667929940787303"/>
    <n v="144.31930100108099"/>
  </r>
  <r>
    <x v="12"/>
    <s v="Grazing Livestock"/>
    <x v="6"/>
    <m/>
    <m/>
    <x v="39"/>
    <s v="—    "/>
    <n v="66.544126967174805"/>
    <s v="V"/>
    <n v="39.522977226280098"/>
    <n v="176.33883534810599"/>
  </r>
  <r>
    <x v="12"/>
    <s v="Grazing Livestock"/>
    <x v="6"/>
    <m/>
    <m/>
    <x v="40"/>
    <s v="—    "/>
    <s v="V"/>
    <s v="..D"/>
    <n v="0"/>
    <n v="7.6860402482636703E-2"/>
  </r>
  <r>
    <x v="12"/>
    <s v="Grazing Livestock"/>
    <x v="6"/>
    <m/>
    <m/>
    <x v="41"/>
    <s v="—    "/>
    <n v="0.39446661093437302"/>
    <s v=".D"/>
    <s v="V"/>
    <n v="1.2131496844068901"/>
  </r>
  <r>
    <x v="12"/>
    <s v="Grazing Livestock"/>
    <x v="6"/>
    <m/>
    <m/>
    <x v="42"/>
    <s v="—    "/>
    <n v="7.1494029725836796"/>
    <n v="4.5078637080614596"/>
    <n v="3.2570225407645399"/>
    <n v="17.532181441847101"/>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2"/>
    <s v="—    "/>
    <n v="87.498495039597898"/>
    <n v="58.921865587630002"/>
    <n v="88.373231988377199"/>
    <n v="131.78877314270599"/>
  </r>
  <r>
    <x v="13"/>
    <s v="Grazing Livestock"/>
    <x v="6"/>
    <s v="Grazing livestock (DA)"/>
    <m/>
    <x v="3"/>
    <s v="—    "/>
    <s v="V"/>
    <s v=".D"/>
    <s v="V"/>
    <s v="V"/>
  </r>
  <r>
    <x v="13"/>
    <s v="Grazing Livestock"/>
    <x v="6"/>
    <s v="Grazing livestock (DA)"/>
    <m/>
    <x v="4"/>
    <s v="—    "/>
    <s v="V"/>
    <n v="0"/>
    <s v=".D"/>
    <s v="V"/>
  </r>
  <r>
    <x v="13"/>
    <s v="Grazing Livestock"/>
    <x v="6"/>
    <s v="Grazing livestock (DA)"/>
    <m/>
    <x v="5"/>
    <s v="—    "/>
    <s v="V"/>
    <s v=".D"/>
    <s v="V"/>
    <s v="V"/>
  </r>
  <r>
    <x v="13"/>
    <s v="Grazing Livestock"/>
    <x v="6"/>
    <s v="Grazing livestock (DA)"/>
    <m/>
    <x v="6"/>
    <s v="—    "/>
    <s v="V"/>
    <n v="0"/>
    <s v="V"/>
    <s v="V"/>
  </r>
  <r>
    <x v="13"/>
    <s v="Grazing Livestock"/>
    <x v="6"/>
    <s v="Grazing livestock (DA)"/>
    <m/>
    <x v="7"/>
    <s v="—    "/>
    <n v="0"/>
    <n v="0"/>
    <n v="0"/>
    <n v="0"/>
  </r>
  <r>
    <x v="13"/>
    <s v="Grazing Livestock"/>
    <x v="6"/>
    <s v="Grazing livestock (DA)"/>
    <m/>
    <x v="8"/>
    <s v="—    "/>
    <n v="0"/>
    <n v="0"/>
    <n v="0"/>
    <n v="0"/>
  </r>
  <r>
    <x v="13"/>
    <s v="Grazing Livestock"/>
    <x v="6"/>
    <s v="Grazing livestock (DA)"/>
    <m/>
    <x v="9"/>
    <s v="—    "/>
    <n v="0"/>
    <n v="0"/>
    <n v="0"/>
    <n v="0"/>
  </r>
  <r>
    <x v="13"/>
    <s v="Grazing Livestock"/>
    <x v="6"/>
    <s v="Grazing livestock (DA)"/>
    <m/>
    <x v="10"/>
    <s v="—    "/>
    <s v=".D"/>
    <s v="..D"/>
    <s v="..D"/>
    <s v=".D"/>
  </r>
  <r>
    <x v="13"/>
    <s v="Grazing Livestock"/>
    <x v="6"/>
    <s v="Grazing livestock (DA)"/>
    <m/>
    <x v="11"/>
    <s v="—    "/>
    <n v="0"/>
    <n v="0"/>
    <n v="0"/>
    <n v="0"/>
  </r>
  <r>
    <x v="13"/>
    <s v="Grazing Livestock"/>
    <x v="6"/>
    <s v="Grazing livestock (DA)"/>
    <m/>
    <x v="12"/>
    <s v="—    "/>
    <s v=".D"/>
    <s v="..D"/>
    <n v="0"/>
    <s v=".D"/>
  </r>
  <r>
    <x v="13"/>
    <s v="Grazing Livestock"/>
    <x v="6"/>
    <s v="Grazing livestock (DA)"/>
    <m/>
    <x v="13"/>
    <s v="—    "/>
    <n v="0"/>
    <n v="0"/>
    <n v="0"/>
    <n v="0"/>
  </r>
  <r>
    <x v="13"/>
    <s v="Grazing Livestock"/>
    <x v="6"/>
    <s v="Grazing livestock (DA)"/>
    <m/>
    <x v="14"/>
    <s v="—    "/>
    <n v="0"/>
    <n v="0"/>
    <n v="0"/>
    <n v="0"/>
  </r>
  <r>
    <x v="13"/>
    <s v="Grazing Livestock"/>
    <x v="6"/>
    <s v="Grazing livestock (DA)"/>
    <m/>
    <x v="15"/>
    <s v="—    "/>
    <n v="0"/>
    <n v="0"/>
    <n v="0"/>
    <n v="0"/>
  </r>
  <r>
    <x v="13"/>
    <s v="Grazing Livestock"/>
    <x v="6"/>
    <s v="Grazing livestock (DA)"/>
    <m/>
    <x v="16"/>
    <s v="—    "/>
    <s v=".D"/>
    <s v="..D"/>
    <n v="0"/>
    <s v=".D"/>
  </r>
  <r>
    <x v="13"/>
    <s v="Grazing Livestock"/>
    <x v="6"/>
    <s v="Grazing livestock (DA)"/>
    <m/>
    <x v="17"/>
    <s v="—    "/>
    <n v="0"/>
    <n v="0"/>
    <n v="0"/>
    <n v="0"/>
  </r>
  <r>
    <x v="13"/>
    <s v="Grazing Livestock"/>
    <x v="6"/>
    <s v="Grazing livestock (DA)"/>
    <m/>
    <x v="18"/>
    <s v="—    "/>
    <n v="0"/>
    <n v="0"/>
    <n v="0"/>
    <n v="0"/>
  </r>
  <r>
    <x v="13"/>
    <s v="Grazing Livestock"/>
    <x v="6"/>
    <s v="Grazing livestock (DA)"/>
    <m/>
    <x v="19"/>
    <s v="—    "/>
    <n v="0"/>
    <n v="0"/>
    <n v="0"/>
    <n v="0"/>
  </r>
  <r>
    <x v="13"/>
    <s v="Grazing Livestock"/>
    <x v="6"/>
    <s v="Grazing livestock (DA)"/>
    <m/>
    <x v="20"/>
    <s v="—    "/>
    <n v="0"/>
    <n v="0"/>
    <n v="0"/>
    <n v="0"/>
  </r>
  <r>
    <x v="13"/>
    <s v="Grazing Livestock"/>
    <x v="6"/>
    <s v="Grazing livestock (DA)"/>
    <m/>
    <x v="21"/>
    <s v="—    "/>
    <n v="0"/>
    <n v="0"/>
    <n v="0"/>
    <n v="0"/>
  </r>
  <r>
    <x v="13"/>
    <s v="Grazing Livestock"/>
    <x v="6"/>
    <s v="Grazing livestock (DA)"/>
    <m/>
    <x v="22"/>
    <s v="—    "/>
    <n v="0"/>
    <n v="0"/>
    <n v="0"/>
    <n v="0"/>
  </r>
  <r>
    <x v="13"/>
    <s v="Grazing Livestock"/>
    <x v="6"/>
    <s v="Grazing livestock (DA)"/>
    <m/>
    <x v="23"/>
    <s v="—    "/>
    <n v="0"/>
    <n v="0"/>
    <n v="0"/>
    <n v="0"/>
  </r>
  <r>
    <x v="13"/>
    <s v="Grazing Livestock"/>
    <x v="6"/>
    <s v="Grazing livestock (DA)"/>
    <m/>
    <x v="24"/>
    <s v="—    "/>
    <n v="0"/>
    <n v="0"/>
    <n v="0"/>
    <n v="0"/>
  </r>
  <r>
    <x v="13"/>
    <s v="Grazing Livestock"/>
    <x v="6"/>
    <s v="Grazing livestock (DA)"/>
    <m/>
    <x v="25"/>
    <s v="—    "/>
    <n v="0"/>
    <n v="0"/>
    <n v="0"/>
    <n v="0"/>
  </r>
  <r>
    <x v="13"/>
    <s v="Grazing Livestock"/>
    <x v="6"/>
    <s v="Grazing livestock (DA)"/>
    <m/>
    <x v="26"/>
    <s v="—    "/>
    <n v="0"/>
    <n v="0"/>
    <n v="0"/>
    <n v="0"/>
  </r>
  <r>
    <x v="13"/>
    <s v="Grazing Livestock"/>
    <x v="6"/>
    <s v="Grazing livestock (DA)"/>
    <m/>
    <x v="27"/>
    <s v="—    "/>
    <n v="0"/>
    <n v="0"/>
    <n v="0"/>
    <n v="0"/>
  </r>
  <r>
    <x v="13"/>
    <s v="Grazing Livestock"/>
    <x v="6"/>
    <s v="Grazing livestock (DA)"/>
    <m/>
    <x v="28"/>
    <s v="—    "/>
    <n v="0"/>
    <n v="0"/>
    <n v="0"/>
    <n v="0"/>
  </r>
  <r>
    <x v="13"/>
    <s v="Grazing Livestock"/>
    <x v="6"/>
    <s v="Grazing livestock (DA)"/>
    <m/>
    <x v="29"/>
    <s v="—    "/>
    <n v="0"/>
    <n v="0"/>
    <n v="0"/>
    <n v="0"/>
  </r>
  <r>
    <x v="13"/>
    <s v="Grazing Livestock"/>
    <x v="6"/>
    <s v="Grazing livestock (DA)"/>
    <m/>
    <x v="30"/>
    <s v="—    "/>
    <n v="0"/>
    <n v="0"/>
    <n v="0"/>
    <n v="0"/>
  </r>
  <r>
    <x v="13"/>
    <s v="Grazing Livestock"/>
    <x v="6"/>
    <s v="Grazing livestock (DA)"/>
    <m/>
    <x v="31"/>
    <s v="—    "/>
    <n v="0"/>
    <n v="0"/>
    <n v="0"/>
    <n v="0"/>
  </r>
  <r>
    <x v="13"/>
    <s v="Grazing Livestock"/>
    <x v="6"/>
    <s v="Grazing livestock (DA)"/>
    <m/>
    <x v="32"/>
    <s v="—    "/>
    <n v="0"/>
    <n v="0"/>
    <n v="0"/>
    <n v="0"/>
  </r>
  <r>
    <x v="13"/>
    <s v="Grazing Livestock"/>
    <x v="6"/>
    <s v="Grazing livestock (DA)"/>
    <m/>
    <x v="33"/>
    <s v="—    "/>
    <n v="0"/>
    <n v="0"/>
    <n v="0"/>
    <n v="0"/>
  </r>
  <r>
    <x v="13"/>
    <s v="Grazing Livestock"/>
    <x v="6"/>
    <s v="Grazing livestock (DA)"/>
    <m/>
    <x v="34"/>
    <s v="—    "/>
    <n v="84.660067630594696"/>
    <n v="58.573735395064801"/>
    <n v="84.152106572894198"/>
    <n v="127.774424577543"/>
  </r>
  <r>
    <x v="13"/>
    <s v="Grazing Livestock"/>
    <x v="6"/>
    <s v="Grazing livestock (DA)"/>
    <m/>
    <x v="35"/>
    <s v="—    "/>
    <s v="V"/>
    <n v="0"/>
    <s v="V"/>
    <n v="0.87871394656471902"/>
  </r>
  <r>
    <x v="13"/>
    <s v="Grazing Livestock"/>
    <x v="6"/>
    <s v="Grazing livestock (DA)"/>
    <m/>
    <x v="36"/>
    <s v="—    "/>
    <s v="V"/>
    <n v="0"/>
    <s v="V"/>
    <s v="..D"/>
  </r>
  <r>
    <x v="13"/>
    <s v="Grazing Livestock"/>
    <x v="6"/>
    <s v="Grazing livestock (DA)"/>
    <m/>
    <x v="37"/>
    <s v="—    "/>
    <n v="4.6036662700329298"/>
    <s v="V"/>
    <s v="V"/>
    <n v="14.037651672614301"/>
  </r>
  <r>
    <x v="13"/>
    <s v="Grazing Livestock"/>
    <x v="6"/>
    <s v="Grazing livestock (DA)"/>
    <m/>
    <x v="38"/>
    <s v="—    "/>
    <n v="76.199117109786101"/>
    <n v="53.9610434716787"/>
    <n v="81.059711570109897"/>
    <n v="102.07914308935101"/>
  </r>
  <r>
    <x v="13"/>
    <s v="Grazing Livestock"/>
    <x v="6"/>
    <s v="Grazing livestock (DA)"/>
    <m/>
    <x v="39"/>
    <s v="—    "/>
    <n v="2.3116854926586599"/>
    <s v=".D"/>
    <n v="3.3356380850831902"/>
    <s v="V"/>
  </r>
  <r>
    <x v="13"/>
    <s v="Grazing Livestock"/>
    <x v="6"/>
    <s v="Grazing livestock (DA)"/>
    <m/>
    <x v="40"/>
    <s v="—    "/>
    <s v="V"/>
    <n v="0"/>
    <n v="0"/>
    <s v="V"/>
  </r>
  <r>
    <x v="13"/>
    <s v="Grazing Livestock"/>
    <x v="6"/>
    <s v="Grazing livestock (DA)"/>
    <m/>
    <x v="41"/>
    <s v="—    "/>
    <n v="0.40628194789051297"/>
    <s v=".D"/>
    <s v="V"/>
    <n v="1.0169529827431101"/>
  </r>
  <r>
    <x v="13"/>
    <s v="Grazing Livestock"/>
    <x v="6"/>
    <s v="Grazing livestock (DA)"/>
    <m/>
    <x v="42"/>
    <s v="—    "/>
    <n v="4.4936468812720696"/>
    <n v="7.2919020267037498"/>
    <n v="2.8255836729420101"/>
    <n v="3.4072584479413299"/>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2"/>
    <s v="—    "/>
    <n v="252.07345459496801"/>
    <s v="F"/>
    <n v="167.930176504288"/>
    <n v="453.15360376709299"/>
  </r>
  <r>
    <x v="14"/>
    <s v="Grazing Livestock"/>
    <x v="6"/>
    <s v="Specialist sheep (SDA)"/>
    <m/>
    <x v="3"/>
    <s v="—    "/>
    <s v=".D"/>
    <s v="..D"/>
    <n v="0"/>
    <s v=".D"/>
  </r>
  <r>
    <x v="14"/>
    <s v="Grazing Livestock"/>
    <x v="6"/>
    <s v="Specialist sheep (SDA)"/>
    <m/>
    <x v="4"/>
    <s v="—    "/>
    <n v="0"/>
    <n v="0"/>
    <n v="0"/>
    <n v="0"/>
  </r>
  <r>
    <x v="14"/>
    <s v="Grazing Livestock"/>
    <x v="6"/>
    <s v="Specialist sheep (SDA)"/>
    <m/>
    <x v="5"/>
    <s v="—    "/>
    <s v=".D"/>
    <s v="..D"/>
    <n v="0"/>
    <s v=".D"/>
  </r>
  <r>
    <x v="14"/>
    <s v="Grazing Livestock"/>
    <x v="6"/>
    <s v="Specialist sheep (SDA)"/>
    <m/>
    <x v="6"/>
    <s v="—    "/>
    <n v="0"/>
    <n v="0"/>
    <n v="0"/>
    <n v="0"/>
  </r>
  <r>
    <x v="14"/>
    <s v="Grazing Livestock"/>
    <x v="6"/>
    <s v="Specialist sheep (SDA)"/>
    <m/>
    <x v="7"/>
    <s v="—    "/>
    <n v="0"/>
    <n v="0"/>
    <n v="0"/>
    <n v="0"/>
  </r>
  <r>
    <x v="14"/>
    <s v="Grazing Livestock"/>
    <x v="6"/>
    <s v="Specialist sheep (SDA)"/>
    <m/>
    <x v="8"/>
    <s v="—    "/>
    <n v="0"/>
    <n v="0"/>
    <n v="0"/>
    <n v="0"/>
  </r>
  <r>
    <x v="14"/>
    <s v="Grazing Livestock"/>
    <x v="6"/>
    <s v="Specialist sheep (SDA)"/>
    <m/>
    <x v="9"/>
    <s v="—    "/>
    <n v="0"/>
    <n v="0"/>
    <n v="0"/>
    <n v="0"/>
  </r>
  <r>
    <x v="14"/>
    <s v="Grazing Livestock"/>
    <x v="6"/>
    <s v="Specialist sheep (SDA)"/>
    <m/>
    <x v="10"/>
    <s v="—    "/>
    <n v="0"/>
    <n v="0"/>
    <n v="0"/>
    <s v="..D"/>
  </r>
  <r>
    <x v="14"/>
    <s v="Grazing Livestock"/>
    <x v="6"/>
    <s v="Specialist sheep (SDA)"/>
    <m/>
    <x v="11"/>
    <s v="—    "/>
    <n v="0"/>
    <n v="0"/>
    <n v="0"/>
    <n v="0"/>
  </r>
  <r>
    <x v="14"/>
    <s v="Grazing Livestock"/>
    <x v="6"/>
    <s v="Specialist sheep (SDA)"/>
    <m/>
    <x v="12"/>
    <s v="—    "/>
    <n v="0"/>
    <n v="0"/>
    <n v="0"/>
    <n v="0"/>
  </r>
  <r>
    <x v="14"/>
    <s v="Grazing Livestock"/>
    <x v="6"/>
    <s v="Specialist sheep (SDA)"/>
    <m/>
    <x v="13"/>
    <s v="—    "/>
    <n v="0"/>
    <n v="0"/>
    <n v="0"/>
    <n v="0"/>
  </r>
  <r>
    <x v="14"/>
    <s v="Grazing Livestock"/>
    <x v="6"/>
    <s v="Specialist sheep (SDA)"/>
    <m/>
    <x v="14"/>
    <s v="—    "/>
    <n v="0"/>
    <n v="0"/>
    <n v="0"/>
    <n v="0"/>
  </r>
  <r>
    <x v="14"/>
    <s v="Grazing Livestock"/>
    <x v="6"/>
    <s v="Specialist sheep (SDA)"/>
    <m/>
    <x v="15"/>
    <s v="—    "/>
    <n v="0"/>
    <n v="0"/>
    <n v="0"/>
    <n v="0"/>
  </r>
  <r>
    <x v="14"/>
    <s v="Grazing Livestock"/>
    <x v="6"/>
    <s v="Specialist sheep (SDA)"/>
    <m/>
    <x v="16"/>
    <s v="—    "/>
    <s v="..D"/>
    <n v="0"/>
    <n v="0"/>
    <s v="..D"/>
  </r>
  <r>
    <x v="14"/>
    <s v="Grazing Livestock"/>
    <x v="6"/>
    <s v="Specialist sheep (SDA)"/>
    <m/>
    <x v="17"/>
    <s v="—    "/>
    <n v="0"/>
    <n v="0"/>
    <n v="0"/>
    <n v="0"/>
  </r>
  <r>
    <x v="14"/>
    <s v="Grazing Livestock"/>
    <x v="6"/>
    <s v="Specialist sheep (SDA)"/>
    <m/>
    <x v="18"/>
    <s v="—    "/>
    <n v="0"/>
    <n v="0"/>
    <n v="0"/>
    <n v="0"/>
  </r>
  <r>
    <x v="14"/>
    <s v="Grazing Livestock"/>
    <x v="6"/>
    <s v="Specialist sheep (SDA)"/>
    <m/>
    <x v="19"/>
    <s v="—    "/>
    <n v="0"/>
    <n v="0"/>
    <n v="0"/>
    <n v="0"/>
  </r>
  <r>
    <x v="14"/>
    <s v="Grazing Livestock"/>
    <x v="6"/>
    <s v="Specialist sheep (SDA)"/>
    <m/>
    <x v="20"/>
    <s v="—    "/>
    <n v="0"/>
    <n v="0"/>
    <n v="0"/>
    <n v="0"/>
  </r>
  <r>
    <x v="14"/>
    <s v="Grazing Livestock"/>
    <x v="6"/>
    <s v="Specialist sheep (SDA)"/>
    <m/>
    <x v="21"/>
    <s v="—    "/>
    <n v="0"/>
    <n v="0"/>
    <n v="0"/>
    <n v="0"/>
  </r>
  <r>
    <x v="14"/>
    <s v="Grazing Livestock"/>
    <x v="6"/>
    <s v="Specialist sheep (SDA)"/>
    <m/>
    <x v="22"/>
    <s v="—    "/>
    <n v="0"/>
    <n v="0"/>
    <n v="0"/>
    <n v="0"/>
  </r>
  <r>
    <x v="14"/>
    <s v="Grazing Livestock"/>
    <x v="6"/>
    <s v="Specialist sheep (SDA)"/>
    <m/>
    <x v="23"/>
    <s v="—    "/>
    <n v="0"/>
    <n v="0"/>
    <n v="0"/>
    <n v="0"/>
  </r>
  <r>
    <x v="14"/>
    <s v="Grazing Livestock"/>
    <x v="6"/>
    <s v="Specialist sheep (SDA)"/>
    <m/>
    <x v="24"/>
    <s v="—    "/>
    <n v="0"/>
    <n v="0"/>
    <n v="0"/>
    <n v="0"/>
  </r>
  <r>
    <x v="14"/>
    <s v="Grazing Livestock"/>
    <x v="6"/>
    <s v="Specialist sheep (SDA)"/>
    <m/>
    <x v="25"/>
    <s v="—    "/>
    <n v="0"/>
    <n v="0"/>
    <n v="0"/>
    <n v="0"/>
  </r>
  <r>
    <x v="14"/>
    <s v="Grazing Livestock"/>
    <x v="6"/>
    <s v="Specialist sheep (SDA)"/>
    <m/>
    <x v="26"/>
    <s v="—    "/>
    <n v="0"/>
    <n v="0"/>
    <n v="0"/>
    <n v="0"/>
  </r>
  <r>
    <x v="14"/>
    <s v="Grazing Livestock"/>
    <x v="6"/>
    <s v="Specialist sheep (SDA)"/>
    <m/>
    <x v="27"/>
    <s v="—    "/>
    <n v="0"/>
    <n v="0"/>
    <n v="0"/>
    <n v="0"/>
  </r>
  <r>
    <x v="14"/>
    <s v="Grazing Livestock"/>
    <x v="6"/>
    <s v="Specialist sheep (SDA)"/>
    <m/>
    <x v="28"/>
    <s v="—    "/>
    <n v="0"/>
    <n v="0"/>
    <n v="0"/>
    <n v="0"/>
  </r>
  <r>
    <x v="14"/>
    <s v="Grazing Livestock"/>
    <x v="6"/>
    <s v="Specialist sheep (SDA)"/>
    <m/>
    <x v="29"/>
    <s v="—    "/>
    <n v="0"/>
    <n v="0"/>
    <n v="0"/>
    <n v="0"/>
  </r>
  <r>
    <x v="14"/>
    <s v="Grazing Livestock"/>
    <x v="6"/>
    <s v="Specialist sheep (SDA)"/>
    <m/>
    <x v="30"/>
    <s v="—    "/>
    <n v="0"/>
    <n v="0"/>
    <n v="0"/>
    <n v="0"/>
  </r>
  <r>
    <x v="14"/>
    <s v="Grazing Livestock"/>
    <x v="6"/>
    <s v="Specialist sheep (SDA)"/>
    <m/>
    <x v="31"/>
    <s v="—    "/>
    <n v="0"/>
    <n v="0"/>
    <n v="0"/>
    <n v="0"/>
  </r>
  <r>
    <x v="14"/>
    <s v="Grazing Livestock"/>
    <x v="6"/>
    <s v="Specialist sheep (SDA)"/>
    <m/>
    <x v="32"/>
    <s v="—    "/>
    <n v="0"/>
    <n v="0"/>
    <n v="0"/>
    <n v="0"/>
  </r>
  <r>
    <x v="14"/>
    <s v="Grazing Livestock"/>
    <x v="6"/>
    <s v="Specialist sheep (SDA)"/>
    <m/>
    <x v="33"/>
    <s v="—    "/>
    <n v="0"/>
    <n v="0"/>
    <n v="0"/>
    <n v="0"/>
  </r>
  <r>
    <x v="14"/>
    <s v="Grazing Livestock"/>
    <x v="6"/>
    <s v="Specialist sheep (SDA)"/>
    <m/>
    <x v="34"/>
    <s v="—    "/>
    <n v="251.991938576221"/>
    <s v="F"/>
    <n v="167.930176504288"/>
    <n v="452.915114330846"/>
  </r>
  <r>
    <x v="14"/>
    <s v="Grazing Livestock"/>
    <x v="6"/>
    <s v="Specialist sheep (SDA)"/>
    <m/>
    <x v="35"/>
    <s v="—    "/>
    <n v="0"/>
    <n v="0"/>
    <n v="0"/>
    <n v="0"/>
  </r>
  <r>
    <x v="14"/>
    <s v="Grazing Livestock"/>
    <x v="6"/>
    <s v="Specialist sheep (SDA)"/>
    <m/>
    <x v="36"/>
    <s v="—    "/>
    <n v="0"/>
    <n v="0"/>
    <n v="0"/>
    <n v="0"/>
  </r>
  <r>
    <x v="14"/>
    <s v="Grazing Livestock"/>
    <x v="6"/>
    <s v="Specialist sheep (SDA)"/>
    <m/>
    <x v="37"/>
    <s v="—    "/>
    <s v="V"/>
    <n v="0"/>
    <s v=".D"/>
    <s v="V"/>
  </r>
  <r>
    <x v="14"/>
    <s v="Grazing Livestock"/>
    <x v="6"/>
    <s v="Specialist sheep (SDA)"/>
    <m/>
    <x v="38"/>
    <s v="—    "/>
    <n v="115.24234205920099"/>
    <s v="F"/>
    <n v="102.73295696668799"/>
    <n v="156.028586230359"/>
  </r>
  <r>
    <x v="14"/>
    <s v="Grazing Livestock"/>
    <x v="6"/>
    <s v="Specialist sheep (SDA)"/>
    <m/>
    <x v="39"/>
    <s v="—    "/>
    <n v="142.77478277799699"/>
    <s v=".D"/>
    <s v="..D"/>
    <n v="304.14622246768801"/>
  </r>
  <r>
    <x v="14"/>
    <s v="Grazing Livestock"/>
    <x v="6"/>
    <s v="Specialist sheep (SDA)"/>
    <m/>
    <x v="40"/>
    <s v="—    "/>
    <n v="0"/>
    <n v="0"/>
    <n v="0"/>
    <n v="0"/>
  </r>
  <r>
    <x v="14"/>
    <s v="Grazing Livestock"/>
    <x v="6"/>
    <s v="Specialist sheep (SDA)"/>
    <m/>
    <x v="41"/>
    <s v="—    "/>
    <s v=".D"/>
    <s v="..D"/>
    <n v="0"/>
    <s v=".D"/>
  </r>
  <r>
    <x v="14"/>
    <s v="Grazing Livestock"/>
    <x v="6"/>
    <s v="Specialist sheep (SDA)"/>
    <m/>
    <x v="42"/>
    <s v="—    "/>
    <s v="V"/>
    <s v="F"/>
    <s v="V"/>
    <s v="V"/>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2"/>
    <s v="—    "/>
    <n v="176.200914056503"/>
    <s v="F"/>
    <n v="138.95347027665599"/>
    <n v="376.08289929976598"/>
  </r>
  <r>
    <x v="15"/>
    <s v="Grazing Livestock"/>
    <x v="6"/>
    <s v="Other grazing livestock (SDA)"/>
    <m/>
    <x v="3"/>
    <s v="—    "/>
    <n v="1.46368652111542"/>
    <n v="0"/>
    <n v="1.61394531602715"/>
    <s v="V"/>
  </r>
  <r>
    <x v="15"/>
    <s v="Grazing Livestock"/>
    <x v="6"/>
    <s v="Other grazing livestock (SDA)"/>
    <m/>
    <x v="4"/>
    <s v="—    "/>
    <s v="V"/>
    <n v="0"/>
    <s v="V"/>
    <s v="V"/>
  </r>
  <r>
    <x v="15"/>
    <s v="Grazing Livestock"/>
    <x v="6"/>
    <s v="Other grazing livestock (SDA)"/>
    <m/>
    <x v="5"/>
    <s v="—    "/>
    <n v="1.1591899730564601"/>
    <n v="0"/>
    <n v="1.3486816306153799"/>
    <s v="V"/>
  </r>
  <r>
    <x v="15"/>
    <s v="Grazing Livestock"/>
    <x v="6"/>
    <s v="Other grazing livestock (SDA)"/>
    <m/>
    <x v="6"/>
    <s v="—    "/>
    <s v="V"/>
    <n v="0"/>
    <s v="V"/>
    <n v="0"/>
  </r>
  <r>
    <x v="15"/>
    <s v="Grazing Livestock"/>
    <x v="6"/>
    <s v="Other grazing livestock (SDA)"/>
    <m/>
    <x v="7"/>
    <s v="—    "/>
    <n v="0"/>
    <n v="0"/>
    <n v="0"/>
    <n v="0"/>
  </r>
  <r>
    <x v="15"/>
    <s v="Grazing Livestock"/>
    <x v="6"/>
    <s v="Other grazing livestock (SDA)"/>
    <m/>
    <x v="8"/>
    <s v="—    "/>
    <n v="0"/>
    <n v="0"/>
    <n v="0"/>
    <n v="0"/>
  </r>
  <r>
    <x v="15"/>
    <s v="Grazing Livestock"/>
    <x v="6"/>
    <s v="Other grazing livestock (SDA)"/>
    <m/>
    <x v="9"/>
    <s v="—    "/>
    <n v="0"/>
    <n v="0"/>
    <n v="0"/>
    <n v="0"/>
  </r>
  <r>
    <x v="15"/>
    <s v="Grazing Livestock"/>
    <x v="6"/>
    <s v="Other grazing livestock (SDA)"/>
    <m/>
    <x v="10"/>
    <s v="—    "/>
    <s v=".D"/>
    <s v="..D"/>
    <s v=".D"/>
    <n v="0"/>
  </r>
  <r>
    <x v="15"/>
    <s v="Grazing Livestock"/>
    <x v="6"/>
    <s v="Other grazing livestock (SDA)"/>
    <m/>
    <x v="11"/>
    <s v="—    "/>
    <n v="0"/>
    <n v="0"/>
    <n v="0"/>
    <n v="0"/>
  </r>
  <r>
    <x v="15"/>
    <s v="Grazing Livestock"/>
    <x v="6"/>
    <s v="Other grazing livestock (SDA)"/>
    <m/>
    <x v="12"/>
    <s v="—    "/>
    <n v="0"/>
    <n v="0"/>
    <n v="0"/>
    <n v="0"/>
  </r>
  <r>
    <x v="15"/>
    <s v="Grazing Livestock"/>
    <x v="6"/>
    <s v="Other grazing livestock (SDA)"/>
    <m/>
    <x v="13"/>
    <s v="—    "/>
    <n v="0"/>
    <n v="0"/>
    <n v="0"/>
    <n v="0"/>
  </r>
  <r>
    <x v="15"/>
    <s v="Grazing Livestock"/>
    <x v="6"/>
    <s v="Other grazing livestock (SDA)"/>
    <m/>
    <x v="14"/>
    <s v="—    "/>
    <n v="0"/>
    <n v="0"/>
    <n v="0"/>
    <n v="0"/>
  </r>
  <r>
    <x v="15"/>
    <s v="Grazing Livestock"/>
    <x v="6"/>
    <s v="Other grazing livestock (SDA)"/>
    <m/>
    <x v="15"/>
    <s v="—    "/>
    <n v="0"/>
    <n v="0"/>
    <n v="0"/>
    <n v="0"/>
  </r>
  <r>
    <x v="15"/>
    <s v="Grazing Livestock"/>
    <x v="6"/>
    <s v="Other grazing livestock (SDA)"/>
    <m/>
    <x v="16"/>
    <s v="—    "/>
    <n v="0"/>
    <n v="0"/>
    <n v="0"/>
    <n v="0"/>
  </r>
  <r>
    <x v="15"/>
    <s v="Grazing Livestock"/>
    <x v="6"/>
    <s v="Other grazing livestock (SDA)"/>
    <m/>
    <x v="17"/>
    <s v="—    "/>
    <n v="0"/>
    <n v="0"/>
    <n v="0"/>
    <n v="0"/>
  </r>
  <r>
    <x v="15"/>
    <s v="Grazing Livestock"/>
    <x v="6"/>
    <s v="Other grazing livestock (SDA)"/>
    <m/>
    <x v="18"/>
    <s v="—    "/>
    <n v="0"/>
    <n v="0"/>
    <n v="0"/>
    <n v="0"/>
  </r>
  <r>
    <x v="15"/>
    <s v="Grazing Livestock"/>
    <x v="6"/>
    <s v="Other grazing livestock (SDA)"/>
    <m/>
    <x v="19"/>
    <s v="—    "/>
    <n v="0"/>
    <n v="0"/>
    <n v="0"/>
    <n v="0"/>
  </r>
  <r>
    <x v="15"/>
    <s v="Grazing Livestock"/>
    <x v="6"/>
    <s v="Other grazing livestock (SDA)"/>
    <m/>
    <x v="20"/>
    <s v="—    "/>
    <n v="0"/>
    <n v="0"/>
    <n v="0"/>
    <n v="0"/>
  </r>
  <r>
    <x v="15"/>
    <s v="Grazing Livestock"/>
    <x v="6"/>
    <s v="Other grazing livestock (SDA)"/>
    <m/>
    <x v="21"/>
    <s v="—    "/>
    <n v="0"/>
    <n v="0"/>
    <n v="0"/>
    <n v="0"/>
  </r>
  <r>
    <x v="15"/>
    <s v="Grazing Livestock"/>
    <x v="6"/>
    <s v="Other grazing livestock (SDA)"/>
    <m/>
    <x v="22"/>
    <s v="—    "/>
    <n v="0"/>
    <n v="0"/>
    <n v="0"/>
    <n v="0"/>
  </r>
  <r>
    <x v="15"/>
    <s v="Grazing Livestock"/>
    <x v="6"/>
    <s v="Other grazing livestock (SDA)"/>
    <m/>
    <x v="23"/>
    <s v="—    "/>
    <n v="0"/>
    <n v="0"/>
    <n v="0"/>
    <n v="0"/>
  </r>
  <r>
    <x v="15"/>
    <s v="Grazing Livestock"/>
    <x v="6"/>
    <s v="Other grazing livestock (SDA)"/>
    <m/>
    <x v="24"/>
    <s v="—    "/>
    <n v="0"/>
    <n v="0"/>
    <n v="0"/>
    <n v="0"/>
  </r>
  <r>
    <x v="15"/>
    <s v="Grazing Livestock"/>
    <x v="6"/>
    <s v="Other grazing livestock (SDA)"/>
    <m/>
    <x v="25"/>
    <s v="—    "/>
    <n v="0"/>
    <n v="0"/>
    <n v="0"/>
    <n v="0"/>
  </r>
  <r>
    <x v="15"/>
    <s v="Grazing Livestock"/>
    <x v="6"/>
    <s v="Other grazing livestock (SDA)"/>
    <m/>
    <x v="26"/>
    <s v="—    "/>
    <n v="0"/>
    <n v="0"/>
    <n v="0"/>
    <n v="0"/>
  </r>
  <r>
    <x v="15"/>
    <s v="Grazing Livestock"/>
    <x v="6"/>
    <s v="Other grazing livestock (SDA)"/>
    <m/>
    <x v="27"/>
    <s v="—    "/>
    <n v="0"/>
    <n v="0"/>
    <n v="0"/>
    <n v="0"/>
  </r>
  <r>
    <x v="15"/>
    <s v="Grazing Livestock"/>
    <x v="6"/>
    <s v="Other grazing livestock (SDA)"/>
    <m/>
    <x v="28"/>
    <s v="—    "/>
    <n v="0"/>
    <n v="0"/>
    <n v="0"/>
    <n v="0"/>
  </r>
  <r>
    <x v="15"/>
    <s v="Grazing Livestock"/>
    <x v="6"/>
    <s v="Other grazing livestock (SDA)"/>
    <m/>
    <x v="29"/>
    <s v="—    "/>
    <n v="0"/>
    <n v="0"/>
    <n v="0"/>
    <n v="0"/>
  </r>
  <r>
    <x v="15"/>
    <s v="Grazing Livestock"/>
    <x v="6"/>
    <s v="Other grazing livestock (SDA)"/>
    <m/>
    <x v="30"/>
    <s v="—    "/>
    <n v="0"/>
    <n v="0"/>
    <n v="0"/>
    <n v="0"/>
  </r>
  <r>
    <x v="15"/>
    <s v="Grazing Livestock"/>
    <x v="6"/>
    <s v="Other grazing livestock (SDA)"/>
    <m/>
    <x v="31"/>
    <s v="—    "/>
    <n v="0"/>
    <n v="0"/>
    <n v="0"/>
    <n v="0"/>
  </r>
  <r>
    <x v="15"/>
    <s v="Grazing Livestock"/>
    <x v="6"/>
    <s v="Other grazing livestock (SDA)"/>
    <m/>
    <x v="32"/>
    <s v="—    "/>
    <n v="0"/>
    <n v="0"/>
    <n v="0"/>
    <n v="0"/>
  </r>
  <r>
    <x v="15"/>
    <s v="Grazing Livestock"/>
    <x v="6"/>
    <s v="Other grazing livestock (SDA)"/>
    <m/>
    <x v="33"/>
    <s v="—    "/>
    <n v="0"/>
    <n v="0"/>
    <n v="0"/>
    <n v="0"/>
  </r>
  <r>
    <x v="15"/>
    <s v="Grazing Livestock"/>
    <x v="6"/>
    <s v="Other grazing livestock (SDA)"/>
    <m/>
    <x v="34"/>
    <s v="—    "/>
    <n v="174.71446410473999"/>
    <s v="F"/>
    <n v="137.30161081659699"/>
    <n v="373.761315790727"/>
  </r>
  <r>
    <x v="15"/>
    <s v="Grazing Livestock"/>
    <x v="6"/>
    <s v="Other grazing livestock (SDA)"/>
    <m/>
    <x v="35"/>
    <s v="—    "/>
    <n v="0.46804150895639601"/>
    <n v="0"/>
    <s v="V"/>
    <n v="1.6842777317165301"/>
  </r>
  <r>
    <x v="15"/>
    <s v="Grazing Livestock"/>
    <x v="6"/>
    <s v="Other grazing livestock (SDA)"/>
    <m/>
    <x v="36"/>
    <s v="—    "/>
    <s v="V"/>
    <n v="0"/>
    <s v="V"/>
    <s v=".D"/>
  </r>
  <r>
    <x v="15"/>
    <s v="Grazing Livestock"/>
    <x v="6"/>
    <s v="Other grazing livestock (SDA)"/>
    <m/>
    <x v="37"/>
    <s v="—    "/>
    <n v="4.2281250356473299"/>
    <s v=".D"/>
    <n v="4.2460012710368504"/>
    <s v="..D"/>
  </r>
  <r>
    <x v="15"/>
    <s v="Grazing Livestock"/>
    <x v="6"/>
    <s v="Other grazing livestock (SDA)"/>
    <m/>
    <x v="38"/>
    <s v="—    "/>
    <n v="101.53296425377"/>
    <s v="F"/>
    <n v="90.258557938157793"/>
    <n v="176.87801712857299"/>
  </r>
  <r>
    <x v="15"/>
    <s v="Grazing Livestock"/>
    <x v="6"/>
    <s v="Other grazing livestock (SDA)"/>
    <m/>
    <x v="39"/>
    <s v="—    "/>
    <n v="73.014671743920204"/>
    <s v="F"/>
    <n v="46.782488155295702"/>
    <n v="195.245208628462"/>
  </r>
  <r>
    <x v="15"/>
    <s v="Grazing Livestock"/>
    <x v="6"/>
    <s v="Other grazing livestock (SDA)"/>
    <m/>
    <x v="40"/>
    <s v="—    "/>
    <s v=".D"/>
    <s v="..D"/>
    <n v="0"/>
    <s v=".D"/>
  </r>
  <r>
    <x v="15"/>
    <s v="Grazing Livestock"/>
    <x v="6"/>
    <s v="Other grazing livestock (SDA)"/>
    <m/>
    <x v="41"/>
    <s v="—    "/>
    <s v="V"/>
    <n v="0"/>
    <s v="V"/>
    <s v="V"/>
  </r>
  <r>
    <x v="15"/>
    <s v="Grazing Livestock"/>
    <x v="6"/>
    <s v="Other grazing livestock (SDA)"/>
    <m/>
    <x v="42"/>
    <s v="—    "/>
    <n v="3.7322492788817501"/>
    <s v="F"/>
    <n v="2.2733399006019801"/>
    <n v="9.5167301007654395"/>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2"/>
    <s v="—    "/>
    <n v="134.004789406566"/>
    <n v="61.594757404252697"/>
    <n v="140.45169224605101"/>
    <n v="189.135038752718"/>
  </r>
  <r>
    <x v="16"/>
    <s v="Other types &amp; mixed"/>
    <x v="0"/>
    <m/>
    <m/>
    <x v="3"/>
    <s v="—    "/>
    <n v="51.7600110832391"/>
    <n v="20.385931165344601"/>
    <n v="55.537276676929103"/>
    <n v="73.734027150595097"/>
  </r>
  <r>
    <x v="16"/>
    <s v="Other types &amp; mixed"/>
    <x v="0"/>
    <m/>
    <m/>
    <x v="4"/>
    <s v="—    "/>
    <n v="28.8089151553344"/>
    <n v="10.4412235937746"/>
    <n v="30.6425728472637"/>
    <n v="42.407788020691001"/>
  </r>
  <r>
    <x v="16"/>
    <s v="Other types &amp; mixed"/>
    <x v="0"/>
    <m/>
    <m/>
    <x v="5"/>
    <s v="—    "/>
    <n v="18.4871159098867"/>
    <n v="8.1672682824955594"/>
    <n v="21.083985204709901"/>
    <n v="23.0816640143439"/>
  </r>
  <r>
    <x v="16"/>
    <s v="Other types &amp; mixed"/>
    <x v="0"/>
    <m/>
    <m/>
    <x v="6"/>
    <s v="—    "/>
    <n v="4.4639800180179501"/>
    <n v="1.7774392890744"/>
    <n v="3.8107186249555101"/>
    <n v="8.2445751155602007"/>
  </r>
  <r>
    <x v="16"/>
    <s v="Other types &amp; mixed"/>
    <x v="0"/>
    <m/>
    <m/>
    <x v="7"/>
    <s v="—    "/>
    <n v="9.7762586312816708"/>
    <n v="2.7810472905029999"/>
    <n v="10.169144630310001"/>
    <n v="15.5491736014105"/>
  </r>
  <r>
    <x v="16"/>
    <s v="Other types &amp; mixed"/>
    <x v="0"/>
    <m/>
    <m/>
    <x v="8"/>
    <s v="—    "/>
    <n v="9.5844941849117706"/>
    <n v="2.1477610197402499"/>
    <n v="10.0909566945951"/>
    <n v="15.5491736014105"/>
  </r>
  <r>
    <x v="16"/>
    <s v="Other types &amp; mixed"/>
    <x v="0"/>
    <m/>
    <m/>
    <x v="9"/>
    <s v="—    "/>
    <s v="V"/>
    <s v=".D"/>
    <s v=".D"/>
    <n v="0"/>
  </r>
  <r>
    <x v="16"/>
    <s v="Other types &amp; mixed"/>
    <x v="0"/>
    <m/>
    <m/>
    <x v="10"/>
    <s v="—    "/>
    <n v="2.04724182652624"/>
    <s v="V"/>
    <n v="1.3433452562449499"/>
    <n v="5.1445107527309801"/>
  </r>
  <r>
    <x v="16"/>
    <s v="Other types &amp; mixed"/>
    <x v="0"/>
    <m/>
    <m/>
    <x v="11"/>
    <s v="—    "/>
    <s v="V"/>
    <n v="0"/>
    <s v=".D"/>
    <s v=".D"/>
  </r>
  <r>
    <x v="16"/>
    <s v="Other types &amp; mixed"/>
    <x v="0"/>
    <m/>
    <m/>
    <x v="12"/>
    <s v="—    "/>
    <n v="1.6903214712594901"/>
    <s v="V"/>
    <n v="0.99323358950614304"/>
    <n v="4.44082244893261"/>
  </r>
  <r>
    <x v="16"/>
    <s v="Other types &amp; mixed"/>
    <x v="0"/>
    <m/>
    <m/>
    <x v="13"/>
    <s v="—    "/>
    <n v="0.97376842985628698"/>
    <s v=".D"/>
    <s v="V"/>
    <s v="V"/>
  </r>
  <r>
    <x v="16"/>
    <s v="Other types &amp; mixed"/>
    <x v="0"/>
    <m/>
    <m/>
    <x v="14"/>
    <s v="—    "/>
    <n v="0.93167769228106201"/>
    <n v="0"/>
    <s v="V"/>
    <s v="V"/>
  </r>
  <r>
    <x v="16"/>
    <s v="Other types &amp; mixed"/>
    <x v="0"/>
    <m/>
    <m/>
    <x v="15"/>
    <s v="—    "/>
    <s v=".D"/>
    <s v=".D"/>
    <s v="..D"/>
    <n v="0"/>
  </r>
  <r>
    <x v="16"/>
    <s v="Other types &amp; mixed"/>
    <x v="0"/>
    <m/>
    <m/>
    <x v="16"/>
    <s v="—    "/>
    <s v="..D"/>
    <s v=".D"/>
    <n v="2.6368626233416399"/>
    <s v="V"/>
  </r>
  <r>
    <x v="16"/>
    <s v="Other types &amp; mixed"/>
    <x v="0"/>
    <m/>
    <m/>
    <x v="17"/>
    <s v="—    "/>
    <s v="..D"/>
    <s v="V"/>
    <s v="V"/>
    <s v="V"/>
  </r>
  <r>
    <x v="16"/>
    <s v="Other types &amp; mixed"/>
    <x v="0"/>
    <m/>
    <m/>
    <x v="18"/>
    <s v="—    "/>
    <s v="..D"/>
    <s v="V"/>
    <s v="V"/>
    <s v="V"/>
  </r>
  <r>
    <x v="16"/>
    <s v="Other types &amp; mixed"/>
    <x v="0"/>
    <m/>
    <m/>
    <x v="19"/>
    <s v="—    "/>
    <s v="V"/>
    <s v=".D"/>
    <s v="V"/>
    <s v=".D"/>
  </r>
  <r>
    <x v="16"/>
    <s v="Other types &amp; mixed"/>
    <x v="0"/>
    <m/>
    <m/>
    <x v="20"/>
    <s v="—    "/>
    <s v="V"/>
    <n v="0"/>
    <s v=".D"/>
    <s v=".D"/>
  </r>
  <r>
    <x v="16"/>
    <s v="Other types &amp; mixed"/>
    <x v="0"/>
    <m/>
    <m/>
    <x v="21"/>
    <s v="—    "/>
    <s v="V"/>
    <s v=".D"/>
    <s v="V"/>
    <s v="V"/>
  </r>
  <r>
    <x v="16"/>
    <s v="Other types &amp; mixed"/>
    <x v="0"/>
    <m/>
    <m/>
    <x v="22"/>
    <s v="—    "/>
    <n v="0"/>
    <n v="0"/>
    <n v="0"/>
    <n v="0"/>
  </r>
  <r>
    <x v="16"/>
    <s v="Other types &amp; mixed"/>
    <x v="0"/>
    <m/>
    <m/>
    <x v="23"/>
    <s v="—    "/>
    <s v=".D"/>
    <s v=".D"/>
    <s v=".D"/>
    <n v="0"/>
  </r>
  <r>
    <x v="16"/>
    <s v="Other types &amp; mixed"/>
    <x v="0"/>
    <m/>
    <m/>
    <x v="24"/>
    <s v="—    "/>
    <n v="0"/>
    <n v="0"/>
    <n v="0"/>
    <n v="0"/>
  </r>
  <r>
    <x v="16"/>
    <s v="Other types &amp; mixed"/>
    <x v="0"/>
    <m/>
    <m/>
    <x v="25"/>
    <s v="—    "/>
    <n v="0"/>
    <n v="0"/>
    <n v="0"/>
    <n v="0"/>
  </r>
  <r>
    <x v="16"/>
    <s v="Other types &amp; mixed"/>
    <x v="0"/>
    <m/>
    <m/>
    <x v="26"/>
    <s v="—    "/>
    <n v="0"/>
    <n v="0"/>
    <n v="0"/>
    <n v="0"/>
  </r>
  <r>
    <x v="16"/>
    <s v="Other types &amp; mixed"/>
    <x v="0"/>
    <m/>
    <m/>
    <x v="27"/>
    <s v="—    "/>
    <n v="0"/>
    <n v="0"/>
    <n v="0"/>
    <n v="0"/>
  </r>
  <r>
    <x v="16"/>
    <s v="Other types &amp; mixed"/>
    <x v="0"/>
    <m/>
    <m/>
    <x v="28"/>
    <s v="—    "/>
    <n v="0"/>
    <n v="0"/>
    <n v="0"/>
    <n v="0"/>
  </r>
  <r>
    <x v="16"/>
    <s v="Other types &amp; mixed"/>
    <x v="0"/>
    <m/>
    <m/>
    <x v="29"/>
    <s v="—    "/>
    <n v="0"/>
    <n v="0"/>
    <n v="0"/>
    <n v="0"/>
  </r>
  <r>
    <x v="16"/>
    <s v="Other types &amp; mixed"/>
    <x v="0"/>
    <m/>
    <m/>
    <x v="30"/>
    <s v="—    "/>
    <n v="0"/>
    <n v="0"/>
    <n v="0"/>
    <n v="0"/>
  </r>
  <r>
    <x v="16"/>
    <s v="Other types &amp; mixed"/>
    <x v="0"/>
    <m/>
    <m/>
    <x v="31"/>
    <s v="—    "/>
    <n v="0"/>
    <n v="0"/>
    <n v="0"/>
    <n v="0"/>
  </r>
  <r>
    <x v="16"/>
    <s v="Other types &amp; mixed"/>
    <x v="0"/>
    <m/>
    <m/>
    <x v="32"/>
    <s v="—    "/>
    <n v="0"/>
    <n v="0"/>
    <n v="0"/>
    <n v="0"/>
  </r>
  <r>
    <x v="16"/>
    <s v="Other types &amp; mixed"/>
    <x v="0"/>
    <m/>
    <m/>
    <x v="33"/>
    <s v="—    "/>
    <n v="0"/>
    <n v="0"/>
    <n v="0"/>
    <n v="0"/>
  </r>
  <r>
    <x v="16"/>
    <s v="Other types &amp; mixed"/>
    <x v="0"/>
    <m/>
    <m/>
    <x v="34"/>
    <s v="—    "/>
    <n v="66.466968003008702"/>
    <n v="37.290535929388"/>
    <n v="68.540924160676596"/>
    <n v="89.699041037922996"/>
  </r>
  <r>
    <x v="16"/>
    <s v="Other types &amp; mixed"/>
    <x v="0"/>
    <m/>
    <m/>
    <x v="35"/>
    <s v="—    "/>
    <n v="3.6717292154994898"/>
    <n v="2.62433410932793"/>
    <n v="4.2662298848424198"/>
    <n v="3.49461784513037"/>
  </r>
  <r>
    <x v="16"/>
    <s v="Other types &amp; mixed"/>
    <x v="0"/>
    <m/>
    <m/>
    <x v="36"/>
    <s v="—    "/>
    <n v="0.81919102877332095"/>
    <s v="V"/>
    <n v="0.99969729401141805"/>
    <s v="V"/>
  </r>
  <r>
    <x v="16"/>
    <s v="Other types &amp; mixed"/>
    <x v="0"/>
    <m/>
    <m/>
    <x v="37"/>
    <s v="—    "/>
    <n v="11.8778093456714"/>
    <n v="4.32744195721064"/>
    <n v="13.200411331946301"/>
    <n v="16.361884717795299"/>
  </r>
  <r>
    <x v="16"/>
    <s v="Other types &amp; mixed"/>
    <x v="0"/>
    <m/>
    <m/>
    <x v="38"/>
    <s v="—    "/>
    <n v="36.616785828464003"/>
    <n v="23.317913821062099"/>
    <n v="36.4411889203488"/>
    <n v="49.385540842572297"/>
  </r>
  <r>
    <x v="16"/>
    <s v="Other types &amp; mixed"/>
    <x v="0"/>
    <m/>
    <m/>
    <x v="39"/>
    <s v="—    "/>
    <s v="V"/>
    <s v=".D"/>
    <s v=".D"/>
    <s v="V"/>
  </r>
  <r>
    <x v="16"/>
    <s v="Other types &amp; mixed"/>
    <x v="0"/>
    <m/>
    <m/>
    <x v="40"/>
    <s v="—    "/>
    <n v="1.48645601044721"/>
    <s v="V"/>
    <n v="1.6233580798054801"/>
    <n v="2.1916141434529099"/>
  </r>
  <r>
    <x v="16"/>
    <s v="Other types &amp; mixed"/>
    <x v="0"/>
    <m/>
    <m/>
    <x v="41"/>
    <s v="—    "/>
    <n v="4.7818100904099099"/>
    <n v="1.0684984595354801"/>
    <n v="5.3814692489456402"/>
    <n v="7.08587847666732"/>
  </r>
  <r>
    <x v="16"/>
    <s v="Other types &amp; mixed"/>
    <x v="0"/>
    <m/>
    <m/>
    <x v="42"/>
    <s v="—    "/>
    <n v="6.8693149290342204"/>
    <n v="7.5063539783284998"/>
    <n v="6.19319529719378"/>
    <n v="7.5885791073375097"/>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2"/>
    <s v="—    "/>
    <n v="73.434994414052497"/>
    <s v="F"/>
    <n v="115.694351516328"/>
    <n v="47.901676655984197"/>
  </r>
  <r>
    <x v="17"/>
    <s v="Other types &amp; mixed"/>
    <x v="7"/>
    <m/>
    <m/>
    <x v="3"/>
    <s v="—    "/>
    <n v="28.119128411321899"/>
    <s v=".D"/>
    <n v="46.738789500347501"/>
    <s v="..D"/>
  </r>
  <r>
    <x v="17"/>
    <s v="Other types &amp; mixed"/>
    <x v="7"/>
    <m/>
    <m/>
    <x v="4"/>
    <s v="—    "/>
    <n v="15.4339142693829"/>
    <s v=".D"/>
    <n v="26.168100620468898"/>
    <s v="..D"/>
  </r>
  <r>
    <x v="17"/>
    <s v="Other types &amp; mixed"/>
    <x v="7"/>
    <m/>
    <m/>
    <x v="5"/>
    <s v="—    "/>
    <n v="11.4031299190942"/>
    <s v=".D"/>
    <n v="18.831756954390102"/>
    <s v="..D"/>
  </r>
  <r>
    <x v="17"/>
    <s v="Other types &amp; mixed"/>
    <x v="7"/>
    <m/>
    <m/>
    <x v="6"/>
    <s v="—    "/>
    <s v="V"/>
    <n v="0"/>
    <s v="V"/>
    <s v="V"/>
  </r>
  <r>
    <x v="17"/>
    <s v="Other types &amp; mixed"/>
    <x v="7"/>
    <m/>
    <m/>
    <x v="7"/>
    <s v="—    "/>
    <n v="4.4215288717402501"/>
    <s v="..D"/>
    <n v="7.7255924376860001"/>
    <s v="V"/>
  </r>
  <r>
    <x v="17"/>
    <s v="Other types &amp; mixed"/>
    <x v="7"/>
    <m/>
    <m/>
    <x v="8"/>
    <s v="—    "/>
    <n v="4.4215288717402501"/>
    <s v="..D"/>
    <n v="7.7255924376860001"/>
    <s v="V"/>
  </r>
  <r>
    <x v="17"/>
    <s v="Other types &amp; mixed"/>
    <x v="7"/>
    <m/>
    <m/>
    <x v="9"/>
    <s v="—    "/>
    <n v="0"/>
    <s v="..D"/>
    <n v="0"/>
    <n v="0"/>
  </r>
  <r>
    <x v="17"/>
    <s v="Other types &amp; mixed"/>
    <x v="7"/>
    <m/>
    <m/>
    <x v="10"/>
    <s v="—    "/>
    <s v="V"/>
    <s v=".D"/>
    <n v="3.27884242057914"/>
    <s v=".D"/>
  </r>
  <r>
    <x v="17"/>
    <s v="Other types &amp; mixed"/>
    <x v="7"/>
    <m/>
    <m/>
    <x v="11"/>
    <s v="—    "/>
    <n v="0"/>
    <n v="0"/>
    <s v="..D"/>
    <s v="..D"/>
  </r>
  <r>
    <x v="17"/>
    <s v="Other types &amp; mixed"/>
    <x v="7"/>
    <m/>
    <m/>
    <x v="12"/>
    <s v="—    "/>
    <s v="V"/>
    <s v=".D"/>
    <n v="3.27884242057914"/>
    <s v=".D"/>
  </r>
  <r>
    <x v="17"/>
    <s v="Other types &amp; mixed"/>
    <x v="7"/>
    <m/>
    <m/>
    <x v="13"/>
    <s v="—    "/>
    <n v="0"/>
    <s v="..D"/>
    <n v="0"/>
    <n v="0"/>
  </r>
  <r>
    <x v="17"/>
    <s v="Other types &amp; mixed"/>
    <x v="7"/>
    <m/>
    <m/>
    <x v="14"/>
    <s v="—    "/>
    <n v="0"/>
    <n v="0"/>
    <n v="0"/>
    <n v="0"/>
  </r>
  <r>
    <x v="17"/>
    <s v="Other types &amp; mixed"/>
    <x v="7"/>
    <m/>
    <m/>
    <x v="15"/>
    <s v="—    "/>
    <s v="..D"/>
    <n v="0"/>
    <n v="0"/>
    <n v="0"/>
  </r>
  <r>
    <x v="17"/>
    <s v="Other types &amp; mixed"/>
    <x v="7"/>
    <m/>
    <m/>
    <x v="16"/>
    <s v="—    "/>
    <s v="V"/>
    <s v="..D"/>
    <s v="V"/>
    <n v="0"/>
  </r>
  <r>
    <x v="17"/>
    <s v="Other types &amp; mixed"/>
    <x v="7"/>
    <m/>
    <m/>
    <x v="17"/>
    <s v="—    "/>
    <s v=".D"/>
    <s v="..D"/>
    <s v=".D"/>
    <n v="0"/>
  </r>
  <r>
    <x v="17"/>
    <s v="Other types &amp; mixed"/>
    <x v="7"/>
    <m/>
    <m/>
    <x v="18"/>
    <s v="—    "/>
    <s v=".D"/>
    <s v="..D"/>
    <s v=".D"/>
    <n v="0"/>
  </r>
  <r>
    <x v="17"/>
    <s v="Other types &amp; mixed"/>
    <x v="7"/>
    <m/>
    <m/>
    <x v="19"/>
    <s v="—    "/>
    <s v=".D"/>
    <s v="..D"/>
    <s v=".D"/>
    <s v="..D"/>
  </r>
  <r>
    <x v="17"/>
    <s v="Other types &amp; mixed"/>
    <x v="7"/>
    <m/>
    <m/>
    <x v="20"/>
    <s v="—    "/>
    <n v="0"/>
    <n v="0"/>
    <s v="..D"/>
    <n v="0"/>
  </r>
  <r>
    <x v="17"/>
    <s v="Other types &amp; mixed"/>
    <x v="7"/>
    <m/>
    <m/>
    <x v="21"/>
    <s v="—    "/>
    <n v="0"/>
    <s v="..D"/>
    <n v="0"/>
    <n v="0"/>
  </r>
  <r>
    <x v="17"/>
    <s v="Other types &amp; mixed"/>
    <x v="7"/>
    <m/>
    <m/>
    <x v="22"/>
    <s v="—    "/>
    <n v="0"/>
    <n v="0"/>
    <n v="0"/>
    <n v="0"/>
  </r>
  <r>
    <x v="17"/>
    <s v="Other types &amp; mixed"/>
    <x v="7"/>
    <m/>
    <m/>
    <x v="23"/>
    <s v="—    "/>
    <n v="0"/>
    <s v="..D"/>
    <n v="0"/>
    <n v="0"/>
  </r>
  <r>
    <x v="17"/>
    <s v="Other types &amp; mixed"/>
    <x v="7"/>
    <m/>
    <m/>
    <x v="24"/>
    <s v="—    "/>
    <n v="0"/>
    <n v="0"/>
    <n v="0"/>
    <n v="0"/>
  </r>
  <r>
    <x v="17"/>
    <s v="Other types &amp; mixed"/>
    <x v="7"/>
    <m/>
    <m/>
    <x v="25"/>
    <s v="—    "/>
    <n v="0"/>
    <n v="0"/>
    <n v="0"/>
    <n v="0"/>
  </r>
  <r>
    <x v="17"/>
    <s v="Other types &amp; mixed"/>
    <x v="7"/>
    <m/>
    <m/>
    <x v="26"/>
    <s v="—    "/>
    <n v="0"/>
    <n v="0"/>
    <n v="0"/>
    <n v="0"/>
  </r>
  <r>
    <x v="17"/>
    <s v="Other types &amp; mixed"/>
    <x v="7"/>
    <m/>
    <m/>
    <x v="27"/>
    <s v="—    "/>
    <n v="0"/>
    <n v="0"/>
    <n v="0"/>
    <n v="0"/>
  </r>
  <r>
    <x v="17"/>
    <s v="Other types &amp; mixed"/>
    <x v="7"/>
    <m/>
    <m/>
    <x v="28"/>
    <s v="—    "/>
    <n v="0"/>
    <n v="0"/>
    <n v="0"/>
    <n v="0"/>
  </r>
  <r>
    <x v="17"/>
    <s v="Other types &amp; mixed"/>
    <x v="7"/>
    <m/>
    <m/>
    <x v="29"/>
    <s v="—    "/>
    <n v="0"/>
    <n v="0"/>
    <n v="0"/>
    <n v="0"/>
  </r>
  <r>
    <x v="17"/>
    <s v="Other types &amp; mixed"/>
    <x v="7"/>
    <m/>
    <m/>
    <x v="30"/>
    <s v="—    "/>
    <n v="0"/>
    <n v="0"/>
    <n v="0"/>
    <n v="0"/>
  </r>
  <r>
    <x v="17"/>
    <s v="Other types &amp; mixed"/>
    <x v="7"/>
    <m/>
    <m/>
    <x v="31"/>
    <s v="—    "/>
    <n v="0"/>
    <n v="0"/>
    <n v="0"/>
    <n v="0"/>
  </r>
  <r>
    <x v="17"/>
    <s v="Other types &amp; mixed"/>
    <x v="7"/>
    <m/>
    <m/>
    <x v="32"/>
    <s v="—    "/>
    <n v="0"/>
    <n v="0"/>
    <n v="0"/>
    <n v="0"/>
  </r>
  <r>
    <x v="17"/>
    <s v="Other types &amp; mixed"/>
    <x v="7"/>
    <m/>
    <m/>
    <x v="33"/>
    <s v="—    "/>
    <n v="0"/>
    <n v="0"/>
    <n v="0"/>
    <n v="0"/>
  </r>
  <r>
    <x v="17"/>
    <s v="Other types &amp; mixed"/>
    <x v="7"/>
    <m/>
    <m/>
    <x v="34"/>
    <s v="—    "/>
    <n v="37.661638915803003"/>
    <s v="F"/>
    <n v="55.071746220583698"/>
    <n v="28.322049402559902"/>
  </r>
  <r>
    <x v="17"/>
    <s v="Other types &amp; mixed"/>
    <x v="7"/>
    <m/>
    <m/>
    <x v="35"/>
    <s v="—    "/>
    <s v="V"/>
    <n v="0"/>
    <s v="V"/>
    <s v=".D"/>
  </r>
  <r>
    <x v="17"/>
    <s v="Other types &amp; mixed"/>
    <x v="7"/>
    <m/>
    <m/>
    <x v="36"/>
    <s v="—    "/>
    <s v=".D"/>
    <s v="..D"/>
    <s v=".D"/>
    <n v="0"/>
  </r>
  <r>
    <x v="17"/>
    <s v="Other types &amp; mixed"/>
    <x v="7"/>
    <m/>
    <m/>
    <x v="37"/>
    <s v="—    "/>
    <n v="4.0018064837648799"/>
    <s v="..D"/>
    <n v="7.2124950930313201"/>
    <s v="V"/>
  </r>
  <r>
    <x v="17"/>
    <s v="Other types &amp; mixed"/>
    <x v="7"/>
    <m/>
    <m/>
    <x v="38"/>
    <s v="—    "/>
    <n v="10.2534123831353"/>
    <s v="F"/>
    <n v="12.9651605569154"/>
    <s v="V"/>
  </r>
  <r>
    <x v="17"/>
    <s v="Other types &amp; mixed"/>
    <x v="7"/>
    <m/>
    <m/>
    <x v="39"/>
    <s v="—    "/>
    <s v=".D"/>
    <s v="..D"/>
    <s v=".D"/>
    <s v=".D"/>
  </r>
  <r>
    <x v="17"/>
    <s v="Other types &amp; mixed"/>
    <x v="7"/>
    <m/>
    <m/>
    <x v="40"/>
    <s v="—    "/>
    <n v="1.03829582038989"/>
    <n v="0"/>
    <n v="1.43725627371702"/>
    <s v="V"/>
  </r>
  <r>
    <x v="17"/>
    <s v="Other types &amp; mixed"/>
    <x v="7"/>
    <m/>
    <m/>
    <x v="41"/>
    <s v="—    "/>
    <n v="5.1510702194110003"/>
    <s v="F"/>
    <n v="5.8970564835612"/>
    <n v="8.0761759766840502"/>
  </r>
  <r>
    <x v="17"/>
    <s v="Other types &amp; mixed"/>
    <x v="7"/>
    <m/>
    <m/>
    <x v="42"/>
    <s v="—    "/>
    <n v="4.3702491449180396"/>
    <s v="F"/>
    <n v="4.5853950695018799"/>
    <s v="V"/>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2"/>
    <s v="—    "/>
    <n v="60.288992884233501"/>
    <s v="V"/>
    <n v="63.013132136046401"/>
    <n v="97.115863463141096"/>
  </r>
  <r>
    <x v="18"/>
    <s v="Other types &amp; mixed"/>
    <x v="8"/>
    <m/>
    <m/>
    <x v="3"/>
    <s v="—    "/>
    <n v="22.7966174714951"/>
    <s v="V"/>
    <n v="19.845401637685001"/>
    <n v="45.173309849623699"/>
  </r>
  <r>
    <x v="18"/>
    <s v="Other types &amp; mixed"/>
    <x v="8"/>
    <m/>
    <m/>
    <x v="4"/>
    <s v="—    "/>
    <n v="15.7772621593937"/>
    <s v="V"/>
    <n v="15.418824693112599"/>
    <n v="28.161347796546298"/>
  </r>
  <r>
    <x v="18"/>
    <s v="Other types &amp; mixed"/>
    <x v="8"/>
    <m/>
    <m/>
    <x v="5"/>
    <s v="—    "/>
    <n v="5.3000731780084704"/>
    <s v="V"/>
    <n v="3.4086885728158101"/>
    <n v="12.681315348016501"/>
  </r>
  <r>
    <x v="18"/>
    <s v="Other types &amp; mixed"/>
    <x v="8"/>
    <m/>
    <m/>
    <x v="6"/>
    <s v="—    "/>
    <s v="V"/>
    <n v="0"/>
    <n v="1.01788837175664"/>
    <s v="V"/>
  </r>
  <r>
    <x v="18"/>
    <s v="Other types &amp; mixed"/>
    <x v="8"/>
    <m/>
    <m/>
    <x v="7"/>
    <s v="—    "/>
    <n v="4.20836839086894"/>
    <s v=".D"/>
    <s v="V"/>
    <n v="6.8860521430695698"/>
  </r>
  <r>
    <x v="18"/>
    <s v="Other types &amp; mixed"/>
    <x v="8"/>
    <m/>
    <m/>
    <x v="8"/>
    <s v="—    "/>
    <n v="4.20836839086894"/>
    <s v=".D"/>
    <s v="V"/>
    <n v="6.8860521430695698"/>
  </r>
  <r>
    <x v="18"/>
    <s v="Other types &amp; mixed"/>
    <x v="8"/>
    <m/>
    <m/>
    <x v="9"/>
    <s v="—    "/>
    <n v="0"/>
    <n v="0"/>
    <n v="0"/>
    <n v="0"/>
  </r>
  <r>
    <x v="18"/>
    <s v="Other types &amp; mixed"/>
    <x v="8"/>
    <m/>
    <m/>
    <x v="10"/>
    <s v="—    "/>
    <s v=".D"/>
    <s v="..D"/>
    <n v="0"/>
    <s v=".D"/>
  </r>
  <r>
    <x v="18"/>
    <s v="Other types &amp; mixed"/>
    <x v="8"/>
    <m/>
    <m/>
    <x v="11"/>
    <s v="—    "/>
    <n v="0"/>
    <n v="0"/>
    <n v="0"/>
    <n v="0"/>
  </r>
  <r>
    <x v="18"/>
    <s v="Other types &amp; mixed"/>
    <x v="8"/>
    <m/>
    <m/>
    <x v="12"/>
    <s v="—    "/>
    <s v=".D"/>
    <s v="..D"/>
    <n v="0"/>
    <s v=".D"/>
  </r>
  <r>
    <x v="18"/>
    <s v="Other types &amp; mixed"/>
    <x v="8"/>
    <m/>
    <m/>
    <x v="13"/>
    <s v="—    "/>
    <n v="0"/>
    <n v="0"/>
    <n v="0"/>
    <n v="0"/>
  </r>
  <r>
    <x v="18"/>
    <s v="Other types &amp; mixed"/>
    <x v="8"/>
    <m/>
    <m/>
    <x v="14"/>
    <s v="—    "/>
    <n v="0"/>
    <n v="0"/>
    <n v="0"/>
    <n v="0"/>
  </r>
  <r>
    <x v="18"/>
    <s v="Other types &amp; mixed"/>
    <x v="8"/>
    <m/>
    <m/>
    <x v="15"/>
    <s v="—    "/>
    <n v="0"/>
    <n v="0"/>
    <n v="0"/>
    <n v="0"/>
  </r>
  <r>
    <x v="18"/>
    <s v="Other types &amp; mixed"/>
    <x v="8"/>
    <m/>
    <m/>
    <x v="16"/>
    <s v="—    "/>
    <s v="V"/>
    <n v="0"/>
    <s v=".D"/>
    <s v="V"/>
  </r>
  <r>
    <x v="18"/>
    <s v="Other types &amp; mixed"/>
    <x v="8"/>
    <m/>
    <m/>
    <x v="17"/>
    <s v="—    "/>
    <s v="V"/>
    <n v="0"/>
    <s v=".D"/>
    <s v=".D"/>
  </r>
  <r>
    <x v="18"/>
    <s v="Other types &amp; mixed"/>
    <x v="8"/>
    <m/>
    <m/>
    <x v="18"/>
    <s v="—    "/>
    <s v="V"/>
    <n v="0"/>
    <s v=".D"/>
    <s v=".D"/>
  </r>
  <r>
    <x v="18"/>
    <s v="Other types &amp; mixed"/>
    <x v="8"/>
    <m/>
    <m/>
    <x v="19"/>
    <s v="—    "/>
    <n v="0"/>
    <n v="0"/>
    <n v="0"/>
    <n v="0"/>
  </r>
  <r>
    <x v="18"/>
    <s v="Other types &amp; mixed"/>
    <x v="8"/>
    <m/>
    <m/>
    <x v="20"/>
    <s v="—    "/>
    <n v="0"/>
    <n v="0"/>
    <n v="0"/>
    <n v="0"/>
  </r>
  <r>
    <x v="18"/>
    <s v="Other types &amp; mixed"/>
    <x v="8"/>
    <m/>
    <m/>
    <x v="21"/>
    <s v="—    "/>
    <s v="V"/>
    <n v="0"/>
    <s v=".D"/>
    <s v=".D"/>
  </r>
  <r>
    <x v="18"/>
    <s v="Other types &amp; mixed"/>
    <x v="8"/>
    <m/>
    <m/>
    <x v="22"/>
    <s v="—    "/>
    <n v="0"/>
    <n v="0"/>
    <n v="0"/>
    <n v="0"/>
  </r>
  <r>
    <x v="18"/>
    <s v="Other types &amp; mixed"/>
    <x v="8"/>
    <m/>
    <m/>
    <x v="23"/>
    <s v="—    "/>
    <n v="0"/>
    <n v="0"/>
    <n v="0"/>
    <n v="0"/>
  </r>
  <r>
    <x v="18"/>
    <s v="Other types &amp; mixed"/>
    <x v="8"/>
    <m/>
    <m/>
    <x v="24"/>
    <s v="—    "/>
    <n v="0"/>
    <n v="0"/>
    <n v="0"/>
    <n v="0"/>
  </r>
  <r>
    <x v="18"/>
    <s v="Other types &amp; mixed"/>
    <x v="8"/>
    <m/>
    <m/>
    <x v="25"/>
    <s v="—    "/>
    <n v="0"/>
    <n v="0"/>
    <n v="0"/>
    <n v="0"/>
  </r>
  <r>
    <x v="18"/>
    <s v="Other types &amp; mixed"/>
    <x v="8"/>
    <m/>
    <m/>
    <x v="26"/>
    <s v="—    "/>
    <n v="0"/>
    <n v="0"/>
    <n v="0"/>
    <n v="0"/>
  </r>
  <r>
    <x v="18"/>
    <s v="Other types &amp; mixed"/>
    <x v="8"/>
    <m/>
    <m/>
    <x v="27"/>
    <s v="—    "/>
    <n v="0"/>
    <n v="0"/>
    <n v="0"/>
    <n v="0"/>
  </r>
  <r>
    <x v="18"/>
    <s v="Other types &amp; mixed"/>
    <x v="8"/>
    <m/>
    <m/>
    <x v="28"/>
    <s v="—    "/>
    <n v="0"/>
    <n v="0"/>
    <n v="0"/>
    <n v="0"/>
  </r>
  <r>
    <x v="18"/>
    <s v="Other types &amp; mixed"/>
    <x v="8"/>
    <m/>
    <m/>
    <x v="29"/>
    <s v="—    "/>
    <n v="0"/>
    <n v="0"/>
    <n v="0"/>
    <n v="0"/>
  </r>
  <r>
    <x v="18"/>
    <s v="Other types &amp; mixed"/>
    <x v="8"/>
    <m/>
    <m/>
    <x v="30"/>
    <s v="—    "/>
    <n v="0"/>
    <n v="0"/>
    <n v="0"/>
    <n v="0"/>
  </r>
  <r>
    <x v="18"/>
    <s v="Other types &amp; mixed"/>
    <x v="8"/>
    <m/>
    <m/>
    <x v="31"/>
    <s v="—    "/>
    <n v="0"/>
    <n v="0"/>
    <n v="0"/>
    <n v="0"/>
  </r>
  <r>
    <x v="18"/>
    <s v="Other types &amp; mixed"/>
    <x v="8"/>
    <m/>
    <m/>
    <x v="32"/>
    <s v="—    "/>
    <n v="0"/>
    <n v="0"/>
    <n v="0"/>
    <n v="0"/>
  </r>
  <r>
    <x v="18"/>
    <s v="Other types &amp; mixed"/>
    <x v="8"/>
    <m/>
    <m/>
    <x v="33"/>
    <s v="—    "/>
    <n v="0"/>
    <n v="0"/>
    <n v="0"/>
    <n v="0"/>
  </r>
  <r>
    <x v="18"/>
    <s v="Other types &amp; mixed"/>
    <x v="8"/>
    <m/>
    <m/>
    <x v="34"/>
    <s v="—    "/>
    <n v="29.635898720654701"/>
    <n v="6.5356158660404402"/>
    <n v="36.6472395969191"/>
    <n v="35.816607248988397"/>
  </r>
  <r>
    <x v="18"/>
    <s v="Other types &amp; mixed"/>
    <x v="8"/>
    <m/>
    <m/>
    <x v="35"/>
    <s v="—    "/>
    <s v="V"/>
    <n v="0"/>
    <s v="V"/>
    <s v="..D"/>
  </r>
  <r>
    <x v="18"/>
    <s v="Other types &amp; mixed"/>
    <x v="8"/>
    <m/>
    <m/>
    <x v="36"/>
    <s v="—    "/>
    <s v="..D"/>
    <n v="0"/>
    <s v="..D"/>
    <n v="0"/>
  </r>
  <r>
    <x v="18"/>
    <s v="Other types &amp; mixed"/>
    <x v="8"/>
    <m/>
    <m/>
    <x v="37"/>
    <s v="—    "/>
    <n v="3.76002049078325"/>
    <s v=".D"/>
    <n v="4.8081631577613102"/>
    <s v="..D"/>
  </r>
  <r>
    <x v="18"/>
    <s v="Other types &amp; mixed"/>
    <x v="8"/>
    <m/>
    <m/>
    <x v="38"/>
    <s v="—    "/>
    <n v="14.0438971102287"/>
    <n v="5.9406172386232399"/>
    <n v="16.055472700723602"/>
    <n v="16.9997764634203"/>
  </r>
  <r>
    <x v="18"/>
    <s v="Other types &amp; mixed"/>
    <x v="8"/>
    <m/>
    <m/>
    <x v="39"/>
    <s v="—    "/>
    <s v="V"/>
    <n v="0"/>
    <s v="V"/>
    <n v="0"/>
  </r>
  <r>
    <x v="18"/>
    <s v="Other types &amp; mixed"/>
    <x v="8"/>
    <m/>
    <m/>
    <x v="40"/>
    <s v="—    "/>
    <n v="1.02424005176351"/>
    <n v="0"/>
    <s v="V"/>
    <s v="V"/>
  </r>
  <r>
    <x v="18"/>
    <s v="Other types &amp; mixed"/>
    <x v="8"/>
    <m/>
    <m/>
    <x v="41"/>
    <s v="—    "/>
    <n v="4.1570114244762504"/>
    <s v="V"/>
    <s v="V"/>
    <n v="3.4070566555811599"/>
  </r>
  <r>
    <x v="18"/>
    <s v="Other types &amp; mixed"/>
    <x v="8"/>
    <m/>
    <m/>
    <x v="42"/>
    <s v="—    "/>
    <n v="4.6400300572174196"/>
    <s v="V"/>
    <n v="5.0149302707928696"/>
    <n v="6.4173366630590101"/>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2"/>
    <s v="—    "/>
    <n v="166.82127127246699"/>
    <n v="84.832178341304697"/>
    <n v="165.800542819718"/>
    <n v="249.17696888760099"/>
  </r>
  <r>
    <x v="19"/>
    <s v="Other types &amp; mixed"/>
    <x v="9"/>
    <m/>
    <m/>
    <x v="3"/>
    <s v="—    "/>
    <n v="64.618735365880298"/>
    <n v="29.069027975755901"/>
    <n v="66.645178860027301"/>
    <n v="95.363719785029303"/>
  </r>
  <r>
    <x v="19"/>
    <s v="Other types &amp; mixed"/>
    <x v="9"/>
    <m/>
    <m/>
    <x v="4"/>
    <s v="—    "/>
    <n v="35.2048077883654"/>
    <n v="14.7243673696978"/>
    <n v="35.539440241506803"/>
    <n v="54.591492281219303"/>
  </r>
  <r>
    <x v="19"/>
    <s v="Other types &amp; mixed"/>
    <x v="9"/>
    <m/>
    <m/>
    <x v="5"/>
    <s v="—    "/>
    <n v="23.521530615449102"/>
    <n v="11.754374033435701"/>
    <n v="26.1210809065227"/>
    <n v="29.820698176298102"/>
  </r>
  <r>
    <x v="19"/>
    <s v="Other types &amp; mixed"/>
    <x v="9"/>
    <m/>
    <m/>
    <x v="6"/>
    <s v="—    "/>
    <n v="5.8923969620657797"/>
    <n v="2.59028657262246"/>
    <n v="4.9846577119977704"/>
    <n v="10.951529327512"/>
  </r>
  <r>
    <x v="19"/>
    <s v="Other types &amp; mixed"/>
    <x v="9"/>
    <m/>
    <m/>
    <x v="7"/>
    <s v="—    "/>
    <n v="12.4287524769905"/>
    <n v="3.9400739797050499"/>
    <n v="12.1923126860406"/>
    <n v="21.218263667462701"/>
  </r>
  <r>
    <x v="19"/>
    <s v="Other types &amp; mixed"/>
    <x v="9"/>
    <m/>
    <m/>
    <x v="8"/>
    <s v="—    "/>
    <n v="12.1439968040648"/>
    <n v="3.0171772406343602"/>
    <n v="12.0768118947258"/>
    <n v="21.218263667462701"/>
  </r>
  <r>
    <x v="19"/>
    <s v="Other types &amp; mixed"/>
    <x v="9"/>
    <m/>
    <m/>
    <x v="9"/>
    <s v="—    "/>
    <s v="V"/>
    <s v=".D"/>
    <s v=".D"/>
    <n v="0"/>
  </r>
  <r>
    <x v="19"/>
    <s v="Other types &amp; mixed"/>
    <x v="9"/>
    <m/>
    <m/>
    <x v="10"/>
    <s v="—    "/>
    <n v="2.4739674985523501"/>
    <s v=".D"/>
    <s v="..D"/>
    <n v="7.1277768648596904"/>
  </r>
  <r>
    <x v="19"/>
    <s v="Other types &amp; mixed"/>
    <x v="9"/>
    <m/>
    <m/>
    <x v="11"/>
    <s v="—    "/>
    <s v="V"/>
    <n v="0"/>
    <s v=".D"/>
    <s v=".D"/>
  </r>
  <r>
    <x v="19"/>
    <s v="Other types &amp; mixed"/>
    <x v="9"/>
    <m/>
    <m/>
    <x v="12"/>
    <s v="—    "/>
    <n v="1.9439678147275801"/>
    <s v=".D"/>
    <s v="..D"/>
    <n v="6.0529243481722803"/>
  </r>
  <r>
    <x v="19"/>
    <s v="Other types &amp; mixed"/>
    <x v="9"/>
    <m/>
    <m/>
    <x v="13"/>
    <s v="—    "/>
    <s v="V"/>
    <s v=".D"/>
    <s v="V"/>
    <s v="V"/>
  </r>
  <r>
    <x v="19"/>
    <s v="Other types &amp; mixed"/>
    <x v="9"/>
    <m/>
    <m/>
    <x v="14"/>
    <s v="—    "/>
    <s v="V"/>
    <n v="0"/>
    <s v="V"/>
    <s v="V"/>
  </r>
  <r>
    <x v="19"/>
    <s v="Other types &amp; mixed"/>
    <x v="9"/>
    <m/>
    <m/>
    <x v="15"/>
    <s v="—    "/>
    <s v=".D"/>
    <s v=".D"/>
    <s v="..D"/>
    <n v="0"/>
  </r>
  <r>
    <x v="19"/>
    <s v="Other types &amp; mixed"/>
    <x v="9"/>
    <m/>
    <m/>
    <x v="16"/>
    <s v="—    "/>
    <s v="V"/>
    <s v=".D"/>
    <s v="V"/>
    <s v="V"/>
  </r>
  <r>
    <x v="19"/>
    <s v="Other types &amp; mixed"/>
    <x v="9"/>
    <m/>
    <m/>
    <x v="17"/>
    <s v="—    "/>
    <s v="V"/>
    <s v="V"/>
    <s v="V"/>
    <s v="V"/>
  </r>
  <r>
    <x v="19"/>
    <s v="Other types &amp; mixed"/>
    <x v="9"/>
    <m/>
    <m/>
    <x v="18"/>
    <s v="—    "/>
    <s v="V"/>
    <s v="V"/>
    <s v="V"/>
    <s v="V"/>
  </r>
  <r>
    <x v="19"/>
    <s v="Other types &amp; mixed"/>
    <x v="9"/>
    <m/>
    <m/>
    <x v="19"/>
    <s v="—    "/>
    <s v="V"/>
    <s v=".D"/>
    <s v="V"/>
    <s v=".D"/>
  </r>
  <r>
    <x v="19"/>
    <s v="Other types &amp; mixed"/>
    <x v="9"/>
    <m/>
    <m/>
    <x v="20"/>
    <s v="—    "/>
    <s v="V"/>
    <n v="0"/>
    <s v=".D"/>
    <s v=".D"/>
  </r>
  <r>
    <x v="19"/>
    <s v="Other types &amp; mixed"/>
    <x v="9"/>
    <m/>
    <m/>
    <x v="21"/>
    <s v="—    "/>
    <s v="V"/>
    <s v=".D"/>
    <s v=".D"/>
    <s v="V"/>
  </r>
  <r>
    <x v="19"/>
    <s v="Other types &amp; mixed"/>
    <x v="9"/>
    <m/>
    <m/>
    <x v="22"/>
    <s v="—    "/>
    <n v="0"/>
    <n v="0"/>
    <n v="0"/>
    <n v="0"/>
  </r>
  <r>
    <x v="19"/>
    <s v="Other types &amp; mixed"/>
    <x v="9"/>
    <m/>
    <m/>
    <x v="23"/>
    <s v="—    "/>
    <s v=".D"/>
    <s v=".D"/>
    <s v=".D"/>
    <n v="0"/>
  </r>
  <r>
    <x v="19"/>
    <s v="Other types &amp; mixed"/>
    <x v="9"/>
    <m/>
    <m/>
    <x v="24"/>
    <s v="—    "/>
    <n v="0"/>
    <n v="0"/>
    <n v="0"/>
    <n v="0"/>
  </r>
  <r>
    <x v="19"/>
    <s v="Other types &amp; mixed"/>
    <x v="9"/>
    <m/>
    <m/>
    <x v="25"/>
    <s v="—    "/>
    <n v="0"/>
    <n v="0"/>
    <n v="0"/>
    <n v="0"/>
  </r>
  <r>
    <x v="19"/>
    <s v="Other types &amp; mixed"/>
    <x v="9"/>
    <m/>
    <m/>
    <x v="26"/>
    <s v="—    "/>
    <n v="0"/>
    <n v="0"/>
    <n v="0"/>
    <n v="0"/>
  </r>
  <r>
    <x v="19"/>
    <s v="Other types &amp; mixed"/>
    <x v="9"/>
    <m/>
    <m/>
    <x v="27"/>
    <s v="—    "/>
    <n v="0"/>
    <n v="0"/>
    <n v="0"/>
    <n v="0"/>
  </r>
  <r>
    <x v="19"/>
    <s v="Other types &amp; mixed"/>
    <x v="9"/>
    <m/>
    <m/>
    <x v="28"/>
    <s v="—    "/>
    <n v="0"/>
    <n v="0"/>
    <n v="0"/>
    <n v="0"/>
  </r>
  <r>
    <x v="19"/>
    <s v="Other types &amp; mixed"/>
    <x v="9"/>
    <m/>
    <m/>
    <x v="29"/>
    <s v="—    "/>
    <n v="0"/>
    <n v="0"/>
    <n v="0"/>
    <n v="0"/>
  </r>
  <r>
    <x v="19"/>
    <s v="Other types &amp; mixed"/>
    <x v="9"/>
    <m/>
    <m/>
    <x v="30"/>
    <s v="—    "/>
    <n v="0"/>
    <n v="0"/>
    <n v="0"/>
    <n v="0"/>
  </r>
  <r>
    <x v="19"/>
    <s v="Other types &amp; mixed"/>
    <x v="9"/>
    <m/>
    <m/>
    <x v="31"/>
    <s v="—    "/>
    <n v="0"/>
    <n v="0"/>
    <n v="0"/>
    <n v="0"/>
  </r>
  <r>
    <x v="19"/>
    <s v="Other types &amp; mixed"/>
    <x v="9"/>
    <m/>
    <m/>
    <x v="32"/>
    <s v="—    "/>
    <n v="0"/>
    <n v="0"/>
    <n v="0"/>
    <n v="0"/>
  </r>
  <r>
    <x v="19"/>
    <s v="Other types &amp; mixed"/>
    <x v="9"/>
    <m/>
    <m/>
    <x v="33"/>
    <s v="—    "/>
    <n v="0"/>
    <n v="0"/>
    <n v="0"/>
    <n v="0"/>
  </r>
  <r>
    <x v="19"/>
    <s v="Other types &amp; mixed"/>
    <x v="9"/>
    <m/>
    <m/>
    <x v="34"/>
    <s v="—    "/>
    <n v="82.538399839993403"/>
    <n v="50.2432350968081"/>
    <n v="79.702062975971202"/>
    <n v="119.87179583564"/>
  </r>
  <r>
    <x v="19"/>
    <s v="Other types &amp; mixed"/>
    <x v="9"/>
    <m/>
    <m/>
    <x v="35"/>
    <s v="—    "/>
    <n v="5.0114547413899002"/>
    <n v="3.8244779707818899"/>
    <n v="5.6437704406465299"/>
    <n v="4.9028341414231402"/>
  </r>
  <r>
    <x v="19"/>
    <s v="Other types &amp; mixed"/>
    <x v="9"/>
    <m/>
    <m/>
    <x v="36"/>
    <s v="—    "/>
    <n v="1.1908893494474799"/>
    <s v="V"/>
    <n v="1.4260716078172899"/>
    <s v="V"/>
  </r>
  <r>
    <x v="19"/>
    <s v="Other types &amp; mixed"/>
    <x v="9"/>
    <m/>
    <m/>
    <x v="37"/>
    <s v="—    "/>
    <n v="15.7604305137216"/>
    <n v="6.2231022007028303"/>
    <n v="16.6756539924164"/>
    <n v="23.261750253393501"/>
  </r>
  <r>
    <x v="19"/>
    <s v="Other types &amp; mixed"/>
    <x v="9"/>
    <m/>
    <m/>
    <x v="38"/>
    <s v="—    "/>
    <n v="48.407782392581197"/>
    <n v="30.526093532279202"/>
    <n v="46.850500464183199"/>
    <n v="69.052610236631295"/>
  </r>
  <r>
    <x v="19"/>
    <s v="Other types &amp; mixed"/>
    <x v="9"/>
    <m/>
    <m/>
    <x v="39"/>
    <s v="—    "/>
    <s v="V"/>
    <s v=".D"/>
    <s v="V"/>
    <s v="V"/>
  </r>
  <r>
    <x v="19"/>
    <s v="Other types &amp; mixed"/>
    <x v="9"/>
    <m/>
    <m/>
    <x v="40"/>
    <s v="—    "/>
    <n v="1.70746285769801"/>
    <s v="V"/>
    <n v="1.91759414970213"/>
    <n v="2.3193460068843299"/>
  </r>
  <r>
    <x v="19"/>
    <s v="Other types &amp; mixed"/>
    <x v="9"/>
    <m/>
    <m/>
    <x v="41"/>
    <s v="—    "/>
    <n v="4.86322571831289"/>
    <n v="1.4084591782267599"/>
    <n v="5.0185620709950802"/>
    <n v="7.93468704825343"/>
  </r>
  <r>
    <x v="19"/>
    <s v="Other types &amp; mixed"/>
    <x v="9"/>
    <m/>
    <m/>
    <x v="42"/>
    <s v="—    "/>
    <n v="8.0104802725064008"/>
    <s v="V"/>
    <n v="6.8501195043903902"/>
    <n v="8.9664965049977603"/>
  </r>
  <r>
    <x v="0"/>
    <m/>
    <x v="0"/>
    <m/>
    <m/>
    <x v="0"/>
    <s v="Sum"/>
    <n v="57124.002777000002"/>
    <n v="14139.652577000001"/>
    <n v="28483.656299999999"/>
    <n v="14500.6939"/>
  </r>
  <r>
    <x v="0"/>
    <m/>
    <x v="0"/>
    <m/>
    <m/>
    <x v="1"/>
    <s v="Average per farm"/>
    <n v="153.667238676203"/>
    <n v="86.2961590678091"/>
    <n v="155.25721770357799"/>
    <n v="216.237709407962"/>
  </r>
  <r>
    <x v="0"/>
    <m/>
    <x v="0"/>
    <m/>
    <m/>
    <x v="2"/>
    <s v="—    "/>
    <n v="147.70655441211301"/>
    <n v="82.328535009778506"/>
    <n v="149.89980982536301"/>
    <n v="207.14857512480901"/>
  </r>
  <r>
    <x v="0"/>
    <m/>
    <x v="0"/>
    <m/>
    <m/>
    <x v="43"/>
    <s v="—    "/>
    <n v="0"/>
    <n v="0"/>
    <n v="0"/>
    <n v="0"/>
  </r>
  <r>
    <x v="0"/>
    <m/>
    <x v="0"/>
    <m/>
    <m/>
    <x v="44"/>
    <s v="—    "/>
    <n v="0"/>
    <n v="0"/>
    <n v="0"/>
    <n v="0"/>
  </r>
  <r>
    <x v="0"/>
    <m/>
    <x v="0"/>
    <m/>
    <m/>
    <x v="45"/>
    <s v="—    "/>
    <n v="0"/>
    <n v="0"/>
    <n v="0"/>
    <n v="0"/>
  </r>
  <r>
    <x v="0"/>
    <m/>
    <x v="0"/>
    <m/>
    <m/>
    <x v="46"/>
    <s v="—    "/>
    <n v="0"/>
    <n v="0"/>
    <n v="0"/>
    <n v="0"/>
  </r>
  <r>
    <x v="0"/>
    <m/>
    <x v="0"/>
    <m/>
    <m/>
    <x v="47"/>
    <s v="—    "/>
    <n v="0"/>
    <n v="0"/>
    <n v="0"/>
    <n v="0"/>
  </r>
  <r>
    <x v="0"/>
    <m/>
    <x v="0"/>
    <m/>
    <m/>
    <x v="48"/>
    <s v="—    "/>
    <n v="0"/>
    <n v="0"/>
    <n v="0"/>
    <n v="0"/>
  </r>
  <r>
    <x v="0"/>
    <m/>
    <x v="0"/>
    <m/>
    <m/>
    <x v="49"/>
    <s v="—    "/>
    <n v="0"/>
    <n v="0"/>
    <n v="0"/>
    <n v="0"/>
  </r>
  <r>
    <x v="0"/>
    <m/>
    <x v="0"/>
    <m/>
    <m/>
    <x v="50"/>
    <s v="—    "/>
    <n v="0"/>
    <n v="0"/>
    <n v="0"/>
    <n v="0"/>
  </r>
  <r>
    <x v="0"/>
    <m/>
    <x v="0"/>
    <m/>
    <m/>
    <x v="51"/>
    <s v="—    "/>
    <n v="0"/>
    <n v="0"/>
    <n v="0"/>
    <n v="0"/>
  </r>
  <r>
    <x v="0"/>
    <m/>
    <x v="0"/>
    <m/>
    <m/>
    <x v="52"/>
    <s v="—    "/>
    <n v="0"/>
    <n v="0"/>
    <n v="0"/>
    <n v="0"/>
  </r>
  <r>
    <x v="0"/>
    <m/>
    <x v="0"/>
    <m/>
    <m/>
    <x v="53"/>
    <s v="—    "/>
    <n v="0"/>
    <n v="0"/>
    <n v="0"/>
    <n v="0"/>
  </r>
  <r>
    <x v="0"/>
    <m/>
    <x v="0"/>
    <m/>
    <m/>
    <x v="54"/>
    <s v="—    "/>
    <n v="0"/>
    <n v="0"/>
    <n v="0"/>
    <n v="0"/>
  </r>
  <r>
    <x v="0"/>
    <m/>
    <x v="0"/>
    <m/>
    <m/>
    <x v="55"/>
    <s v="—    "/>
    <n v="0"/>
    <n v="0"/>
    <n v="0"/>
    <n v="0"/>
  </r>
  <r>
    <x v="0"/>
    <m/>
    <x v="0"/>
    <m/>
    <m/>
    <x v="56"/>
    <s v="—    "/>
    <n v="0"/>
    <n v="0"/>
    <n v="0"/>
    <n v="0"/>
  </r>
  <r>
    <x v="0"/>
    <m/>
    <x v="0"/>
    <m/>
    <m/>
    <x v="57"/>
    <s v="—    "/>
    <n v="0"/>
    <n v="0"/>
    <n v="0"/>
    <n v="0"/>
  </r>
  <r>
    <x v="0"/>
    <m/>
    <x v="0"/>
    <m/>
    <m/>
    <x v="58"/>
    <s v="—    "/>
    <n v="0"/>
    <n v="0"/>
    <n v="0"/>
    <n v="0"/>
  </r>
  <r>
    <x v="0"/>
    <m/>
    <x v="0"/>
    <m/>
    <m/>
    <x v="59"/>
    <s v="—    "/>
    <n v="0"/>
    <n v="0"/>
    <n v="0"/>
    <n v="0"/>
  </r>
  <r>
    <x v="0"/>
    <m/>
    <x v="0"/>
    <m/>
    <m/>
    <x v="60"/>
    <s v="—    "/>
    <n v="0"/>
    <n v="0"/>
    <n v="0"/>
    <n v="0"/>
  </r>
  <r>
    <x v="0"/>
    <m/>
    <x v="0"/>
    <m/>
    <m/>
    <x v="61"/>
    <s v="—    "/>
    <n v="343.54682261358602"/>
    <n v="155.90764356430299"/>
    <n v="359.42146299420102"/>
    <n v="495.33162796712799"/>
  </r>
  <r>
    <x v="0"/>
    <m/>
    <x v="0"/>
    <m/>
    <m/>
    <x v="62"/>
    <s v="—    "/>
    <n v="233.872270700173"/>
    <n v="101.580278834881"/>
    <n v="250.95496706930899"/>
    <n v="329.31495511121699"/>
  </r>
  <r>
    <x v="0"/>
    <m/>
    <x v="0"/>
    <m/>
    <m/>
    <x v="63"/>
    <s v="—    "/>
    <n v="84.795955624074494"/>
    <n v="48.428319095467103"/>
    <n v="87.359205072629607"/>
    <n v="115.223122234171"/>
  </r>
  <r>
    <x v="0"/>
    <m/>
    <x v="0"/>
    <m/>
    <m/>
    <x v="64"/>
    <s v="—    "/>
    <n v="32.2862727052906"/>
    <n v="13.5810933295748"/>
    <n v="34.999464607358"/>
    <n v="45.196214356335098"/>
  </r>
  <r>
    <x v="0"/>
    <m/>
    <x v="0"/>
    <m/>
    <m/>
    <x v="65"/>
    <s v="—    "/>
    <n v="7.8768057773634501"/>
    <n v="3.3550219796181899"/>
    <n v="8.6152397654089103"/>
    <n v="10.835502258274699"/>
  </r>
  <r>
    <x v="0"/>
    <m/>
    <x v="0"/>
    <m/>
    <m/>
    <x v="66"/>
    <s v="—    "/>
    <n v="45.086547346380797"/>
    <s v="V"/>
    <n v="47.639654696647902"/>
    <n v="70.195758574698303"/>
  </r>
  <r>
    <x v="0"/>
    <m/>
    <x v="0"/>
    <m/>
    <m/>
    <x v="67"/>
    <s v="—    "/>
    <n v="200.42760187316301"/>
    <n v="64.737902617138602"/>
    <n v="230.79770801475399"/>
    <n v="273.08298980781899"/>
  </r>
  <r>
    <x v="0"/>
    <m/>
    <x v="0"/>
    <m/>
    <m/>
    <x v="68"/>
    <s v="—    "/>
    <s v="V"/>
    <s v=".D"/>
    <n v="11.3378333760473"/>
    <s v="V"/>
  </r>
  <r>
    <x v="0"/>
    <m/>
    <x v="0"/>
    <m/>
    <m/>
    <x v="69"/>
    <s v="—    "/>
    <n v="254.61206229714799"/>
    <n v="81.970233756331098"/>
    <n v="285.579644392072"/>
    <n v="362.12591796107102"/>
  </r>
  <r>
    <x v="0"/>
    <m/>
    <x v="0"/>
    <m/>
    <m/>
    <x v="70"/>
    <s v="—    "/>
    <n v="7.5769020376751097"/>
    <n v="6.3181353150277904"/>
    <n v="7.5140239516741003"/>
    <n v="8.17423098275966"/>
  </r>
  <r>
    <x v="0"/>
    <m/>
    <x v="0"/>
    <m/>
    <m/>
    <x v="71"/>
    <s v="—    "/>
    <n v="8.2807473391388395"/>
    <n v="7.1975824130472503"/>
    <n v="8.3108260986997493"/>
    <n v="8.6244012919687698"/>
  </r>
  <r>
    <x v="0"/>
    <m/>
    <x v="0"/>
    <m/>
    <m/>
    <x v="72"/>
    <s v="—    "/>
    <n v="6.0633449311816801"/>
    <n v="5.1599364140281798"/>
    <n v="6.0893681411023604"/>
    <n v="6.4875673558948099"/>
  </r>
  <r>
    <x v="0"/>
    <m/>
    <x v="0"/>
    <m/>
    <m/>
    <x v="73"/>
    <s v="—    "/>
    <n v="3.3910987378234001"/>
    <n v="3.1173052630046798"/>
    <n v="3.3054490769963998"/>
    <n v="3.6274259976500298"/>
  </r>
  <r>
    <x v="0"/>
    <m/>
    <x v="0"/>
    <m/>
    <m/>
    <x v="74"/>
    <s v="—    "/>
    <n v="37.353659539573201"/>
    <s v="V"/>
    <n v="36.380836515595398"/>
    <n v="40.338496697833001"/>
  </r>
  <r>
    <x v="0"/>
    <m/>
    <x v="0"/>
    <m/>
    <m/>
    <x v="75"/>
    <s v="—    "/>
    <n v="67.516894271024299"/>
    <n v="59.8771627661067"/>
    <n v="66.803606225430102"/>
    <n v="70.863027096010399"/>
  </r>
  <r>
    <x v="0"/>
    <m/>
    <x v="0"/>
    <m/>
    <m/>
    <x v="76"/>
    <s v="—    "/>
    <n v="157.733440277234"/>
    <n v="158.51479710544899"/>
    <n v="157.35672749793699"/>
    <n v="158.05953344583"/>
  </r>
  <r>
    <x v="0"/>
    <m/>
    <x v="0"/>
    <m/>
    <m/>
    <x v="77"/>
    <s v="—    "/>
    <n v="157.41805692145201"/>
    <n v="150.090824672889"/>
    <n v="158.23948041883199"/>
    <n v="159.08262974928601"/>
  </r>
  <r>
    <x v="0"/>
    <m/>
    <x v="0"/>
    <m/>
    <m/>
    <x v="78"/>
    <s v="—    "/>
    <n v="332.77925613950902"/>
    <n v="326.263374567038"/>
    <n v="333.35609890400298"/>
    <n v="333.86851880853499"/>
  </r>
  <r>
    <x v="0"/>
    <m/>
    <x v="0"/>
    <m/>
    <m/>
    <x v="79"/>
    <s v="—    "/>
    <n v="180.49385928913"/>
    <s v="V"/>
    <n v="175.56856510736901"/>
    <n v="198.67766603634999"/>
  </r>
  <r>
    <x v="0"/>
    <m/>
    <x v="0"/>
    <m/>
    <m/>
    <x v="80"/>
    <s v="—    "/>
    <n v="26.752590776452202"/>
    <n v="28.800399997389899"/>
    <n v="26.663921778512901"/>
    <n v="26.4195067402954"/>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2"/>
    <s v="—    "/>
    <n v="175.885632245262"/>
    <n v="96.250965598977999"/>
    <n v="186.63256592462099"/>
    <n v="233.03839197524201"/>
  </r>
  <r>
    <x v="1"/>
    <s v="Cropping"/>
    <x v="0"/>
    <m/>
    <m/>
    <x v="43"/>
    <s v="—    "/>
    <n v="0"/>
    <n v="0"/>
    <n v="0"/>
    <n v="0"/>
  </r>
  <r>
    <x v="1"/>
    <s v="Cropping"/>
    <x v="0"/>
    <m/>
    <m/>
    <x v="44"/>
    <s v="—    "/>
    <n v="0"/>
    <n v="0"/>
    <n v="0"/>
    <n v="0"/>
  </r>
  <r>
    <x v="1"/>
    <s v="Cropping"/>
    <x v="0"/>
    <m/>
    <m/>
    <x v="45"/>
    <s v="—    "/>
    <n v="0"/>
    <n v="0"/>
    <n v="0"/>
    <n v="0"/>
  </r>
  <r>
    <x v="1"/>
    <s v="Cropping"/>
    <x v="0"/>
    <m/>
    <m/>
    <x v="46"/>
    <s v="—    "/>
    <n v="0"/>
    <n v="0"/>
    <n v="0"/>
    <n v="0"/>
  </r>
  <r>
    <x v="1"/>
    <s v="Cropping"/>
    <x v="0"/>
    <m/>
    <m/>
    <x v="47"/>
    <s v="—    "/>
    <n v="0"/>
    <n v="0"/>
    <n v="0"/>
    <n v="0"/>
  </r>
  <r>
    <x v="1"/>
    <s v="Cropping"/>
    <x v="0"/>
    <m/>
    <m/>
    <x v="48"/>
    <s v="—    "/>
    <n v="0"/>
    <n v="0"/>
    <n v="0"/>
    <n v="0"/>
  </r>
  <r>
    <x v="1"/>
    <s v="Cropping"/>
    <x v="0"/>
    <m/>
    <m/>
    <x v="49"/>
    <s v="—    "/>
    <n v="0"/>
    <n v="0"/>
    <n v="0"/>
    <n v="0"/>
  </r>
  <r>
    <x v="1"/>
    <s v="Cropping"/>
    <x v="0"/>
    <m/>
    <m/>
    <x v="50"/>
    <s v="—    "/>
    <n v="0"/>
    <n v="0"/>
    <n v="0"/>
    <n v="0"/>
  </r>
  <r>
    <x v="1"/>
    <s v="Cropping"/>
    <x v="0"/>
    <m/>
    <m/>
    <x v="51"/>
    <s v="—    "/>
    <n v="0"/>
    <n v="0"/>
    <n v="0"/>
    <n v="0"/>
  </r>
  <r>
    <x v="1"/>
    <s v="Cropping"/>
    <x v="0"/>
    <m/>
    <m/>
    <x v="52"/>
    <s v="—    "/>
    <n v="0"/>
    <n v="0"/>
    <n v="0"/>
    <n v="0"/>
  </r>
  <r>
    <x v="1"/>
    <s v="Cropping"/>
    <x v="0"/>
    <m/>
    <m/>
    <x v="53"/>
    <s v="—    "/>
    <n v="0"/>
    <n v="0"/>
    <n v="0"/>
    <n v="0"/>
  </r>
  <r>
    <x v="1"/>
    <s v="Cropping"/>
    <x v="0"/>
    <m/>
    <m/>
    <x v="54"/>
    <s v="—    "/>
    <n v="0"/>
    <n v="0"/>
    <n v="0"/>
    <n v="0"/>
  </r>
  <r>
    <x v="1"/>
    <s v="Cropping"/>
    <x v="0"/>
    <m/>
    <m/>
    <x v="55"/>
    <s v="—    "/>
    <n v="0"/>
    <n v="0"/>
    <n v="0"/>
    <n v="0"/>
  </r>
  <r>
    <x v="1"/>
    <s v="Cropping"/>
    <x v="0"/>
    <m/>
    <m/>
    <x v="56"/>
    <s v="—    "/>
    <n v="0"/>
    <n v="0"/>
    <n v="0"/>
    <n v="0"/>
  </r>
  <r>
    <x v="1"/>
    <s v="Cropping"/>
    <x v="0"/>
    <m/>
    <m/>
    <x v="57"/>
    <s v="—    "/>
    <n v="0"/>
    <n v="0"/>
    <n v="0"/>
    <n v="0"/>
  </r>
  <r>
    <x v="1"/>
    <s v="Cropping"/>
    <x v="0"/>
    <m/>
    <m/>
    <x v="58"/>
    <s v="—    "/>
    <n v="0"/>
    <n v="0"/>
    <n v="0"/>
    <n v="0"/>
  </r>
  <r>
    <x v="1"/>
    <s v="Cropping"/>
    <x v="0"/>
    <m/>
    <m/>
    <x v="59"/>
    <s v="—    "/>
    <n v="0"/>
    <n v="0"/>
    <n v="0"/>
    <n v="0"/>
  </r>
  <r>
    <x v="1"/>
    <s v="Cropping"/>
    <x v="0"/>
    <m/>
    <m/>
    <x v="60"/>
    <s v="—    "/>
    <n v="0"/>
    <n v="0"/>
    <n v="0"/>
    <n v="0"/>
  </r>
  <r>
    <x v="1"/>
    <s v="Cropping"/>
    <x v="0"/>
    <m/>
    <m/>
    <x v="61"/>
    <s v="—    "/>
    <n v="657.592295012362"/>
    <n v="312.592996452791"/>
    <n v="693.82624849730905"/>
    <n v="925.455210985392"/>
  </r>
  <r>
    <x v="1"/>
    <s v="Cropping"/>
    <x v="0"/>
    <m/>
    <m/>
    <x v="62"/>
    <s v="—    "/>
    <n v="464.46483997641297"/>
    <n v="206.52149900719201"/>
    <n v="508.35979926654699"/>
    <n v="631.75933592378396"/>
  </r>
  <r>
    <x v="1"/>
    <s v="Cropping"/>
    <x v="0"/>
    <m/>
    <m/>
    <x v="63"/>
    <s v="—    "/>
    <n v="149.236658138016"/>
    <n v="95.2978481356797"/>
    <n v="151.76145036944499"/>
    <n v="197.277979767364"/>
  </r>
  <r>
    <x v="1"/>
    <s v="Cropping"/>
    <x v="0"/>
    <m/>
    <m/>
    <x v="64"/>
    <s v="—    "/>
    <n v="67.273701570024102"/>
    <n v="29.3821368524676"/>
    <n v="74.778859087728904"/>
    <n v="89.774703374133793"/>
  </r>
  <r>
    <x v="1"/>
    <s v="Cropping"/>
    <x v="0"/>
    <m/>
    <m/>
    <x v="65"/>
    <s v="—    "/>
    <n v="17.463118679937601"/>
    <n v="8.1669940776812506"/>
    <n v="19.9837607931896"/>
    <n v="21.6502023645013"/>
  </r>
  <r>
    <x v="1"/>
    <s v="Cropping"/>
    <x v="0"/>
    <m/>
    <m/>
    <x v="66"/>
    <s v="—    "/>
    <n v="99.995765825777099"/>
    <s v="V"/>
    <n v="106.62829677506799"/>
    <n v="151.86961416863801"/>
  </r>
  <r>
    <x v="1"/>
    <s v="Cropping"/>
    <x v="0"/>
    <m/>
    <m/>
    <x v="67"/>
    <s v="—    "/>
    <n v="453.71013011419899"/>
    <n v="158.62964267316801"/>
    <n v="507.48767874745698"/>
    <n v="638.09887926933004"/>
  </r>
  <r>
    <x v="1"/>
    <s v="Cropping"/>
    <x v="0"/>
    <m/>
    <m/>
    <x v="68"/>
    <s v="—    "/>
    <s v="V"/>
    <s v=".D"/>
    <n v="27.661715081393599"/>
    <s v="V"/>
  </r>
  <r>
    <x v="1"/>
    <s v="Cropping"/>
    <x v="0"/>
    <m/>
    <m/>
    <x v="69"/>
    <s v="—    "/>
    <n v="576.57556603619003"/>
    <n v="200.198602312356"/>
    <n v="632.07280877636902"/>
    <n v="837.46506195176596"/>
  </r>
  <r>
    <x v="1"/>
    <s v="Cropping"/>
    <x v="0"/>
    <m/>
    <m/>
    <x v="70"/>
    <s v="—    "/>
    <n v="7.7224377625704799"/>
    <n v="6.4138560150672603"/>
    <n v="7.6672130825406404"/>
    <n v="8.3785280244187295"/>
  </r>
  <r>
    <x v="1"/>
    <s v="Cropping"/>
    <x v="0"/>
    <m/>
    <m/>
    <x v="71"/>
    <s v="—    "/>
    <n v="8.3399475547989201"/>
    <n v="7.2807414935997796"/>
    <n v="8.3995297530573598"/>
    <n v="8.6471350930492896"/>
  </r>
  <r>
    <x v="1"/>
    <s v="Cropping"/>
    <x v="0"/>
    <m/>
    <m/>
    <x v="72"/>
    <s v="—    "/>
    <n v="6.1391670877590796"/>
    <n v="5.1926431559663504"/>
    <n v="6.2850219367148501"/>
    <n v="6.4723692563606701"/>
  </r>
  <r>
    <x v="1"/>
    <s v="Cropping"/>
    <x v="0"/>
    <m/>
    <m/>
    <x v="73"/>
    <s v="—    "/>
    <n v="3.4359117513010999"/>
    <n v="3.13333957415486"/>
    <n v="3.3454534095278001"/>
    <n v="3.7155074030084201"/>
  </r>
  <r>
    <x v="1"/>
    <s v="Cropping"/>
    <x v="0"/>
    <m/>
    <m/>
    <x v="74"/>
    <s v="—    "/>
    <n v="37.5829024572148"/>
    <s v="V"/>
    <n v="36.339093911099297"/>
    <n v="41.205694274170398"/>
  </r>
  <r>
    <x v="1"/>
    <s v="Cropping"/>
    <x v="0"/>
    <m/>
    <m/>
    <x v="75"/>
    <s v="—    "/>
    <n v="67.182810763093499"/>
    <n v="60.496862117516002"/>
    <n v="66.014532690517797"/>
    <n v="71.063958256886394"/>
  </r>
  <r>
    <x v="1"/>
    <s v="Cropping"/>
    <x v="0"/>
    <m/>
    <m/>
    <x v="76"/>
    <s v="—    "/>
    <n v="157.637849299029"/>
    <n v="157.497349653252"/>
    <n v="157.21971737738801"/>
    <n v="158.376786672073"/>
  </r>
  <r>
    <x v="1"/>
    <s v="Cropping"/>
    <x v="0"/>
    <m/>
    <m/>
    <x v="77"/>
    <s v="—    "/>
    <n v="156.82792268726101"/>
    <n v="149.17074992921599"/>
    <n v="158.08547002330201"/>
    <n v="158.444234793258"/>
  </r>
  <r>
    <x v="1"/>
    <s v="Cropping"/>
    <x v="0"/>
    <m/>
    <m/>
    <x v="78"/>
    <s v="—    "/>
    <n v="333.20654347809801"/>
    <n v="325.84277825784102"/>
    <n v="333.33707589882403"/>
    <n v="335.62708445717402"/>
  </r>
  <r>
    <x v="1"/>
    <s v="Cropping"/>
    <x v="0"/>
    <m/>
    <m/>
    <x v="79"/>
    <s v="—    "/>
    <n v="184.44236128041001"/>
    <s v="V"/>
    <n v="180.640483779558"/>
    <n v="202.731764728603"/>
  </r>
  <r>
    <x v="1"/>
    <s v="Cropping"/>
    <x v="0"/>
    <m/>
    <m/>
    <x v="80"/>
    <s v="—    "/>
    <n v="27.004802322012001"/>
    <n v="28.750706042114999"/>
    <n v="27.101022167843698"/>
    <n v="26.3974472339603"/>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2"/>
    <s v="—    "/>
    <n v="180.212166891838"/>
    <n v="101.699900997654"/>
    <n v="197.12686573703601"/>
    <n v="224.347134638993"/>
  </r>
  <r>
    <x v="2"/>
    <s v="Cropping"/>
    <x v="1"/>
    <m/>
    <m/>
    <x v="43"/>
    <s v="—    "/>
    <n v="0"/>
    <n v="0"/>
    <n v="0"/>
    <n v="0"/>
  </r>
  <r>
    <x v="2"/>
    <s v="Cropping"/>
    <x v="1"/>
    <m/>
    <m/>
    <x v="44"/>
    <s v="—    "/>
    <n v="0"/>
    <n v="0"/>
    <n v="0"/>
    <n v="0"/>
  </r>
  <r>
    <x v="2"/>
    <s v="Cropping"/>
    <x v="1"/>
    <m/>
    <m/>
    <x v="45"/>
    <s v="—    "/>
    <n v="0"/>
    <n v="0"/>
    <n v="0"/>
    <n v="0"/>
  </r>
  <r>
    <x v="2"/>
    <s v="Cropping"/>
    <x v="1"/>
    <m/>
    <m/>
    <x v="46"/>
    <s v="—    "/>
    <n v="0"/>
    <n v="0"/>
    <n v="0"/>
    <n v="0"/>
  </r>
  <r>
    <x v="2"/>
    <s v="Cropping"/>
    <x v="1"/>
    <m/>
    <m/>
    <x v="47"/>
    <s v="—    "/>
    <n v="0"/>
    <n v="0"/>
    <n v="0"/>
    <n v="0"/>
  </r>
  <r>
    <x v="2"/>
    <s v="Cropping"/>
    <x v="1"/>
    <m/>
    <m/>
    <x v="48"/>
    <s v="—    "/>
    <n v="0"/>
    <n v="0"/>
    <n v="0"/>
    <n v="0"/>
  </r>
  <r>
    <x v="2"/>
    <s v="Cropping"/>
    <x v="1"/>
    <m/>
    <m/>
    <x v="49"/>
    <s v="—    "/>
    <n v="0"/>
    <n v="0"/>
    <n v="0"/>
    <n v="0"/>
  </r>
  <r>
    <x v="2"/>
    <s v="Cropping"/>
    <x v="1"/>
    <m/>
    <m/>
    <x v="50"/>
    <s v="—    "/>
    <n v="0"/>
    <n v="0"/>
    <n v="0"/>
    <n v="0"/>
  </r>
  <r>
    <x v="2"/>
    <s v="Cropping"/>
    <x v="1"/>
    <m/>
    <m/>
    <x v="51"/>
    <s v="—    "/>
    <n v="0"/>
    <n v="0"/>
    <n v="0"/>
    <n v="0"/>
  </r>
  <r>
    <x v="2"/>
    <s v="Cropping"/>
    <x v="1"/>
    <m/>
    <m/>
    <x v="52"/>
    <s v="—    "/>
    <n v="0"/>
    <n v="0"/>
    <n v="0"/>
    <n v="0"/>
  </r>
  <r>
    <x v="2"/>
    <s v="Cropping"/>
    <x v="1"/>
    <m/>
    <m/>
    <x v="53"/>
    <s v="—    "/>
    <n v="0"/>
    <n v="0"/>
    <n v="0"/>
    <n v="0"/>
  </r>
  <r>
    <x v="2"/>
    <s v="Cropping"/>
    <x v="1"/>
    <m/>
    <m/>
    <x v="54"/>
    <s v="—    "/>
    <n v="0"/>
    <n v="0"/>
    <n v="0"/>
    <n v="0"/>
  </r>
  <r>
    <x v="2"/>
    <s v="Cropping"/>
    <x v="1"/>
    <m/>
    <m/>
    <x v="55"/>
    <s v="—    "/>
    <n v="0"/>
    <n v="0"/>
    <n v="0"/>
    <n v="0"/>
  </r>
  <r>
    <x v="2"/>
    <s v="Cropping"/>
    <x v="1"/>
    <m/>
    <m/>
    <x v="56"/>
    <s v="—    "/>
    <n v="0"/>
    <n v="0"/>
    <n v="0"/>
    <n v="0"/>
  </r>
  <r>
    <x v="2"/>
    <s v="Cropping"/>
    <x v="1"/>
    <m/>
    <m/>
    <x v="57"/>
    <s v="—    "/>
    <n v="0"/>
    <n v="0"/>
    <n v="0"/>
    <n v="0"/>
  </r>
  <r>
    <x v="2"/>
    <s v="Cropping"/>
    <x v="1"/>
    <m/>
    <m/>
    <x v="58"/>
    <s v="—    "/>
    <n v="0"/>
    <n v="0"/>
    <n v="0"/>
    <n v="0"/>
  </r>
  <r>
    <x v="2"/>
    <s v="Cropping"/>
    <x v="1"/>
    <m/>
    <m/>
    <x v="59"/>
    <s v="—    "/>
    <n v="0"/>
    <n v="0"/>
    <n v="0"/>
    <n v="0"/>
  </r>
  <r>
    <x v="2"/>
    <s v="Cropping"/>
    <x v="1"/>
    <m/>
    <m/>
    <x v="60"/>
    <s v="—    "/>
    <n v="0"/>
    <n v="0"/>
    <n v="0"/>
    <n v="0"/>
  </r>
  <r>
    <x v="2"/>
    <s v="Cropping"/>
    <x v="1"/>
    <m/>
    <m/>
    <x v="61"/>
    <s v="—    "/>
    <n v="745.74960088606804"/>
    <n v="376.52012185913998"/>
    <n v="794.97039250924502"/>
    <n v="1013.01388531538"/>
  </r>
  <r>
    <x v="2"/>
    <s v="Cropping"/>
    <x v="1"/>
    <m/>
    <m/>
    <x v="62"/>
    <s v="—    "/>
    <n v="512.85850144547499"/>
    <n v="245.87072575997601"/>
    <n v="581.10812227297504"/>
    <n v="641.818887602921"/>
  </r>
  <r>
    <x v="2"/>
    <s v="Cropping"/>
    <x v="1"/>
    <m/>
    <m/>
    <x v="63"/>
    <s v="—    "/>
    <n v="174.479910633358"/>
    <n v="116.343649325017"/>
    <n v="172.66640123615699"/>
    <n v="235.38976882197599"/>
  </r>
  <r>
    <x v="2"/>
    <s v="Cropping"/>
    <x v="1"/>
    <m/>
    <m/>
    <x v="64"/>
    <s v="—    "/>
    <n v="80.556818716962695"/>
    <n v="34.650684987188797"/>
    <n v="95.345027686079604"/>
    <n v="96.719122631121607"/>
  </r>
  <r>
    <x v="2"/>
    <s v="Cropping"/>
    <x v="1"/>
    <m/>
    <m/>
    <x v="65"/>
    <s v="—    "/>
    <n v="21.508324267341301"/>
    <n v="11.252684959555101"/>
    <n v="24.941859623387199"/>
    <n v="24.863544731015999"/>
  </r>
  <r>
    <x v="2"/>
    <s v="Cropping"/>
    <x v="1"/>
    <m/>
    <m/>
    <x v="66"/>
    <s v="—    "/>
    <s v="V"/>
    <s v=".D"/>
    <s v="V"/>
    <s v=".D"/>
  </r>
  <r>
    <x v="2"/>
    <s v="Cropping"/>
    <x v="1"/>
    <m/>
    <m/>
    <x v="67"/>
    <s v="—    "/>
    <n v="154.85478432858699"/>
    <s v=".D"/>
    <n v="221.114582506614"/>
    <s v="..D"/>
  </r>
  <r>
    <x v="2"/>
    <s v="Cropping"/>
    <x v="1"/>
    <m/>
    <m/>
    <x v="68"/>
    <s v="—    "/>
    <s v="V"/>
    <n v="0"/>
    <s v="V"/>
    <s v="V"/>
  </r>
  <r>
    <x v="2"/>
    <s v="Cropping"/>
    <x v="1"/>
    <m/>
    <m/>
    <x v="69"/>
    <s v="—    "/>
    <n v="159.44883776006699"/>
    <s v=".D"/>
    <n v="227.60695637944499"/>
    <s v="..D"/>
  </r>
  <r>
    <x v="2"/>
    <s v="Cropping"/>
    <x v="1"/>
    <m/>
    <m/>
    <x v="70"/>
    <s v="—    "/>
    <n v="7.7296081237980099"/>
    <n v="6.4378866182278696"/>
    <n v="7.6877816899011302"/>
    <n v="8.4196819818324293"/>
  </r>
  <r>
    <x v="2"/>
    <s v="Cropping"/>
    <x v="1"/>
    <m/>
    <m/>
    <x v="71"/>
    <s v="—    "/>
    <n v="8.2345920152808301"/>
    <n v="7.22669997797004"/>
    <n v="8.3063468076966398"/>
    <n v="8.5536167412311208"/>
  </r>
  <r>
    <x v="2"/>
    <s v="Cropping"/>
    <x v="1"/>
    <m/>
    <m/>
    <x v="72"/>
    <s v="—    "/>
    <n v="6.3438680651558101"/>
    <n v="5.3279138554491903"/>
    <n v="6.5675626164553096"/>
    <n v="6.6342304209750296"/>
  </r>
  <r>
    <x v="2"/>
    <s v="Cropping"/>
    <x v="1"/>
    <m/>
    <m/>
    <x v="73"/>
    <s v="—    "/>
    <n v="3.3903728991031401"/>
    <n v="3.0806199393814202"/>
    <n v="3.3295656045893902"/>
    <n v="3.6493827930964899"/>
  </r>
  <r>
    <x v="2"/>
    <s v="Cropping"/>
    <x v="1"/>
    <m/>
    <m/>
    <x v="74"/>
    <s v="—    "/>
    <s v="V"/>
    <s v=".D"/>
    <s v="V"/>
    <s v=".D"/>
  </r>
  <r>
    <x v="2"/>
    <s v="Cropping"/>
    <x v="1"/>
    <m/>
    <m/>
    <x v="75"/>
    <s v="—    "/>
    <n v="68.019743986612596"/>
    <s v=".D"/>
    <n v="65.537019268341894"/>
    <n v="75.307534010306796"/>
  </r>
  <r>
    <x v="2"/>
    <s v="Cropping"/>
    <x v="1"/>
    <m/>
    <m/>
    <x v="76"/>
    <s v="—    "/>
    <n v="157.833715885332"/>
    <n v="156.770510030487"/>
    <n v="158.21365686321701"/>
    <n v="157.57941458491101"/>
  </r>
  <r>
    <x v="2"/>
    <s v="Cropping"/>
    <x v="1"/>
    <m/>
    <m/>
    <x v="77"/>
    <s v="—    "/>
    <n v="152.71478972534001"/>
    <n v="148.965289342365"/>
    <n v="153.19613399499801"/>
    <n v="153.81527656922"/>
  </r>
  <r>
    <x v="2"/>
    <s v="Cropping"/>
    <x v="1"/>
    <m/>
    <m/>
    <x v="78"/>
    <s v="—    "/>
    <n v="332.66086378811201"/>
    <n v="321.55016035075801"/>
    <n v="333.29414569798899"/>
    <n v="335.48415080789403"/>
  </r>
  <r>
    <x v="2"/>
    <s v="Cropping"/>
    <x v="1"/>
    <m/>
    <m/>
    <x v="79"/>
    <s v="—    "/>
    <s v="V"/>
    <s v=".D"/>
    <s v="V"/>
    <s v=".D"/>
  </r>
  <r>
    <x v="2"/>
    <s v="Cropping"/>
    <x v="1"/>
    <m/>
    <m/>
    <x v="80"/>
    <s v="—    "/>
    <n v="26.403631305201898"/>
    <s v=".D"/>
    <n v="26.324694462237201"/>
    <n v="26.640067745622702"/>
  </r>
  <r>
    <x v="3"/>
    <s v="Cropping"/>
    <x v="2"/>
    <m/>
    <m/>
    <x v="0"/>
    <s v="Sum"/>
    <n v="5911.0003999999999"/>
    <n v="1470.2426"/>
    <n v="2930.5947000000001"/>
    <n v="1510.1631"/>
  </r>
  <r>
    <x v="3"/>
    <s v="Cropping"/>
    <x v="2"/>
    <m/>
    <m/>
    <x v="1"/>
    <s v="Average per farm"/>
    <n v="243.609011861173"/>
    <n v="125.844640331466"/>
    <n v="245.52983410943901"/>
    <n v="354.53282153762098"/>
  </r>
  <r>
    <x v="3"/>
    <s v="Cropping"/>
    <x v="2"/>
    <m/>
    <m/>
    <x v="2"/>
    <s v="—    "/>
    <n v="236.42782571508499"/>
    <n v="122.95591997810401"/>
    <n v="236.96993455935799"/>
    <n v="345.84814489242899"/>
  </r>
  <r>
    <x v="3"/>
    <s v="Cropping"/>
    <x v="2"/>
    <m/>
    <m/>
    <x v="43"/>
    <s v="—    "/>
    <n v="0"/>
    <n v="0"/>
    <n v="0"/>
    <n v="0"/>
  </r>
  <r>
    <x v="3"/>
    <s v="Cropping"/>
    <x v="2"/>
    <m/>
    <m/>
    <x v="44"/>
    <s v="—    "/>
    <n v="0"/>
    <n v="0"/>
    <n v="0"/>
    <n v="0"/>
  </r>
  <r>
    <x v="3"/>
    <s v="Cropping"/>
    <x v="2"/>
    <m/>
    <m/>
    <x v="45"/>
    <s v="—    "/>
    <n v="0"/>
    <n v="0"/>
    <n v="0"/>
    <n v="0"/>
  </r>
  <r>
    <x v="3"/>
    <s v="Cropping"/>
    <x v="2"/>
    <m/>
    <m/>
    <x v="46"/>
    <s v="—    "/>
    <n v="0"/>
    <n v="0"/>
    <n v="0"/>
    <n v="0"/>
  </r>
  <r>
    <x v="3"/>
    <s v="Cropping"/>
    <x v="2"/>
    <m/>
    <m/>
    <x v="47"/>
    <s v="—    "/>
    <n v="0"/>
    <n v="0"/>
    <n v="0"/>
    <n v="0"/>
  </r>
  <r>
    <x v="3"/>
    <s v="Cropping"/>
    <x v="2"/>
    <m/>
    <m/>
    <x v="48"/>
    <s v="—    "/>
    <n v="0"/>
    <n v="0"/>
    <n v="0"/>
    <n v="0"/>
  </r>
  <r>
    <x v="3"/>
    <s v="Cropping"/>
    <x v="2"/>
    <m/>
    <m/>
    <x v="49"/>
    <s v="—    "/>
    <n v="0"/>
    <n v="0"/>
    <n v="0"/>
    <n v="0"/>
  </r>
  <r>
    <x v="3"/>
    <s v="Cropping"/>
    <x v="2"/>
    <m/>
    <m/>
    <x v="50"/>
    <s v="—    "/>
    <n v="0"/>
    <n v="0"/>
    <n v="0"/>
    <n v="0"/>
  </r>
  <r>
    <x v="3"/>
    <s v="Cropping"/>
    <x v="2"/>
    <m/>
    <m/>
    <x v="51"/>
    <s v="—    "/>
    <n v="0"/>
    <n v="0"/>
    <n v="0"/>
    <n v="0"/>
  </r>
  <r>
    <x v="3"/>
    <s v="Cropping"/>
    <x v="2"/>
    <m/>
    <m/>
    <x v="52"/>
    <s v="—    "/>
    <n v="0"/>
    <n v="0"/>
    <n v="0"/>
    <n v="0"/>
  </r>
  <r>
    <x v="3"/>
    <s v="Cropping"/>
    <x v="2"/>
    <m/>
    <m/>
    <x v="53"/>
    <s v="—    "/>
    <n v="0"/>
    <n v="0"/>
    <n v="0"/>
    <n v="0"/>
  </r>
  <r>
    <x v="3"/>
    <s v="Cropping"/>
    <x v="2"/>
    <m/>
    <m/>
    <x v="54"/>
    <s v="—    "/>
    <n v="0"/>
    <n v="0"/>
    <n v="0"/>
    <n v="0"/>
  </r>
  <r>
    <x v="3"/>
    <s v="Cropping"/>
    <x v="2"/>
    <m/>
    <m/>
    <x v="55"/>
    <s v="—    "/>
    <n v="0"/>
    <n v="0"/>
    <n v="0"/>
    <n v="0"/>
  </r>
  <r>
    <x v="3"/>
    <s v="Cropping"/>
    <x v="2"/>
    <m/>
    <m/>
    <x v="56"/>
    <s v="—    "/>
    <n v="0"/>
    <n v="0"/>
    <n v="0"/>
    <n v="0"/>
  </r>
  <r>
    <x v="3"/>
    <s v="Cropping"/>
    <x v="2"/>
    <m/>
    <m/>
    <x v="57"/>
    <s v="—    "/>
    <n v="0"/>
    <n v="0"/>
    <n v="0"/>
    <n v="0"/>
  </r>
  <r>
    <x v="3"/>
    <s v="Cropping"/>
    <x v="2"/>
    <m/>
    <m/>
    <x v="58"/>
    <s v="—    "/>
    <n v="0"/>
    <n v="0"/>
    <n v="0"/>
    <n v="0"/>
  </r>
  <r>
    <x v="3"/>
    <s v="Cropping"/>
    <x v="2"/>
    <m/>
    <m/>
    <x v="59"/>
    <s v="—    "/>
    <n v="0"/>
    <n v="0"/>
    <n v="0"/>
    <n v="0"/>
  </r>
  <r>
    <x v="3"/>
    <s v="Cropping"/>
    <x v="2"/>
    <m/>
    <m/>
    <x v="60"/>
    <s v="—    "/>
    <n v="0"/>
    <n v="0"/>
    <n v="0"/>
    <n v="0"/>
  </r>
  <r>
    <x v="3"/>
    <s v="Cropping"/>
    <x v="2"/>
    <m/>
    <m/>
    <x v="61"/>
    <s v="—    "/>
    <n v="741.214874708857"/>
    <s v="..D"/>
    <n v="766.92661069440999"/>
    <n v="1119.27710334731"/>
  </r>
  <r>
    <x v="3"/>
    <s v="Cropping"/>
    <x v="2"/>
    <m/>
    <m/>
    <x v="62"/>
    <s v="—    "/>
    <n v="553.98698458216995"/>
    <s v="..D"/>
    <n v="562.90950118076705"/>
    <n v="874.32044936073498"/>
  </r>
  <r>
    <x v="3"/>
    <s v="Cropping"/>
    <x v="2"/>
    <m/>
    <m/>
    <x v="63"/>
    <s v="—    "/>
    <n v="157.65657060520601"/>
    <s v="..D"/>
    <n v="172.70199441771999"/>
    <s v="..D"/>
  </r>
  <r>
    <x v="3"/>
    <s v="Cropping"/>
    <x v="2"/>
    <m/>
    <m/>
    <x v="64"/>
    <s v="—    "/>
    <n v="67.0067400316874"/>
    <s v="V"/>
    <n v="60.786048886255102"/>
    <s v="..D"/>
  </r>
  <r>
    <x v="3"/>
    <s v="Cropping"/>
    <x v="2"/>
    <m/>
    <m/>
    <x v="65"/>
    <s v="—    "/>
    <n v="15.5259230315735"/>
    <s v="V"/>
    <n v="17.365674223050998"/>
    <n v="22.554836838484501"/>
  </r>
  <r>
    <x v="3"/>
    <s v="Cropping"/>
    <x v="2"/>
    <m/>
    <m/>
    <x v="66"/>
    <s v="—    "/>
    <n v="356.43621756987199"/>
    <s v="V"/>
    <n v="385.79502596520803"/>
    <n v="522.64913269301803"/>
  </r>
  <r>
    <x v="3"/>
    <s v="Cropping"/>
    <x v="2"/>
    <m/>
    <m/>
    <x v="67"/>
    <s v="—    "/>
    <n v="1345.7117586187301"/>
    <n v="587.31241924291999"/>
    <n v="1405.9515887304401"/>
    <n v="1967.1628387754899"/>
  </r>
  <r>
    <x v="3"/>
    <s v="Cropping"/>
    <x v="2"/>
    <m/>
    <m/>
    <x v="68"/>
    <s v="—    "/>
    <s v="V"/>
    <s v=".D"/>
    <s v="V"/>
    <s v="V"/>
  </r>
  <r>
    <x v="3"/>
    <s v="Cropping"/>
    <x v="2"/>
    <m/>
    <m/>
    <x v="69"/>
    <s v="—    "/>
    <n v="1754.22975885605"/>
    <n v="743.72402137579195"/>
    <n v="1846.85890018842"/>
    <n v="2558.2688140638602"/>
  </r>
  <r>
    <x v="3"/>
    <s v="Cropping"/>
    <x v="2"/>
    <m/>
    <m/>
    <x v="70"/>
    <s v="—    "/>
    <n v="7.6989831181366197"/>
    <n v="6.3206077882437004"/>
    <n v="7.6093150788787396"/>
    <n v="8.3042407917886703"/>
  </r>
  <r>
    <x v="3"/>
    <s v="Cropping"/>
    <x v="2"/>
    <m/>
    <m/>
    <x v="71"/>
    <s v="—    "/>
    <n v="8.5779231865698904"/>
    <n v="7.4064119928494696"/>
    <n v="8.6311326218088595"/>
    <n v="8.8321718421966207"/>
  </r>
  <r>
    <x v="3"/>
    <s v="Cropping"/>
    <x v="2"/>
    <m/>
    <m/>
    <x v="72"/>
    <s v="—    "/>
    <n v="5.6584371373679501"/>
    <n v="4.7832888447506203"/>
    <n v="5.70490467671471"/>
    <n v="6.0547554991213897"/>
  </r>
  <r>
    <x v="3"/>
    <s v="Cropping"/>
    <x v="2"/>
    <m/>
    <m/>
    <x v="73"/>
    <s v="—    "/>
    <n v="3.5722592977279799"/>
    <s v="V"/>
    <n v="3.4071204115976701"/>
    <n v="3.8519020840582199"/>
  </r>
  <r>
    <x v="3"/>
    <s v="Cropping"/>
    <x v="2"/>
    <m/>
    <m/>
    <x v="74"/>
    <s v="—    "/>
    <n v="37.609177957504301"/>
    <s v="V"/>
    <n v="36.529178751672198"/>
    <n v="41.210437991840003"/>
  </r>
  <r>
    <x v="3"/>
    <s v="Cropping"/>
    <x v="2"/>
    <m/>
    <m/>
    <x v="75"/>
    <s v="—    "/>
    <n v="66.749429743293504"/>
    <n v="60.310914942617401"/>
    <n v="66.024567711912496"/>
    <n v="69.986813526435299"/>
  </r>
  <r>
    <x v="3"/>
    <s v="Cropping"/>
    <x v="2"/>
    <m/>
    <m/>
    <x v="76"/>
    <s v="—    "/>
    <n v="157.331667799418"/>
    <n v="159.565342633672"/>
    <n v="154.768466687158"/>
    <n v="160.076464828241"/>
  </r>
  <r>
    <x v="3"/>
    <s v="Cropping"/>
    <x v="2"/>
    <m/>
    <m/>
    <x v="77"/>
    <s v="—    "/>
    <n v="167.03531143129999"/>
    <n v="149.821708850405"/>
    <n v="169.916336175601"/>
    <n v="169.327077888856"/>
  </r>
  <r>
    <x v="3"/>
    <s v="Cropping"/>
    <x v="2"/>
    <m/>
    <m/>
    <x v="78"/>
    <s v="—    "/>
    <n v="334.77359334706398"/>
    <s v="V"/>
    <n v="333.52371875775498"/>
    <n v="335.90693365305299"/>
  </r>
  <r>
    <x v="3"/>
    <s v="Cropping"/>
    <x v="2"/>
    <m/>
    <m/>
    <x v="79"/>
    <s v="—    "/>
    <n v="185.43183616714799"/>
    <s v="V"/>
    <n v="182.19516820343901"/>
    <n v="202.84377831887701"/>
  </r>
  <r>
    <x v="3"/>
    <s v="Cropping"/>
    <x v="2"/>
    <m/>
    <m/>
    <x v="80"/>
    <s v="—    "/>
    <n v="27.147119275045402"/>
    <n v="28.830454685139099"/>
    <n v="27.391532833004099"/>
    <n v="26.263555044014598"/>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2"/>
    <s v="—    "/>
    <n v="23.8548312500245"/>
    <n v="10.9253476522324"/>
    <n v="26.102919659373601"/>
    <n v="32.116003872805301"/>
  </r>
  <r>
    <x v="4"/>
    <s v="Cropping"/>
    <x v="3"/>
    <m/>
    <m/>
    <x v="43"/>
    <s v="—    "/>
    <n v="0"/>
    <n v="0"/>
    <n v="0"/>
    <n v="0"/>
  </r>
  <r>
    <x v="4"/>
    <s v="Cropping"/>
    <x v="3"/>
    <m/>
    <m/>
    <x v="44"/>
    <s v="—    "/>
    <n v="0"/>
    <n v="0"/>
    <n v="0"/>
    <n v="0"/>
  </r>
  <r>
    <x v="4"/>
    <s v="Cropping"/>
    <x v="3"/>
    <m/>
    <m/>
    <x v="45"/>
    <s v="—    "/>
    <n v="0"/>
    <n v="0"/>
    <n v="0"/>
    <n v="0"/>
  </r>
  <r>
    <x v="4"/>
    <s v="Cropping"/>
    <x v="3"/>
    <m/>
    <m/>
    <x v="46"/>
    <s v="—    "/>
    <n v="0"/>
    <n v="0"/>
    <n v="0"/>
    <n v="0"/>
  </r>
  <r>
    <x v="4"/>
    <s v="Cropping"/>
    <x v="3"/>
    <m/>
    <m/>
    <x v="47"/>
    <s v="—    "/>
    <n v="0"/>
    <n v="0"/>
    <n v="0"/>
    <n v="0"/>
  </r>
  <r>
    <x v="4"/>
    <s v="Cropping"/>
    <x v="3"/>
    <m/>
    <m/>
    <x v="48"/>
    <s v="—    "/>
    <n v="0"/>
    <n v="0"/>
    <n v="0"/>
    <n v="0"/>
  </r>
  <r>
    <x v="4"/>
    <s v="Cropping"/>
    <x v="3"/>
    <m/>
    <m/>
    <x v="49"/>
    <s v="—    "/>
    <n v="0"/>
    <n v="0"/>
    <n v="0"/>
    <n v="0"/>
  </r>
  <r>
    <x v="4"/>
    <s v="Cropping"/>
    <x v="3"/>
    <m/>
    <m/>
    <x v="50"/>
    <s v="—    "/>
    <n v="0"/>
    <n v="0"/>
    <n v="0"/>
    <n v="0"/>
  </r>
  <r>
    <x v="4"/>
    <s v="Cropping"/>
    <x v="3"/>
    <m/>
    <m/>
    <x v="51"/>
    <s v="—    "/>
    <n v="0"/>
    <n v="0"/>
    <n v="0"/>
    <n v="0"/>
  </r>
  <r>
    <x v="4"/>
    <s v="Cropping"/>
    <x v="3"/>
    <m/>
    <m/>
    <x v="52"/>
    <s v="—    "/>
    <n v="0"/>
    <n v="0"/>
    <n v="0"/>
    <n v="0"/>
  </r>
  <r>
    <x v="4"/>
    <s v="Cropping"/>
    <x v="3"/>
    <m/>
    <m/>
    <x v="53"/>
    <s v="—    "/>
    <n v="0"/>
    <n v="0"/>
    <n v="0"/>
    <n v="0"/>
  </r>
  <r>
    <x v="4"/>
    <s v="Cropping"/>
    <x v="3"/>
    <m/>
    <m/>
    <x v="54"/>
    <s v="—    "/>
    <n v="0"/>
    <n v="0"/>
    <n v="0"/>
    <n v="0"/>
  </r>
  <r>
    <x v="4"/>
    <s v="Cropping"/>
    <x v="3"/>
    <m/>
    <m/>
    <x v="55"/>
    <s v="—    "/>
    <n v="0"/>
    <n v="0"/>
    <n v="0"/>
    <n v="0"/>
  </r>
  <r>
    <x v="4"/>
    <s v="Cropping"/>
    <x v="3"/>
    <m/>
    <m/>
    <x v="56"/>
    <s v="—    "/>
    <n v="0"/>
    <n v="0"/>
    <n v="0"/>
    <n v="0"/>
  </r>
  <r>
    <x v="4"/>
    <s v="Cropping"/>
    <x v="3"/>
    <m/>
    <m/>
    <x v="57"/>
    <s v="—    "/>
    <n v="0"/>
    <n v="0"/>
    <n v="0"/>
    <n v="0"/>
  </r>
  <r>
    <x v="4"/>
    <s v="Cropping"/>
    <x v="3"/>
    <m/>
    <m/>
    <x v="58"/>
    <s v="—    "/>
    <n v="0"/>
    <n v="0"/>
    <n v="0"/>
    <n v="0"/>
  </r>
  <r>
    <x v="4"/>
    <s v="Cropping"/>
    <x v="3"/>
    <m/>
    <m/>
    <x v="59"/>
    <s v="—    "/>
    <n v="0"/>
    <n v="0"/>
    <n v="0"/>
    <n v="0"/>
  </r>
  <r>
    <x v="4"/>
    <s v="Cropping"/>
    <x v="3"/>
    <m/>
    <m/>
    <x v="60"/>
    <s v="—    "/>
    <n v="0"/>
    <n v="0"/>
    <n v="0"/>
    <n v="0"/>
  </r>
  <r>
    <x v="4"/>
    <s v="Cropping"/>
    <x v="3"/>
    <m/>
    <m/>
    <x v="61"/>
    <s v="—    "/>
    <n v="29.857757626052599"/>
    <s v=".D"/>
    <s v="V"/>
    <s v="V"/>
  </r>
  <r>
    <x v="4"/>
    <s v="Cropping"/>
    <x v="3"/>
    <m/>
    <m/>
    <x v="62"/>
    <s v="—    "/>
    <n v="26.185693265160801"/>
    <s v=".D"/>
    <s v="V"/>
    <s v="V"/>
  </r>
  <r>
    <x v="4"/>
    <s v="Cropping"/>
    <x v="3"/>
    <m/>
    <m/>
    <x v="63"/>
    <s v="—    "/>
    <s v="V"/>
    <s v=".D"/>
    <s v="V"/>
    <s v=".D"/>
  </r>
  <r>
    <x v="4"/>
    <s v="Cropping"/>
    <x v="3"/>
    <m/>
    <m/>
    <x v="64"/>
    <s v="—    "/>
    <s v="V"/>
    <n v="0"/>
    <s v="V"/>
    <s v=".D"/>
  </r>
  <r>
    <x v="4"/>
    <s v="Cropping"/>
    <x v="3"/>
    <m/>
    <m/>
    <x v="65"/>
    <s v="—    "/>
    <s v="V"/>
    <n v="0"/>
    <s v="V"/>
    <s v="V"/>
  </r>
  <r>
    <x v="4"/>
    <s v="Cropping"/>
    <x v="3"/>
    <m/>
    <m/>
    <x v="66"/>
    <s v="—    "/>
    <s v="V"/>
    <s v=".D"/>
    <s v=".D"/>
    <s v="V"/>
  </r>
  <r>
    <x v="4"/>
    <s v="Cropping"/>
    <x v="3"/>
    <m/>
    <m/>
    <x v="67"/>
    <s v="—    "/>
    <n v="56.931698952514701"/>
    <s v=".D"/>
    <s v="V"/>
    <s v="V"/>
  </r>
  <r>
    <x v="4"/>
    <s v="Cropping"/>
    <x v="3"/>
    <m/>
    <m/>
    <x v="68"/>
    <s v="—    "/>
    <s v="V"/>
    <s v="V"/>
    <n v="75.167819686589894"/>
    <s v="V"/>
  </r>
  <r>
    <x v="4"/>
    <s v="Cropping"/>
    <x v="3"/>
    <m/>
    <m/>
    <x v="69"/>
    <s v="—    "/>
    <s v="V"/>
    <s v=".D"/>
    <s v="V"/>
    <s v=".D"/>
  </r>
  <r>
    <x v="4"/>
    <s v="Cropping"/>
    <x v="3"/>
    <m/>
    <m/>
    <x v="70"/>
    <s v="—    "/>
    <n v="8.0834825537767596"/>
    <s v=".D"/>
    <s v="V"/>
    <s v="V"/>
  </r>
  <r>
    <x v="4"/>
    <s v="Cropping"/>
    <x v="3"/>
    <m/>
    <m/>
    <x v="71"/>
    <s v="—    "/>
    <n v="8.4506264137157707"/>
    <s v=".D"/>
    <s v="V"/>
    <s v="V"/>
  </r>
  <r>
    <x v="4"/>
    <s v="Cropping"/>
    <x v="3"/>
    <m/>
    <m/>
    <x v="72"/>
    <s v="—    "/>
    <s v="V"/>
    <s v=".D"/>
    <s v="V"/>
    <s v=".D"/>
  </r>
  <r>
    <x v="4"/>
    <s v="Cropping"/>
    <x v="3"/>
    <m/>
    <m/>
    <x v="73"/>
    <s v="—    "/>
    <s v="V"/>
    <n v="0"/>
    <s v="V"/>
    <s v=".D"/>
  </r>
  <r>
    <x v="4"/>
    <s v="Cropping"/>
    <x v="3"/>
    <m/>
    <m/>
    <x v="74"/>
    <s v="—    "/>
    <s v="V"/>
    <s v=".D"/>
    <s v=".D"/>
    <s v="V"/>
  </r>
  <r>
    <x v="4"/>
    <s v="Cropping"/>
    <x v="3"/>
    <m/>
    <m/>
    <x v="75"/>
    <s v="—    "/>
    <n v="79.933002240107399"/>
    <s v=".D"/>
    <s v="V"/>
    <s v="V"/>
  </r>
  <r>
    <x v="4"/>
    <s v="Cropping"/>
    <x v="3"/>
    <m/>
    <m/>
    <x v="76"/>
    <s v="—    "/>
    <n v="153.74396510427701"/>
    <s v=".D"/>
    <s v="V"/>
    <s v="V"/>
  </r>
  <r>
    <x v="4"/>
    <s v="Cropping"/>
    <x v="3"/>
    <m/>
    <m/>
    <x v="77"/>
    <s v="—    "/>
    <n v="149.393485521591"/>
    <s v="V"/>
    <s v="V"/>
    <s v="V"/>
  </r>
  <r>
    <x v="4"/>
    <s v="Cropping"/>
    <x v="3"/>
    <m/>
    <m/>
    <x v="78"/>
    <s v="—    "/>
    <s v="V"/>
    <n v="0"/>
    <s v="V"/>
    <s v=".D"/>
  </r>
  <r>
    <x v="4"/>
    <s v="Cropping"/>
    <x v="3"/>
    <m/>
    <m/>
    <x v="79"/>
    <s v="—    "/>
    <s v="V"/>
    <s v=".D"/>
    <s v=".D"/>
    <s v="V"/>
  </r>
  <r>
    <x v="4"/>
    <s v="Cropping"/>
    <x v="3"/>
    <m/>
    <m/>
    <x v="80"/>
    <s v="—    "/>
    <n v="27.702520691302901"/>
    <s v=".D"/>
    <s v="V"/>
    <s v="V"/>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2"/>
    <s v="—    "/>
    <n v="24.389962673228698"/>
    <s v="F"/>
    <n v="36.584286034746199"/>
    <n v="21.928188209558801"/>
  </r>
  <r>
    <x v="5"/>
    <s v="Cropping"/>
    <x v="3"/>
    <s v="Specialist fruit"/>
    <m/>
    <x v="43"/>
    <s v="—    "/>
    <n v="0"/>
    <n v="0"/>
    <n v="0"/>
    <n v="0"/>
  </r>
  <r>
    <x v="5"/>
    <s v="Cropping"/>
    <x v="3"/>
    <s v="Specialist fruit"/>
    <m/>
    <x v="44"/>
    <s v="—    "/>
    <n v="0"/>
    <n v="0"/>
    <n v="0"/>
    <n v="0"/>
  </r>
  <r>
    <x v="5"/>
    <s v="Cropping"/>
    <x v="3"/>
    <s v="Specialist fruit"/>
    <m/>
    <x v="45"/>
    <s v="—    "/>
    <n v="0"/>
    <n v="0"/>
    <n v="0"/>
    <n v="0"/>
  </r>
  <r>
    <x v="5"/>
    <s v="Cropping"/>
    <x v="3"/>
    <s v="Specialist fruit"/>
    <m/>
    <x v="46"/>
    <s v="—    "/>
    <n v="0"/>
    <n v="0"/>
    <n v="0"/>
    <n v="0"/>
  </r>
  <r>
    <x v="5"/>
    <s v="Cropping"/>
    <x v="3"/>
    <s v="Specialist fruit"/>
    <m/>
    <x v="47"/>
    <s v="—    "/>
    <n v="0"/>
    <n v="0"/>
    <n v="0"/>
    <n v="0"/>
  </r>
  <r>
    <x v="5"/>
    <s v="Cropping"/>
    <x v="3"/>
    <s v="Specialist fruit"/>
    <m/>
    <x v="48"/>
    <s v="—    "/>
    <n v="0"/>
    <n v="0"/>
    <n v="0"/>
    <n v="0"/>
  </r>
  <r>
    <x v="5"/>
    <s v="Cropping"/>
    <x v="3"/>
    <s v="Specialist fruit"/>
    <m/>
    <x v="49"/>
    <s v="—    "/>
    <n v="0"/>
    <n v="0"/>
    <n v="0"/>
    <n v="0"/>
  </r>
  <r>
    <x v="5"/>
    <s v="Cropping"/>
    <x v="3"/>
    <s v="Specialist fruit"/>
    <m/>
    <x v="50"/>
    <s v="—    "/>
    <n v="0"/>
    <n v="0"/>
    <n v="0"/>
    <n v="0"/>
  </r>
  <r>
    <x v="5"/>
    <s v="Cropping"/>
    <x v="3"/>
    <s v="Specialist fruit"/>
    <m/>
    <x v="51"/>
    <s v="—    "/>
    <n v="0"/>
    <n v="0"/>
    <n v="0"/>
    <n v="0"/>
  </r>
  <r>
    <x v="5"/>
    <s v="Cropping"/>
    <x v="3"/>
    <s v="Specialist fruit"/>
    <m/>
    <x v="52"/>
    <s v="—    "/>
    <n v="0"/>
    <n v="0"/>
    <n v="0"/>
    <n v="0"/>
  </r>
  <r>
    <x v="5"/>
    <s v="Cropping"/>
    <x v="3"/>
    <s v="Specialist fruit"/>
    <m/>
    <x v="53"/>
    <s v="—    "/>
    <n v="0"/>
    <n v="0"/>
    <n v="0"/>
    <n v="0"/>
  </r>
  <r>
    <x v="5"/>
    <s v="Cropping"/>
    <x v="3"/>
    <s v="Specialist fruit"/>
    <m/>
    <x v="54"/>
    <s v="—    "/>
    <n v="0"/>
    <n v="0"/>
    <n v="0"/>
    <n v="0"/>
  </r>
  <r>
    <x v="5"/>
    <s v="Cropping"/>
    <x v="3"/>
    <s v="Specialist fruit"/>
    <m/>
    <x v="55"/>
    <s v="—    "/>
    <n v="0"/>
    <n v="0"/>
    <n v="0"/>
    <n v="0"/>
  </r>
  <r>
    <x v="5"/>
    <s v="Cropping"/>
    <x v="3"/>
    <s v="Specialist fruit"/>
    <m/>
    <x v="56"/>
    <s v="—    "/>
    <n v="0"/>
    <n v="0"/>
    <n v="0"/>
    <n v="0"/>
  </r>
  <r>
    <x v="5"/>
    <s v="Cropping"/>
    <x v="3"/>
    <s v="Specialist fruit"/>
    <m/>
    <x v="57"/>
    <s v="—    "/>
    <n v="0"/>
    <n v="0"/>
    <n v="0"/>
    <n v="0"/>
  </r>
  <r>
    <x v="5"/>
    <s v="Cropping"/>
    <x v="3"/>
    <s v="Specialist fruit"/>
    <m/>
    <x v="58"/>
    <s v="—    "/>
    <n v="0"/>
    <n v="0"/>
    <n v="0"/>
    <n v="0"/>
  </r>
  <r>
    <x v="5"/>
    <s v="Cropping"/>
    <x v="3"/>
    <s v="Specialist fruit"/>
    <m/>
    <x v="59"/>
    <s v="—    "/>
    <n v="0"/>
    <n v="0"/>
    <n v="0"/>
    <n v="0"/>
  </r>
  <r>
    <x v="5"/>
    <s v="Cropping"/>
    <x v="3"/>
    <s v="Specialist fruit"/>
    <m/>
    <x v="60"/>
    <s v="—    "/>
    <n v="0"/>
    <n v="0"/>
    <n v="0"/>
    <n v="0"/>
  </r>
  <r>
    <x v="5"/>
    <s v="Cropping"/>
    <x v="3"/>
    <s v="Specialist fruit"/>
    <m/>
    <x v="61"/>
    <s v="—    "/>
    <s v="V"/>
    <s v="..D"/>
    <s v=".D"/>
    <s v=".D"/>
  </r>
  <r>
    <x v="5"/>
    <s v="Cropping"/>
    <x v="3"/>
    <s v="Specialist fruit"/>
    <m/>
    <x v="62"/>
    <s v="—    "/>
    <s v="V"/>
    <s v="..D"/>
    <s v="V"/>
    <s v=".D"/>
  </r>
  <r>
    <x v="5"/>
    <s v="Cropping"/>
    <x v="3"/>
    <s v="Specialist fruit"/>
    <m/>
    <x v="63"/>
    <s v="—    "/>
    <s v="V"/>
    <s v="..D"/>
    <s v=".D"/>
    <s v=".D"/>
  </r>
  <r>
    <x v="5"/>
    <s v="Cropping"/>
    <x v="3"/>
    <s v="Specialist fruit"/>
    <m/>
    <x v="64"/>
    <s v="—    "/>
    <s v="V"/>
    <n v="0"/>
    <s v=".D"/>
    <s v=".D"/>
  </r>
  <r>
    <x v="5"/>
    <s v="Cropping"/>
    <x v="3"/>
    <s v="Specialist fruit"/>
    <m/>
    <x v="65"/>
    <s v="—    "/>
    <n v="0"/>
    <n v="0"/>
    <n v="0"/>
    <n v="0"/>
  </r>
  <r>
    <x v="5"/>
    <s v="Cropping"/>
    <x v="3"/>
    <s v="Specialist fruit"/>
    <m/>
    <x v="66"/>
    <s v="—    "/>
    <n v="0"/>
    <s v="..D"/>
    <s v="..D"/>
    <n v="0"/>
  </r>
  <r>
    <x v="5"/>
    <s v="Cropping"/>
    <x v="3"/>
    <s v="Specialist fruit"/>
    <m/>
    <x v="67"/>
    <s v="—    "/>
    <n v="0"/>
    <s v="..D"/>
    <n v="0"/>
    <n v="0"/>
  </r>
  <r>
    <x v="5"/>
    <s v="Cropping"/>
    <x v="3"/>
    <s v="Specialist fruit"/>
    <m/>
    <x v="68"/>
    <s v="—    "/>
    <n v="178.50347492667899"/>
    <s v="F"/>
    <n v="262.10754802528697"/>
    <s v="V"/>
  </r>
  <r>
    <x v="5"/>
    <s v="Cropping"/>
    <x v="3"/>
    <s v="Specialist fruit"/>
    <m/>
    <x v="69"/>
    <s v="—    "/>
    <s v=".D"/>
    <s v=".D"/>
    <s v=".D"/>
    <s v="..D"/>
  </r>
  <r>
    <x v="5"/>
    <s v="Cropping"/>
    <x v="3"/>
    <s v="Specialist fruit"/>
    <m/>
    <x v="70"/>
    <s v="—    "/>
    <s v="V"/>
    <n v="0"/>
    <s v=".D"/>
    <s v=".D"/>
  </r>
  <r>
    <x v="5"/>
    <s v="Cropping"/>
    <x v="3"/>
    <s v="Specialist fruit"/>
    <m/>
    <x v="71"/>
    <s v="—    "/>
    <s v="V"/>
    <n v="0"/>
    <s v="V"/>
    <s v=".D"/>
  </r>
  <r>
    <x v="5"/>
    <s v="Cropping"/>
    <x v="3"/>
    <s v="Specialist fruit"/>
    <m/>
    <x v="72"/>
    <s v="—    "/>
    <s v="V"/>
    <n v="0"/>
    <s v=".D"/>
    <s v=".D"/>
  </r>
  <r>
    <x v="5"/>
    <s v="Cropping"/>
    <x v="3"/>
    <s v="Specialist fruit"/>
    <m/>
    <x v="73"/>
    <s v="—    "/>
    <s v="V"/>
    <n v="0"/>
    <s v=".D"/>
    <s v=".D"/>
  </r>
  <r>
    <x v="5"/>
    <s v="Cropping"/>
    <x v="3"/>
    <s v="Specialist fruit"/>
    <m/>
    <x v="74"/>
    <s v="—    "/>
    <n v="0"/>
    <n v="0"/>
    <n v="0"/>
    <n v="0"/>
  </r>
  <r>
    <x v="5"/>
    <s v="Cropping"/>
    <x v="3"/>
    <s v="Specialist fruit"/>
    <m/>
    <x v="75"/>
    <s v="—    "/>
    <n v="0"/>
    <n v="0"/>
    <n v="0"/>
    <n v="0"/>
  </r>
  <r>
    <x v="5"/>
    <s v="Cropping"/>
    <x v="3"/>
    <s v="Specialist fruit"/>
    <m/>
    <x v="76"/>
    <s v="—    "/>
    <s v="V"/>
    <n v="0"/>
    <s v="V"/>
    <s v=".D"/>
  </r>
  <r>
    <x v="5"/>
    <s v="Cropping"/>
    <x v="3"/>
    <s v="Specialist fruit"/>
    <m/>
    <x v="77"/>
    <s v="—    "/>
    <s v="V"/>
    <n v="0"/>
    <s v=".D"/>
    <s v=".D"/>
  </r>
  <r>
    <x v="5"/>
    <s v="Cropping"/>
    <x v="3"/>
    <s v="Specialist fruit"/>
    <m/>
    <x v="78"/>
    <s v="—    "/>
    <s v=".D"/>
    <n v="0"/>
    <s v=".D"/>
    <n v="0"/>
  </r>
  <r>
    <x v="5"/>
    <s v="Cropping"/>
    <x v="3"/>
    <s v="Specialist fruit"/>
    <m/>
    <x v="79"/>
    <s v="—    "/>
    <n v="0"/>
    <n v="0"/>
    <n v="0"/>
    <n v="0"/>
  </r>
  <r>
    <x v="5"/>
    <s v="Cropping"/>
    <x v="3"/>
    <s v="Specialist fruit"/>
    <m/>
    <x v="80"/>
    <s v="—    "/>
    <n v="0"/>
    <n v="0"/>
    <n v="0"/>
    <n v="0"/>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2"/>
    <s v="—    "/>
    <n v="5.9336042330827103"/>
    <n v="1.6325067458812099"/>
    <n v="7.1987014190852996"/>
    <s v="V"/>
  </r>
  <r>
    <x v="6"/>
    <s v="Cropping"/>
    <x v="3"/>
    <s v="Specialist glass"/>
    <m/>
    <x v="43"/>
    <s v="—    "/>
    <n v="0"/>
    <n v="0"/>
    <n v="0"/>
    <n v="0"/>
  </r>
  <r>
    <x v="6"/>
    <s v="Cropping"/>
    <x v="3"/>
    <s v="Specialist glass"/>
    <m/>
    <x v="44"/>
    <s v="—    "/>
    <n v="0"/>
    <n v="0"/>
    <n v="0"/>
    <n v="0"/>
  </r>
  <r>
    <x v="6"/>
    <s v="Cropping"/>
    <x v="3"/>
    <s v="Specialist glass"/>
    <m/>
    <x v="45"/>
    <s v="—    "/>
    <n v="0"/>
    <n v="0"/>
    <n v="0"/>
    <n v="0"/>
  </r>
  <r>
    <x v="6"/>
    <s v="Cropping"/>
    <x v="3"/>
    <s v="Specialist glass"/>
    <m/>
    <x v="46"/>
    <s v="—    "/>
    <n v="0"/>
    <n v="0"/>
    <n v="0"/>
    <n v="0"/>
  </r>
  <r>
    <x v="6"/>
    <s v="Cropping"/>
    <x v="3"/>
    <s v="Specialist glass"/>
    <m/>
    <x v="47"/>
    <s v="—    "/>
    <n v="0"/>
    <n v="0"/>
    <n v="0"/>
    <n v="0"/>
  </r>
  <r>
    <x v="6"/>
    <s v="Cropping"/>
    <x v="3"/>
    <s v="Specialist glass"/>
    <m/>
    <x v="48"/>
    <s v="—    "/>
    <n v="0"/>
    <n v="0"/>
    <n v="0"/>
    <n v="0"/>
  </r>
  <r>
    <x v="6"/>
    <s v="Cropping"/>
    <x v="3"/>
    <s v="Specialist glass"/>
    <m/>
    <x v="49"/>
    <s v="—    "/>
    <n v="0"/>
    <n v="0"/>
    <n v="0"/>
    <n v="0"/>
  </r>
  <r>
    <x v="6"/>
    <s v="Cropping"/>
    <x v="3"/>
    <s v="Specialist glass"/>
    <m/>
    <x v="50"/>
    <s v="—    "/>
    <n v="0"/>
    <n v="0"/>
    <n v="0"/>
    <n v="0"/>
  </r>
  <r>
    <x v="6"/>
    <s v="Cropping"/>
    <x v="3"/>
    <s v="Specialist glass"/>
    <m/>
    <x v="51"/>
    <s v="—    "/>
    <n v="0"/>
    <n v="0"/>
    <n v="0"/>
    <n v="0"/>
  </r>
  <r>
    <x v="6"/>
    <s v="Cropping"/>
    <x v="3"/>
    <s v="Specialist glass"/>
    <m/>
    <x v="52"/>
    <s v="—    "/>
    <n v="0"/>
    <n v="0"/>
    <n v="0"/>
    <n v="0"/>
  </r>
  <r>
    <x v="6"/>
    <s v="Cropping"/>
    <x v="3"/>
    <s v="Specialist glass"/>
    <m/>
    <x v="53"/>
    <s v="—    "/>
    <n v="0"/>
    <n v="0"/>
    <n v="0"/>
    <n v="0"/>
  </r>
  <r>
    <x v="6"/>
    <s v="Cropping"/>
    <x v="3"/>
    <s v="Specialist glass"/>
    <m/>
    <x v="54"/>
    <s v="—    "/>
    <n v="0"/>
    <n v="0"/>
    <n v="0"/>
    <n v="0"/>
  </r>
  <r>
    <x v="6"/>
    <s v="Cropping"/>
    <x v="3"/>
    <s v="Specialist glass"/>
    <m/>
    <x v="55"/>
    <s v="—    "/>
    <n v="0"/>
    <n v="0"/>
    <n v="0"/>
    <n v="0"/>
  </r>
  <r>
    <x v="6"/>
    <s v="Cropping"/>
    <x v="3"/>
    <s v="Specialist glass"/>
    <m/>
    <x v="56"/>
    <s v="—    "/>
    <n v="0"/>
    <n v="0"/>
    <n v="0"/>
    <n v="0"/>
  </r>
  <r>
    <x v="6"/>
    <s v="Cropping"/>
    <x v="3"/>
    <s v="Specialist glass"/>
    <m/>
    <x v="57"/>
    <s v="—    "/>
    <n v="0"/>
    <n v="0"/>
    <n v="0"/>
    <n v="0"/>
  </r>
  <r>
    <x v="6"/>
    <s v="Cropping"/>
    <x v="3"/>
    <s v="Specialist glass"/>
    <m/>
    <x v="58"/>
    <s v="—    "/>
    <n v="0"/>
    <n v="0"/>
    <n v="0"/>
    <n v="0"/>
  </r>
  <r>
    <x v="6"/>
    <s v="Cropping"/>
    <x v="3"/>
    <s v="Specialist glass"/>
    <m/>
    <x v="59"/>
    <s v="—    "/>
    <n v="0"/>
    <n v="0"/>
    <n v="0"/>
    <n v="0"/>
  </r>
  <r>
    <x v="6"/>
    <s v="Cropping"/>
    <x v="3"/>
    <s v="Specialist glass"/>
    <m/>
    <x v="60"/>
    <s v="—    "/>
    <n v="0"/>
    <n v="0"/>
    <n v="0"/>
    <n v="0"/>
  </r>
  <r>
    <x v="6"/>
    <s v="Cropping"/>
    <x v="3"/>
    <s v="Specialist glass"/>
    <m/>
    <x v="61"/>
    <s v="—    "/>
    <s v=".D"/>
    <s v="..D"/>
    <s v=".D"/>
    <n v="0"/>
  </r>
  <r>
    <x v="6"/>
    <s v="Cropping"/>
    <x v="3"/>
    <s v="Specialist glass"/>
    <m/>
    <x v="62"/>
    <s v="—    "/>
    <s v=".D"/>
    <s v="..D"/>
    <s v=".D"/>
    <n v="0"/>
  </r>
  <r>
    <x v="6"/>
    <s v="Cropping"/>
    <x v="3"/>
    <s v="Specialist glass"/>
    <m/>
    <x v="63"/>
    <s v="—    "/>
    <n v="0"/>
    <n v="0"/>
    <n v="0"/>
    <n v="0"/>
  </r>
  <r>
    <x v="6"/>
    <s v="Cropping"/>
    <x v="3"/>
    <s v="Specialist glass"/>
    <m/>
    <x v="64"/>
    <s v="—    "/>
    <s v=".D"/>
    <s v="..D"/>
    <s v=".D"/>
    <n v="0"/>
  </r>
  <r>
    <x v="6"/>
    <s v="Cropping"/>
    <x v="3"/>
    <s v="Specialist glass"/>
    <m/>
    <x v="65"/>
    <s v="—    "/>
    <s v=".D"/>
    <s v="..D"/>
    <s v=".D"/>
    <n v="0"/>
  </r>
  <r>
    <x v="6"/>
    <s v="Cropping"/>
    <x v="3"/>
    <s v="Specialist glass"/>
    <m/>
    <x v="66"/>
    <s v="—    "/>
    <n v="0"/>
    <n v="0"/>
    <n v="0"/>
    <n v="0"/>
  </r>
  <r>
    <x v="6"/>
    <s v="Cropping"/>
    <x v="3"/>
    <s v="Specialist glass"/>
    <m/>
    <x v="67"/>
    <s v="—    "/>
    <s v=".D"/>
    <s v="..D"/>
    <s v=".D"/>
    <n v="0"/>
  </r>
  <r>
    <x v="6"/>
    <s v="Cropping"/>
    <x v="3"/>
    <s v="Specialist glass"/>
    <m/>
    <x v="68"/>
    <s v="—    "/>
    <s v="V"/>
    <s v="V"/>
    <s v="V"/>
    <s v=".D"/>
  </r>
  <r>
    <x v="6"/>
    <s v="Cropping"/>
    <x v="3"/>
    <s v="Specialist glass"/>
    <m/>
    <x v="69"/>
    <s v="—    "/>
    <s v=".D"/>
    <s v="..D"/>
    <s v=".D"/>
    <n v="0"/>
  </r>
  <r>
    <x v="6"/>
    <s v="Cropping"/>
    <x v="3"/>
    <s v="Specialist glass"/>
    <m/>
    <x v="70"/>
    <s v="—    "/>
    <s v=".D"/>
    <n v="0"/>
    <s v=".D"/>
    <n v="0"/>
  </r>
  <r>
    <x v="6"/>
    <s v="Cropping"/>
    <x v="3"/>
    <s v="Specialist glass"/>
    <m/>
    <x v="71"/>
    <s v="—    "/>
    <s v=".D"/>
    <n v="0"/>
    <s v=".D"/>
    <n v="0"/>
  </r>
  <r>
    <x v="6"/>
    <s v="Cropping"/>
    <x v="3"/>
    <s v="Specialist glass"/>
    <m/>
    <x v="72"/>
    <s v="—    "/>
    <n v="0"/>
    <n v="0"/>
    <n v="0"/>
    <n v="0"/>
  </r>
  <r>
    <x v="6"/>
    <s v="Cropping"/>
    <x v="3"/>
    <s v="Specialist glass"/>
    <m/>
    <x v="73"/>
    <s v="—    "/>
    <s v=".D"/>
    <n v="0"/>
    <s v=".D"/>
    <n v="0"/>
  </r>
  <r>
    <x v="6"/>
    <s v="Cropping"/>
    <x v="3"/>
    <s v="Specialist glass"/>
    <m/>
    <x v="74"/>
    <s v="—    "/>
    <n v="0"/>
    <n v="0"/>
    <n v="0"/>
    <n v="0"/>
  </r>
  <r>
    <x v="6"/>
    <s v="Cropping"/>
    <x v="3"/>
    <s v="Specialist glass"/>
    <m/>
    <x v="75"/>
    <s v="—    "/>
    <s v=".D"/>
    <n v="0"/>
    <s v=".D"/>
    <n v="0"/>
  </r>
  <r>
    <x v="6"/>
    <s v="Cropping"/>
    <x v="3"/>
    <s v="Specialist glass"/>
    <m/>
    <x v="76"/>
    <s v="—    "/>
    <s v=".D"/>
    <n v="0"/>
    <s v=".D"/>
    <n v="0"/>
  </r>
  <r>
    <x v="6"/>
    <s v="Cropping"/>
    <x v="3"/>
    <s v="Specialist glass"/>
    <m/>
    <x v="77"/>
    <s v="—    "/>
    <n v="0"/>
    <n v="0"/>
    <n v="0"/>
    <n v="0"/>
  </r>
  <r>
    <x v="6"/>
    <s v="Cropping"/>
    <x v="3"/>
    <s v="Specialist glass"/>
    <m/>
    <x v="78"/>
    <s v="—    "/>
    <s v=".D"/>
    <n v="0"/>
    <s v=".D"/>
    <n v="0"/>
  </r>
  <r>
    <x v="6"/>
    <s v="Cropping"/>
    <x v="3"/>
    <s v="Specialist glass"/>
    <m/>
    <x v="79"/>
    <s v="—    "/>
    <n v="0"/>
    <n v="0"/>
    <n v="0"/>
    <n v="0"/>
  </r>
  <r>
    <x v="6"/>
    <s v="Cropping"/>
    <x v="3"/>
    <s v="Specialist glass"/>
    <m/>
    <x v="80"/>
    <s v="—    "/>
    <s v=".D"/>
    <n v="0"/>
    <s v=".D"/>
    <n v="0"/>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2"/>
    <s v="—    "/>
    <n v="7.1686940273371196"/>
    <s v="D"/>
    <n v="4.3866385629844897"/>
    <s v="F"/>
  </r>
  <r>
    <x v="7"/>
    <s v="Cropping"/>
    <x v="3"/>
    <s v="Specialist hardy nursery stock"/>
    <m/>
    <x v="43"/>
    <s v="—    "/>
    <n v="0"/>
    <n v="0"/>
    <n v="0"/>
    <n v="0"/>
  </r>
  <r>
    <x v="7"/>
    <s v="Cropping"/>
    <x v="3"/>
    <s v="Specialist hardy nursery stock"/>
    <m/>
    <x v="44"/>
    <s v="—    "/>
    <n v="0"/>
    <n v="0"/>
    <n v="0"/>
    <n v="0"/>
  </r>
  <r>
    <x v="7"/>
    <s v="Cropping"/>
    <x v="3"/>
    <s v="Specialist hardy nursery stock"/>
    <m/>
    <x v="45"/>
    <s v="—    "/>
    <n v="0"/>
    <n v="0"/>
    <n v="0"/>
    <n v="0"/>
  </r>
  <r>
    <x v="7"/>
    <s v="Cropping"/>
    <x v="3"/>
    <s v="Specialist hardy nursery stock"/>
    <m/>
    <x v="46"/>
    <s v="—    "/>
    <n v="0"/>
    <n v="0"/>
    <n v="0"/>
    <n v="0"/>
  </r>
  <r>
    <x v="7"/>
    <s v="Cropping"/>
    <x v="3"/>
    <s v="Specialist hardy nursery stock"/>
    <m/>
    <x v="47"/>
    <s v="—    "/>
    <n v="0"/>
    <n v="0"/>
    <n v="0"/>
    <n v="0"/>
  </r>
  <r>
    <x v="7"/>
    <s v="Cropping"/>
    <x v="3"/>
    <s v="Specialist hardy nursery stock"/>
    <m/>
    <x v="48"/>
    <s v="—    "/>
    <n v="0"/>
    <n v="0"/>
    <n v="0"/>
    <n v="0"/>
  </r>
  <r>
    <x v="7"/>
    <s v="Cropping"/>
    <x v="3"/>
    <s v="Specialist hardy nursery stock"/>
    <m/>
    <x v="49"/>
    <s v="—    "/>
    <n v="0"/>
    <n v="0"/>
    <n v="0"/>
    <n v="0"/>
  </r>
  <r>
    <x v="7"/>
    <s v="Cropping"/>
    <x v="3"/>
    <s v="Specialist hardy nursery stock"/>
    <m/>
    <x v="50"/>
    <s v="—    "/>
    <n v="0"/>
    <n v="0"/>
    <n v="0"/>
    <n v="0"/>
  </r>
  <r>
    <x v="7"/>
    <s v="Cropping"/>
    <x v="3"/>
    <s v="Specialist hardy nursery stock"/>
    <m/>
    <x v="51"/>
    <s v="—    "/>
    <n v="0"/>
    <n v="0"/>
    <n v="0"/>
    <n v="0"/>
  </r>
  <r>
    <x v="7"/>
    <s v="Cropping"/>
    <x v="3"/>
    <s v="Specialist hardy nursery stock"/>
    <m/>
    <x v="52"/>
    <s v="—    "/>
    <n v="0"/>
    <n v="0"/>
    <n v="0"/>
    <n v="0"/>
  </r>
  <r>
    <x v="7"/>
    <s v="Cropping"/>
    <x v="3"/>
    <s v="Specialist hardy nursery stock"/>
    <m/>
    <x v="53"/>
    <s v="—    "/>
    <n v="0"/>
    <n v="0"/>
    <n v="0"/>
    <n v="0"/>
  </r>
  <r>
    <x v="7"/>
    <s v="Cropping"/>
    <x v="3"/>
    <s v="Specialist hardy nursery stock"/>
    <m/>
    <x v="54"/>
    <s v="—    "/>
    <n v="0"/>
    <n v="0"/>
    <n v="0"/>
    <n v="0"/>
  </r>
  <r>
    <x v="7"/>
    <s v="Cropping"/>
    <x v="3"/>
    <s v="Specialist hardy nursery stock"/>
    <m/>
    <x v="55"/>
    <s v="—    "/>
    <n v="0"/>
    <n v="0"/>
    <n v="0"/>
    <n v="0"/>
  </r>
  <r>
    <x v="7"/>
    <s v="Cropping"/>
    <x v="3"/>
    <s v="Specialist hardy nursery stock"/>
    <m/>
    <x v="56"/>
    <s v="—    "/>
    <n v="0"/>
    <n v="0"/>
    <n v="0"/>
    <n v="0"/>
  </r>
  <r>
    <x v="7"/>
    <s v="Cropping"/>
    <x v="3"/>
    <s v="Specialist hardy nursery stock"/>
    <m/>
    <x v="57"/>
    <s v="—    "/>
    <n v="0"/>
    <n v="0"/>
    <n v="0"/>
    <n v="0"/>
  </r>
  <r>
    <x v="7"/>
    <s v="Cropping"/>
    <x v="3"/>
    <s v="Specialist hardy nursery stock"/>
    <m/>
    <x v="58"/>
    <s v="—    "/>
    <n v="0"/>
    <n v="0"/>
    <n v="0"/>
    <n v="0"/>
  </r>
  <r>
    <x v="7"/>
    <s v="Cropping"/>
    <x v="3"/>
    <s v="Specialist hardy nursery stock"/>
    <m/>
    <x v="59"/>
    <s v="—    "/>
    <n v="0"/>
    <n v="0"/>
    <n v="0"/>
    <n v="0"/>
  </r>
  <r>
    <x v="7"/>
    <s v="Cropping"/>
    <x v="3"/>
    <s v="Specialist hardy nursery stock"/>
    <m/>
    <x v="60"/>
    <s v="—    "/>
    <n v="0"/>
    <n v="0"/>
    <n v="0"/>
    <n v="0"/>
  </r>
  <r>
    <x v="7"/>
    <s v="Cropping"/>
    <x v="3"/>
    <s v="Specialist hardy nursery stock"/>
    <m/>
    <x v="61"/>
    <s v="—    "/>
    <n v="0"/>
    <n v="0"/>
    <n v="0"/>
    <n v="0"/>
  </r>
  <r>
    <x v="7"/>
    <s v="Cropping"/>
    <x v="3"/>
    <s v="Specialist hardy nursery stock"/>
    <m/>
    <x v="62"/>
    <s v="—    "/>
    <n v="0"/>
    <n v="0"/>
    <n v="0"/>
    <n v="0"/>
  </r>
  <r>
    <x v="7"/>
    <s v="Cropping"/>
    <x v="3"/>
    <s v="Specialist hardy nursery stock"/>
    <m/>
    <x v="63"/>
    <s v="—    "/>
    <n v="0"/>
    <n v="0"/>
    <n v="0"/>
    <n v="0"/>
  </r>
  <r>
    <x v="7"/>
    <s v="Cropping"/>
    <x v="3"/>
    <s v="Specialist hardy nursery stock"/>
    <m/>
    <x v="64"/>
    <s v="—    "/>
    <n v="0"/>
    <n v="0"/>
    <n v="0"/>
    <n v="0"/>
  </r>
  <r>
    <x v="7"/>
    <s v="Cropping"/>
    <x v="3"/>
    <s v="Specialist hardy nursery stock"/>
    <m/>
    <x v="65"/>
    <s v="—    "/>
    <n v="0"/>
    <n v="0"/>
    <n v="0"/>
    <n v="0"/>
  </r>
  <r>
    <x v="7"/>
    <s v="Cropping"/>
    <x v="3"/>
    <s v="Specialist hardy nursery stock"/>
    <m/>
    <x v="66"/>
    <s v="—    "/>
    <n v="0"/>
    <n v="0"/>
    <n v="0"/>
    <n v="0"/>
  </r>
  <r>
    <x v="7"/>
    <s v="Cropping"/>
    <x v="3"/>
    <s v="Specialist hardy nursery stock"/>
    <m/>
    <x v="67"/>
    <s v="—    "/>
    <n v="0"/>
    <n v="0"/>
    <n v="0"/>
    <n v="0"/>
  </r>
  <r>
    <x v="7"/>
    <s v="Cropping"/>
    <x v="3"/>
    <s v="Specialist hardy nursery stock"/>
    <m/>
    <x v="68"/>
    <s v="—    "/>
    <n v="0"/>
    <n v="0"/>
    <n v="0"/>
    <n v="0"/>
  </r>
  <r>
    <x v="7"/>
    <s v="Cropping"/>
    <x v="3"/>
    <s v="Specialist hardy nursery stock"/>
    <m/>
    <x v="69"/>
    <s v="—    "/>
    <n v="0"/>
    <n v="0"/>
    <n v="0"/>
    <n v="0"/>
  </r>
  <r>
    <x v="7"/>
    <s v="Cropping"/>
    <x v="3"/>
    <s v="Specialist hardy nursery stock"/>
    <m/>
    <x v="70"/>
    <s v="—    "/>
    <n v="0"/>
    <n v="0"/>
    <n v="0"/>
    <n v="0"/>
  </r>
  <r>
    <x v="7"/>
    <s v="Cropping"/>
    <x v="3"/>
    <s v="Specialist hardy nursery stock"/>
    <m/>
    <x v="71"/>
    <s v="—    "/>
    <n v="0"/>
    <n v="0"/>
    <n v="0"/>
    <n v="0"/>
  </r>
  <r>
    <x v="7"/>
    <s v="Cropping"/>
    <x v="3"/>
    <s v="Specialist hardy nursery stock"/>
    <m/>
    <x v="72"/>
    <s v="—    "/>
    <n v="0"/>
    <n v="0"/>
    <n v="0"/>
    <n v="0"/>
  </r>
  <r>
    <x v="7"/>
    <s v="Cropping"/>
    <x v="3"/>
    <s v="Specialist hardy nursery stock"/>
    <m/>
    <x v="73"/>
    <s v="—    "/>
    <n v="0"/>
    <n v="0"/>
    <n v="0"/>
    <n v="0"/>
  </r>
  <r>
    <x v="7"/>
    <s v="Cropping"/>
    <x v="3"/>
    <s v="Specialist hardy nursery stock"/>
    <m/>
    <x v="74"/>
    <s v="—    "/>
    <n v="0"/>
    <n v="0"/>
    <n v="0"/>
    <n v="0"/>
  </r>
  <r>
    <x v="7"/>
    <s v="Cropping"/>
    <x v="3"/>
    <s v="Specialist hardy nursery stock"/>
    <m/>
    <x v="75"/>
    <s v="—    "/>
    <n v="0"/>
    <n v="0"/>
    <n v="0"/>
    <n v="0"/>
  </r>
  <r>
    <x v="7"/>
    <s v="Cropping"/>
    <x v="3"/>
    <s v="Specialist hardy nursery stock"/>
    <m/>
    <x v="76"/>
    <s v="—    "/>
    <n v="0"/>
    <n v="0"/>
    <n v="0"/>
    <n v="0"/>
  </r>
  <r>
    <x v="7"/>
    <s v="Cropping"/>
    <x v="3"/>
    <s v="Specialist hardy nursery stock"/>
    <m/>
    <x v="77"/>
    <s v="—    "/>
    <n v="0"/>
    <n v="0"/>
    <n v="0"/>
    <n v="0"/>
  </r>
  <r>
    <x v="7"/>
    <s v="Cropping"/>
    <x v="3"/>
    <s v="Specialist hardy nursery stock"/>
    <m/>
    <x v="78"/>
    <s v="—    "/>
    <n v="0"/>
    <n v="0"/>
    <n v="0"/>
    <n v="0"/>
  </r>
  <r>
    <x v="7"/>
    <s v="Cropping"/>
    <x v="3"/>
    <s v="Specialist hardy nursery stock"/>
    <m/>
    <x v="79"/>
    <s v="—    "/>
    <n v="0"/>
    <n v="0"/>
    <n v="0"/>
    <n v="0"/>
  </r>
  <r>
    <x v="7"/>
    <s v="Cropping"/>
    <x v="3"/>
    <s v="Specialist hardy nursery stock"/>
    <m/>
    <x v="80"/>
    <s v="—    "/>
    <n v="0"/>
    <n v="0"/>
    <n v="0"/>
    <n v="0"/>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2"/>
    <s v="—    "/>
    <n v="36.747710106440799"/>
    <s v="F"/>
    <n v="38.578938350268601"/>
    <s v="V"/>
  </r>
  <r>
    <x v="8"/>
    <s v="Cropping"/>
    <x v="3"/>
    <s v="Other horticulture"/>
    <m/>
    <x v="43"/>
    <s v="—    "/>
    <n v="0"/>
    <n v="0"/>
    <n v="0"/>
    <n v="0"/>
  </r>
  <r>
    <x v="8"/>
    <s v="Cropping"/>
    <x v="3"/>
    <s v="Other horticulture"/>
    <m/>
    <x v="44"/>
    <s v="—    "/>
    <n v="0"/>
    <n v="0"/>
    <n v="0"/>
    <n v="0"/>
  </r>
  <r>
    <x v="8"/>
    <s v="Cropping"/>
    <x v="3"/>
    <s v="Other horticulture"/>
    <m/>
    <x v="45"/>
    <s v="—    "/>
    <n v="0"/>
    <n v="0"/>
    <n v="0"/>
    <n v="0"/>
  </r>
  <r>
    <x v="8"/>
    <s v="Cropping"/>
    <x v="3"/>
    <s v="Other horticulture"/>
    <m/>
    <x v="46"/>
    <s v="—    "/>
    <n v="0"/>
    <n v="0"/>
    <n v="0"/>
    <n v="0"/>
  </r>
  <r>
    <x v="8"/>
    <s v="Cropping"/>
    <x v="3"/>
    <s v="Other horticulture"/>
    <m/>
    <x v="47"/>
    <s v="—    "/>
    <n v="0"/>
    <n v="0"/>
    <n v="0"/>
    <n v="0"/>
  </r>
  <r>
    <x v="8"/>
    <s v="Cropping"/>
    <x v="3"/>
    <s v="Other horticulture"/>
    <m/>
    <x v="48"/>
    <s v="—    "/>
    <n v="0"/>
    <n v="0"/>
    <n v="0"/>
    <n v="0"/>
  </r>
  <r>
    <x v="8"/>
    <s v="Cropping"/>
    <x v="3"/>
    <s v="Other horticulture"/>
    <m/>
    <x v="49"/>
    <s v="—    "/>
    <n v="0"/>
    <n v="0"/>
    <n v="0"/>
    <n v="0"/>
  </r>
  <r>
    <x v="8"/>
    <s v="Cropping"/>
    <x v="3"/>
    <s v="Other horticulture"/>
    <m/>
    <x v="50"/>
    <s v="—    "/>
    <n v="0"/>
    <n v="0"/>
    <n v="0"/>
    <n v="0"/>
  </r>
  <r>
    <x v="8"/>
    <s v="Cropping"/>
    <x v="3"/>
    <s v="Other horticulture"/>
    <m/>
    <x v="51"/>
    <s v="—    "/>
    <n v="0"/>
    <n v="0"/>
    <n v="0"/>
    <n v="0"/>
  </r>
  <r>
    <x v="8"/>
    <s v="Cropping"/>
    <x v="3"/>
    <s v="Other horticulture"/>
    <m/>
    <x v="52"/>
    <s v="—    "/>
    <n v="0"/>
    <n v="0"/>
    <n v="0"/>
    <n v="0"/>
  </r>
  <r>
    <x v="8"/>
    <s v="Cropping"/>
    <x v="3"/>
    <s v="Other horticulture"/>
    <m/>
    <x v="53"/>
    <s v="—    "/>
    <n v="0"/>
    <n v="0"/>
    <n v="0"/>
    <n v="0"/>
  </r>
  <r>
    <x v="8"/>
    <s v="Cropping"/>
    <x v="3"/>
    <s v="Other horticulture"/>
    <m/>
    <x v="54"/>
    <s v="—    "/>
    <n v="0"/>
    <n v="0"/>
    <n v="0"/>
    <n v="0"/>
  </r>
  <r>
    <x v="8"/>
    <s v="Cropping"/>
    <x v="3"/>
    <s v="Other horticulture"/>
    <m/>
    <x v="55"/>
    <s v="—    "/>
    <n v="0"/>
    <n v="0"/>
    <n v="0"/>
    <n v="0"/>
  </r>
  <r>
    <x v="8"/>
    <s v="Cropping"/>
    <x v="3"/>
    <s v="Other horticulture"/>
    <m/>
    <x v="56"/>
    <s v="—    "/>
    <n v="0"/>
    <n v="0"/>
    <n v="0"/>
    <n v="0"/>
  </r>
  <r>
    <x v="8"/>
    <s v="Cropping"/>
    <x v="3"/>
    <s v="Other horticulture"/>
    <m/>
    <x v="57"/>
    <s v="—    "/>
    <n v="0"/>
    <n v="0"/>
    <n v="0"/>
    <n v="0"/>
  </r>
  <r>
    <x v="8"/>
    <s v="Cropping"/>
    <x v="3"/>
    <s v="Other horticulture"/>
    <m/>
    <x v="58"/>
    <s v="—    "/>
    <n v="0"/>
    <n v="0"/>
    <n v="0"/>
    <n v="0"/>
  </r>
  <r>
    <x v="8"/>
    <s v="Cropping"/>
    <x v="3"/>
    <s v="Other horticulture"/>
    <m/>
    <x v="59"/>
    <s v="—    "/>
    <n v="0"/>
    <n v="0"/>
    <n v="0"/>
    <n v="0"/>
  </r>
  <r>
    <x v="8"/>
    <s v="Cropping"/>
    <x v="3"/>
    <s v="Other horticulture"/>
    <m/>
    <x v="60"/>
    <s v="—    "/>
    <n v="0"/>
    <n v="0"/>
    <n v="0"/>
    <n v="0"/>
  </r>
  <r>
    <x v="8"/>
    <s v="Cropping"/>
    <x v="3"/>
    <s v="Other horticulture"/>
    <m/>
    <x v="61"/>
    <s v="—    "/>
    <n v="63.1909680419434"/>
    <s v=".D"/>
    <s v="V"/>
    <s v="V"/>
  </r>
  <r>
    <x v="8"/>
    <s v="Cropping"/>
    <x v="3"/>
    <s v="Other horticulture"/>
    <m/>
    <x v="62"/>
    <s v="—    "/>
    <n v="55.752482393925"/>
    <s v=".D"/>
    <s v="V"/>
    <s v="V"/>
  </r>
  <r>
    <x v="8"/>
    <s v="Cropping"/>
    <x v="3"/>
    <s v="Other horticulture"/>
    <m/>
    <x v="63"/>
    <s v="—    "/>
    <s v="V"/>
    <s v=".D"/>
    <s v=".D"/>
    <s v=".D"/>
  </r>
  <r>
    <x v="8"/>
    <s v="Cropping"/>
    <x v="3"/>
    <s v="Other horticulture"/>
    <m/>
    <x v="64"/>
    <s v="—    "/>
    <s v=".D"/>
    <s v="..D"/>
    <n v="0"/>
    <s v=".D"/>
  </r>
  <r>
    <x v="8"/>
    <s v="Cropping"/>
    <x v="3"/>
    <s v="Other horticulture"/>
    <m/>
    <x v="65"/>
    <s v="—    "/>
    <s v="V"/>
    <n v="0"/>
    <s v=".D"/>
    <s v="V"/>
  </r>
  <r>
    <x v="8"/>
    <s v="Cropping"/>
    <x v="3"/>
    <s v="Other horticulture"/>
    <m/>
    <x v="66"/>
    <s v="—    "/>
    <s v="V"/>
    <s v=".D"/>
    <s v=".D"/>
    <s v="V"/>
  </r>
  <r>
    <x v="8"/>
    <s v="Cropping"/>
    <x v="3"/>
    <s v="Other horticulture"/>
    <m/>
    <x v="67"/>
    <s v="—    "/>
    <s v="V"/>
    <s v=".D"/>
    <s v="V"/>
    <s v="V"/>
  </r>
  <r>
    <x v="8"/>
    <s v="Cropping"/>
    <x v="3"/>
    <s v="Other horticulture"/>
    <m/>
    <x v="68"/>
    <s v="—    "/>
    <s v=".D"/>
    <s v=".D"/>
    <s v=".D"/>
    <s v=".D"/>
  </r>
  <r>
    <x v="8"/>
    <s v="Cropping"/>
    <x v="3"/>
    <s v="Other horticulture"/>
    <m/>
    <x v="69"/>
    <s v="—    "/>
    <s v="V"/>
    <s v=".D"/>
    <s v="V"/>
    <s v=".D"/>
  </r>
  <r>
    <x v="8"/>
    <s v="Cropping"/>
    <x v="3"/>
    <s v="Other horticulture"/>
    <m/>
    <x v="70"/>
    <s v="—    "/>
    <n v="8.1266093122025094"/>
    <s v=".D"/>
    <s v="V"/>
    <s v="V"/>
  </r>
  <r>
    <x v="8"/>
    <s v="Cropping"/>
    <x v="3"/>
    <s v="Other horticulture"/>
    <m/>
    <x v="71"/>
    <s v="—    "/>
    <n v="8.4587531746437108"/>
    <s v=".D"/>
    <s v="V"/>
    <s v="V"/>
  </r>
  <r>
    <x v="8"/>
    <s v="Cropping"/>
    <x v="3"/>
    <s v="Other horticulture"/>
    <m/>
    <x v="72"/>
    <s v="—    "/>
    <s v="V"/>
    <s v=".D"/>
    <s v=".D"/>
    <s v=".D"/>
  </r>
  <r>
    <x v="8"/>
    <s v="Cropping"/>
    <x v="3"/>
    <s v="Other horticulture"/>
    <m/>
    <x v="73"/>
    <s v="—    "/>
    <s v=".D"/>
    <n v="0"/>
    <n v="0"/>
    <s v=".D"/>
  </r>
  <r>
    <x v="8"/>
    <s v="Cropping"/>
    <x v="3"/>
    <s v="Other horticulture"/>
    <m/>
    <x v="74"/>
    <s v="—    "/>
    <s v="V"/>
    <s v=".D"/>
    <s v=".D"/>
    <s v="V"/>
  </r>
  <r>
    <x v="8"/>
    <s v="Cropping"/>
    <x v="3"/>
    <s v="Other horticulture"/>
    <m/>
    <x v="75"/>
    <s v="—    "/>
    <s v="V"/>
    <s v=".D"/>
    <s v="V"/>
    <s v="V"/>
  </r>
  <r>
    <x v="8"/>
    <s v="Cropping"/>
    <x v="3"/>
    <s v="Other horticulture"/>
    <m/>
    <x v="76"/>
    <s v="—    "/>
    <n v="153.60780554041099"/>
    <s v=".D"/>
    <s v="V"/>
    <s v="V"/>
  </r>
  <r>
    <x v="8"/>
    <s v="Cropping"/>
    <x v="3"/>
    <s v="Other horticulture"/>
    <m/>
    <x v="77"/>
    <s v="—    "/>
    <s v="V"/>
    <s v="F"/>
    <s v=".D"/>
    <s v=".D"/>
  </r>
  <r>
    <x v="8"/>
    <s v="Cropping"/>
    <x v="3"/>
    <s v="Other horticulture"/>
    <m/>
    <x v="78"/>
    <s v="—    "/>
    <s v=".D"/>
    <n v="0"/>
    <n v="0"/>
    <s v=".D"/>
  </r>
  <r>
    <x v="8"/>
    <s v="Cropping"/>
    <x v="3"/>
    <s v="Other horticulture"/>
    <m/>
    <x v="79"/>
    <s v="—    "/>
    <s v="V"/>
    <s v=".D"/>
    <s v=".D"/>
    <s v="V"/>
  </r>
  <r>
    <x v="8"/>
    <s v="Cropping"/>
    <x v="3"/>
    <s v="Other horticulture"/>
    <m/>
    <x v="80"/>
    <s v="—    "/>
    <s v="V"/>
    <s v=".D"/>
    <s v="V"/>
    <s v="V"/>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2"/>
    <s v="—    "/>
    <n v="127.510336064954"/>
    <n v="76.971610916282401"/>
    <n v="120.74037243695901"/>
    <n v="190.545766742344"/>
  </r>
  <r>
    <x v="9"/>
    <s v="Grazing Livestock"/>
    <x v="0"/>
    <m/>
    <m/>
    <x v="43"/>
    <s v="—    "/>
    <n v="0"/>
    <n v="0"/>
    <n v="0"/>
    <n v="0"/>
  </r>
  <r>
    <x v="9"/>
    <s v="Grazing Livestock"/>
    <x v="0"/>
    <m/>
    <m/>
    <x v="44"/>
    <s v="—    "/>
    <n v="0"/>
    <n v="0"/>
    <n v="0"/>
    <n v="0"/>
  </r>
  <r>
    <x v="9"/>
    <s v="Grazing Livestock"/>
    <x v="0"/>
    <m/>
    <m/>
    <x v="45"/>
    <s v="—    "/>
    <n v="0"/>
    <n v="0"/>
    <n v="0"/>
    <n v="0"/>
  </r>
  <r>
    <x v="9"/>
    <s v="Grazing Livestock"/>
    <x v="0"/>
    <m/>
    <m/>
    <x v="46"/>
    <s v="—    "/>
    <n v="0"/>
    <n v="0"/>
    <n v="0"/>
    <n v="0"/>
  </r>
  <r>
    <x v="9"/>
    <s v="Grazing Livestock"/>
    <x v="0"/>
    <m/>
    <m/>
    <x v="47"/>
    <s v="—    "/>
    <n v="0"/>
    <n v="0"/>
    <n v="0"/>
    <n v="0"/>
  </r>
  <r>
    <x v="9"/>
    <s v="Grazing Livestock"/>
    <x v="0"/>
    <m/>
    <m/>
    <x v="48"/>
    <s v="—    "/>
    <n v="0"/>
    <n v="0"/>
    <n v="0"/>
    <n v="0"/>
  </r>
  <r>
    <x v="9"/>
    <s v="Grazing Livestock"/>
    <x v="0"/>
    <m/>
    <m/>
    <x v="49"/>
    <s v="—    "/>
    <n v="0"/>
    <n v="0"/>
    <n v="0"/>
    <n v="0"/>
  </r>
  <r>
    <x v="9"/>
    <s v="Grazing Livestock"/>
    <x v="0"/>
    <m/>
    <m/>
    <x v="50"/>
    <s v="—    "/>
    <n v="0"/>
    <n v="0"/>
    <n v="0"/>
    <n v="0"/>
  </r>
  <r>
    <x v="9"/>
    <s v="Grazing Livestock"/>
    <x v="0"/>
    <m/>
    <m/>
    <x v="51"/>
    <s v="—    "/>
    <n v="0"/>
    <n v="0"/>
    <n v="0"/>
    <n v="0"/>
  </r>
  <r>
    <x v="9"/>
    <s v="Grazing Livestock"/>
    <x v="0"/>
    <m/>
    <m/>
    <x v="52"/>
    <s v="—    "/>
    <n v="0"/>
    <n v="0"/>
    <n v="0"/>
    <n v="0"/>
  </r>
  <r>
    <x v="9"/>
    <s v="Grazing Livestock"/>
    <x v="0"/>
    <m/>
    <m/>
    <x v="53"/>
    <s v="—    "/>
    <n v="0"/>
    <n v="0"/>
    <n v="0"/>
    <n v="0"/>
  </r>
  <r>
    <x v="9"/>
    <s v="Grazing Livestock"/>
    <x v="0"/>
    <m/>
    <m/>
    <x v="54"/>
    <s v="—    "/>
    <n v="0"/>
    <n v="0"/>
    <n v="0"/>
    <n v="0"/>
  </r>
  <r>
    <x v="9"/>
    <s v="Grazing Livestock"/>
    <x v="0"/>
    <m/>
    <m/>
    <x v="55"/>
    <s v="—    "/>
    <n v="0"/>
    <n v="0"/>
    <n v="0"/>
    <n v="0"/>
  </r>
  <r>
    <x v="9"/>
    <s v="Grazing Livestock"/>
    <x v="0"/>
    <m/>
    <m/>
    <x v="56"/>
    <s v="—    "/>
    <n v="0"/>
    <n v="0"/>
    <n v="0"/>
    <n v="0"/>
  </r>
  <r>
    <x v="9"/>
    <s v="Grazing Livestock"/>
    <x v="0"/>
    <m/>
    <m/>
    <x v="57"/>
    <s v="—    "/>
    <n v="0"/>
    <n v="0"/>
    <n v="0"/>
    <n v="0"/>
  </r>
  <r>
    <x v="9"/>
    <s v="Grazing Livestock"/>
    <x v="0"/>
    <m/>
    <m/>
    <x v="58"/>
    <s v="—    "/>
    <n v="0"/>
    <n v="0"/>
    <n v="0"/>
    <n v="0"/>
  </r>
  <r>
    <x v="9"/>
    <s v="Grazing Livestock"/>
    <x v="0"/>
    <m/>
    <m/>
    <x v="59"/>
    <s v="—    "/>
    <n v="0"/>
    <n v="0"/>
    <n v="0"/>
    <n v="0"/>
  </r>
  <r>
    <x v="9"/>
    <s v="Grazing Livestock"/>
    <x v="0"/>
    <m/>
    <m/>
    <x v="60"/>
    <s v="—    "/>
    <n v="0"/>
    <n v="0"/>
    <n v="0"/>
    <n v="0"/>
  </r>
  <r>
    <x v="9"/>
    <s v="Grazing Livestock"/>
    <x v="0"/>
    <m/>
    <m/>
    <x v="61"/>
    <s v="—    "/>
    <n v="53.422086246843698"/>
    <n v="30.5452360696199"/>
    <n v="48.039881608304597"/>
    <n v="86.528752178301801"/>
  </r>
  <r>
    <x v="9"/>
    <s v="Grazing Livestock"/>
    <x v="0"/>
    <m/>
    <m/>
    <x v="62"/>
    <s v="—    "/>
    <n v="29.412709892208099"/>
    <n v="19.1081034962804"/>
    <n v="24.168458980071701"/>
    <n v="49.889134143115299"/>
  </r>
  <r>
    <x v="9"/>
    <s v="Grazing Livestock"/>
    <x v="0"/>
    <m/>
    <m/>
    <x v="63"/>
    <s v="—    "/>
    <n v="19.239654218046201"/>
    <n v="10.2437530762548"/>
    <n v="18.843462652864901"/>
    <n v="28.864011108524601"/>
  </r>
  <r>
    <x v="9"/>
    <s v="Grazing Livestock"/>
    <x v="0"/>
    <m/>
    <m/>
    <x v="64"/>
    <s v="—    "/>
    <n v="1.67843602253743"/>
    <s v="V"/>
    <n v="1.18391442411854"/>
    <n v="2.6512941259982901"/>
  </r>
  <r>
    <x v="9"/>
    <s v="Grazing Livestock"/>
    <x v="0"/>
    <m/>
    <m/>
    <x v="65"/>
    <s v="—    "/>
    <s v="V"/>
    <n v="0"/>
    <s v="V"/>
    <s v="V"/>
  </r>
  <r>
    <x v="9"/>
    <s v="Grazing Livestock"/>
    <x v="0"/>
    <m/>
    <m/>
    <x v="66"/>
    <s v="—    "/>
    <n v="0"/>
    <n v="0"/>
    <n v="0"/>
    <n v="0"/>
  </r>
  <r>
    <x v="9"/>
    <s v="Grazing Livestock"/>
    <x v="0"/>
    <m/>
    <m/>
    <x v="67"/>
    <s v="—    "/>
    <s v=".D"/>
    <s v="..D"/>
    <n v="0"/>
    <s v=".D"/>
  </r>
  <r>
    <x v="9"/>
    <s v="Grazing Livestock"/>
    <x v="0"/>
    <m/>
    <m/>
    <x v="68"/>
    <s v="—    "/>
    <n v="0"/>
    <n v="0"/>
    <s v="..D"/>
    <n v="0"/>
  </r>
  <r>
    <x v="9"/>
    <s v="Grazing Livestock"/>
    <x v="0"/>
    <m/>
    <m/>
    <x v="69"/>
    <s v="—    "/>
    <s v=".D"/>
    <s v="..D"/>
    <n v="0"/>
    <s v=".D"/>
  </r>
  <r>
    <x v="9"/>
    <s v="Grazing Livestock"/>
    <x v="0"/>
    <m/>
    <m/>
    <x v="70"/>
    <s v="—    "/>
    <n v="6.8338729114807597"/>
    <n v="6.4285849489416798"/>
    <n v="6.4719593355479201"/>
    <n v="7.4535074419482896"/>
  </r>
  <r>
    <x v="9"/>
    <s v="Grazing Livestock"/>
    <x v="0"/>
    <m/>
    <m/>
    <x v="71"/>
    <s v="—    "/>
    <n v="7.91138411113391"/>
    <n v="7.0950756109094302"/>
    <n v="7.4787150401645404"/>
    <n v="8.7769196665840905"/>
  </r>
  <r>
    <x v="9"/>
    <s v="Grazing Livestock"/>
    <x v="0"/>
    <m/>
    <m/>
    <x v="72"/>
    <s v="—    "/>
    <n v="5.8932138092119599"/>
    <n v="5.5941741395180404"/>
    <n v="5.6740371936526204"/>
    <n v="6.3259388190780896"/>
  </r>
  <r>
    <x v="9"/>
    <s v="Grazing Livestock"/>
    <x v="0"/>
    <m/>
    <m/>
    <x v="73"/>
    <s v="—    "/>
    <n v="2.8754647943393499"/>
    <s v="V"/>
    <n v="3.2562086331331499"/>
    <n v="2.7636753656518498"/>
  </r>
  <r>
    <x v="9"/>
    <s v="Grazing Livestock"/>
    <x v="0"/>
    <m/>
    <m/>
    <x v="74"/>
    <s v="—    "/>
    <n v="0"/>
    <n v="0"/>
    <n v="0"/>
    <n v="0"/>
  </r>
  <r>
    <x v="9"/>
    <s v="Grazing Livestock"/>
    <x v="0"/>
    <m/>
    <m/>
    <x v="75"/>
    <s v="—    "/>
    <s v=".D"/>
    <n v="0"/>
    <n v="0"/>
    <s v=".D"/>
  </r>
  <r>
    <x v="9"/>
    <s v="Grazing Livestock"/>
    <x v="0"/>
    <m/>
    <m/>
    <x v="76"/>
    <s v="—    "/>
    <n v="159.23039059035699"/>
    <s v="V"/>
    <n v="161.088445250109"/>
    <n v="157.092950265528"/>
  </r>
  <r>
    <x v="9"/>
    <s v="Grazing Livestock"/>
    <x v="0"/>
    <m/>
    <m/>
    <x v="77"/>
    <s v="—    "/>
    <n v="152.680470420147"/>
    <s v=".D"/>
    <n v="147.83702433725301"/>
    <n v="156.97255220289099"/>
  </r>
  <r>
    <x v="9"/>
    <s v="Grazing Livestock"/>
    <x v="0"/>
    <m/>
    <m/>
    <x v="78"/>
    <s v="—    "/>
    <n v="321.04593998509603"/>
    <s v="V"/>
    <n v="315.67405744235498"/>
    <n v="323.42303685845002"/>
  </r>
  <r>
    <x v="9"/>
    <s v="Grazing Livestock"/>
    <x v="0"/>
    <m/>
    <m/>
    <x v="79"/>
    <s v="—    "/>
    <s v=".D"/>
    <n v="0"/>
    <n v="0"/>
    <s v=".D"/>
  </r>
  <r>
    <x v="9"/>
    <s v="Grazing Livestock"/>
    <x v="0"/>
    <m/>
    <m/>
    <x v="80"/>
    <s v="—    "/>
    <s v=".D"/>
    <n v="0"/>
    <n v="0"/>
    <s v=".D"/>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2"/>
    <s v="—    "/>
    <n v="164.404649056864"/>
    <n v="132.86716937450399"/>
    <n v="174.561878175879"/>
    <n v="176.24780337889399"/>
  </r>
  <r>
    <x v="10"/>
    <s v="Grazing Livestock"/>
    <x v="4"/>
    <m/>
    <m/>
    <x v="43"/>
    <s v="—    "/>
    <n v="0"/>
    <n v="0"/>
    <n v="0"/>
    <n v="0"/>
  </r>
  <r>
    <x v="10"/>
    <s v="Grazing Livestock"/>
    <x v="4"/>
    <m/>
    <m/>
    <x v="44"/>
    <s v="—    "/>
    <n v="0"/>
    <n v="0"/>
    <n v="0"/>
    <n v="0"/>
  </r>
  <r>
    <x v="10"/>
    <s v="Grazing Livestock"/>
    <x v="4"/>
    <m/>
    <m/>
    <x v="45"/>
    <s v="—    "/>
    <n v="0"/>
    <n v="0"/>
    <n v="0"/>
    <n v="0"/>
  </r>
  <r>
    <x v="10"/>
    <s v="Grazing Livestock"/>
    <x v="4"/>
    <m/>
    <m/>
    <x v="46"/>
    <s v="—    "/>
    <n v="0"/>
    <n v="0"/>
    <n v="0"/>
    <n v="0"/>
  </r>
  <r>
    <x v="10"/>
    <s v="Grazing Livestock"/>
    <x v="4"/>
    <m/>
    <m/>
    <x v="47"/>
    <s v="—    "/>
    <n v="0"/>
    <n v="0"/>
    <n v="0"/>
    <n v="0"/>
  </r>
  <r>
    <x v="10"/>
    <s v="Grazing Livestock"/>
    <x v="4"/>
    <m/>
    <m/>
    <x v="48"/>
    <s v="—    "/>
    <n v="0"/>
    <n v="0"/>
    <n v="0"/>
    <n v="0"/>
  </r>
  <r>
    <x v="10"/>
    <s v="Grazing Livestock"/>
    <x v="4"/>
    <m/>
    <m/>
    <x v="49"/>
    <s v="—    "/>
    <n v="0"/>
    <n v="0"/>
    <n v="0"/>
    <n v="0"/>
  </r>
  <r>
    <x v="10"/>
    <s v="Grazing Livestock"/>
    <x v="4"/>
    <m/>
    <m/>
    <x v="50"/>
    <s v="—    "/>
    <n v="0"/>
    <n v="0"/>
    <n v="0"/>
    <n v="0"/>
  </r>
  <r>
    <x v="10"/>
    <s v="Grazing Livestock"/>
    <x v="4"/>
    <m/>
    <m/>
    <x v="51"/>
    <s v="—    "/>
    <n v="0"/>
    <n v="0"/>
    <n v="0"/>
    <n v="0"/>
  </r>
  <r>
    <x v="10"/>
    <s v="Grazing Livestock"/>
    <x v="4"/>
    <m/>
    <m/>
    <x v="52"/>
    <s v="—    "/>
    <n v="0"/>
    <n v="0"/>
    <n v="0"/>
    <n v="0"/>
  </r>
  <r>
    <x v="10"/>
    <s v="Grazing Livestock"/>
    <x v="4"/>
    <m/>
    <m/>
    <x v="53"/>
    <s v="—    "/>
    <n v="0"/>
    <n v="0"/>
    <n v="0"/>
    <n v="0"/>
  </r>
  <r>
    <x v="10"/>
    <s v="Grazing Livestock"/>
    <x v="4"/>
    <m/>
    <m/>
    <x v="54"/>
    <s v="—    "/>
    <n v="0"/>
    <n v="0"/>
    <n v="0"/>
    <n v="0"/>
  </r>
  <r>
    <x v="10"/>
    <s v="Grazing Livestock"/>
    <x v="4"/>
    <m/>
    <m/>
    <x v="55"/>
    <s v="—    "/>
    <n v="0"/>
    <n v="0"/>
    <n v="0"/>
    <n v="0"/>
  </r>
  <r>
    <x v="10"/>
    <s v="Grazing Livestock"/>
    <x v="4"/>
    <m/>
    <m/>
    <x v="56"/>
    <s v="—    "/>
    <n v="0"/>
    <n v="0"/>
    <n v="0"/>
    <n v="0"/>
  </r>
  <r>
    <x v="10"/>
    <s v="Grazing Livestock"/>
    <x v="4"/>
    <m/>
    <m/>
    <x v="57"/>
    <s v="—    "/>
    <n v="0"/>
    <n v="0"/>
    <n v="0"/>
    <n v="0"/>
  </r>
  <r>
    <x v="10"/>
    <s v="Grazing Livestock"/>
    <x v="4"/>
    <m/>
    <m/>
    <x v="58"/>
    <s v="—    "/>
    <n v="0"/>
    <n v="0"/>
    <n v="0"/>
    <n v="0"/>
  </r>
  <r>
    <x v="10"/>
    <s v="Grazing Livestock"/>
    <x v="4"/>
    <m/>
    <m/>
    <x v="59"/>
    <s v="—    "/>
    <n v="0"/>
    <n v="0"/>
    <n v="0"/>
    <n v="0"/>
  </r>
  <r>
    <x v="10"/>
    <s v="Grazing Livestock"/>
    <x v="4"/>
    <m/>
    <m/>
    <x v="60"/>
    <s v="—    "/>
    <n v="0"/>
    <n v="0"/>
    <n v="0"/>
    <n v="0"/>
  </r>
  <r>
    <x v="10"/>
    <s v="Grazing Livestock"/>
    <x v="4"/>
    <m/>
    <m/>
    <x v="61"/>
    <s v="—    "/>
    <n v="146.62323378586899"/>
    <n v="125.73497349006"/>
    <n v="103.55835987539901"/>
    <n v="251.49014048666999"/>
  </r>
  <r>
    <x v="10"/>
    <s v="Grazing Livestock"/>
    <x v="4"/>
    <m/>
    <m/>
    <x v="62"/>
    <s v="—    "/>
    <n v="97.928217046875403"/>
    <n v="81.868612316206494"/>
    <n v="69.456483707020098"/>
    <n v="169.51607579383901"/>
  </r>
  <r>
    <x v="10"/>
    <s v="Grazing Livestock"/>
    <x v="4"/>
    <m/>
    <m/>
    <x v="63"/>
    <s v="—    "/>
    <n v="38.134218626176299"/>
    <n v="39.501760096870903"/>
    <n v="24.262551302388101"/>
    <n v="63.792079478158499"/>
  </r>
  <r>
    <x v="10"/>
    <s v="Grazing Livestock"/>
    <x v="4"/>
    <m/>
    <m/>
    <x v="64"/>
    <s v="—    "/>
    <n v="6.5686338865134104"/>
    <s v="V"/>
    <n v="4.7046218377362203"/>
    <n v="9.5636260767785295"/>
  </r>
  <r>
    <x v="10"/>
    <s v="Grazing Livestock"/>
    <x v="4"/>
    <m/>
    <m/>
    <x v="65"/>
    <s v="—    "/>
    <s v="V"/>
    <n v="0"/>
    <s v="V"/>
    <s v="V"/>
  </r>
  <r>
    <x v="10"/>
    <s v="Grazing Livestock"/>
    <x v="4"/>
    <m/>
    <m/>
    <x v="66"/>
    <s v="—    "/>
    <n v="0"/>
    <n v="0"/>
    <n v="0"/>
    <n v="0"/>
  </r>
  <r>
    <x v="10"/>
    <s v="Grazing Livestock"/>
    <x v="4"/>
    <m/>
    <m/>
    <x v="67"/>
    <s v="—    "/>
    <s v=".D"/>
    <s v="..D"/>
    <n v="0"/>
    <s v=".D"/>
  </r>
  <r>
    <x v="10"/>
    <s v="Grazing Livestock"/>
    <x v="4"/>
    <m/>
    <m/>
    <x v="68"/>
    <s v="—    "/>
    <n v="0"/>
    <n v="0"/>
    <n v="0"/>
    <n v="0"/>
  </r>
  <r>
    <x v="10"/>
    <s v="Grazing Livestock"/>
    <x v="4"/>
    <m/>
    <m/>
    <x v="69"/>
    <s v="—    "/>
    <s v=".D"/>
    <s v="..D"/>
    <n v="0"/>
    <s v=".D"/>
  </r>
  <r>
    <x v="10"/>
    <s v="Grazing Livestock"/>
    <x v="4"/>
    <m/>
    <m/>
    <x v="70"/>
    <s v="—    "/>
    <n v="7.3686480648796202"/>
    <n v="6.5698484150322596"/>
    <n v="7.0886096672594299"/>
    <n v="8.1212795273026597"/>
  </r>
  <r>
    <x v="10"/>
    <s v="Grazing Livestock"/>
    <x v="4"/>
    <m/>
    <m/>
    <x v="71"/>
    <s v="—    "/>
    <n v="8.0094043566819604"/>
    <n v="7.0950756109094604"/>
    <n v="7.6379745630240397"/>
    <n v="8.9117650455578907"/>
  </r>
  <r>
    <x v="10"/>
    <s v="Grazing Livestock"/>
    <x v="4"/>
    <m/>
    <m/>
    <x v="72"/>
    <s v="—    "/>
    <n v="6.2055804528257603"/>
    <n v="5.8721886390770299"/>
    <n v="5.7670392415651603"/>
    <n v="6.8314879201296899"/>
  </r>
  <r>
    <x v="10"/>
    <s v="Grazing Livestock"/>
    <x v="4"/>
    <m/>
    <m/>
    <x v="73"/>
    <s v="—    "/>
    <n v="2.8314298679296401"/>
    <s v="V"/>
    <n v="3.1488188370596699"/>
    <n v="2.7396352343654802"/>
  </r>
  <r>
    <x v="10"/>
    <s v="Grazing Livestock"/>
    <x v="4"/>
    <m/>
    <m/>
    <x v="74"/>
    <s v="—    "/>
    <n v="0"/>
    <n v="0"/>
    <n v="0"/>
    <n v="0"/>
  </r>
  <r>
    <x v="10"/>
    <s v="Grazing Livestock"/>
    <x v="4"/>
    <m/>
    <m/>
    <x v="75"/>
    <s v="—    "/>
    <s v=".D"/>
    <n v="0"/>
    <n v="0"/>
    <s v=".D"/>
  </r>
  <r>
    <x v="10"/>
    <s v="Grazing Livestock"/>
    <x v="4"/>
    <m/>
    <m/>
    <x v="76"/>
    <s v="—    "/>
    <n v="158.12265680576601"/>
    <n v="160.77244483239099"/>
    <n v="161.660520314156"/>
    <n v="154.91253313077701"/>
  </r>
  <r>
    <x v="10"/>
    <s v="Grazing Livestock"/>
    <x v="4"/>
    <m/>
    <m/>
    <x v="77"/>
    <s v="—    "/>
    <n v="153.700372682232"/>
    <s v=".D"/>
    <n v="146.57231014238701"/>
    <n v="157.27485577517001"/>
  </r>
  <r>
    <x v="10"/>
    <s v="Grazing Livestock"/>
    <x v="4"/>
    <m/>
    <m/>
    <x v="78"/>
    <s v="—    "/>
    <n v="323.29782770904399"/>
    <n v="332.17530654665597"/>
    <n v="316.03135912977098"/>
    <n v="327.92550156090698"/>
  </r>
  <r>
    <x v="10"/>
    <s v="Grazing Livestock"/>
    <x v="4"/>
    <m/>
    <m/>
    <x v="79"/>
    <s v="—    "/>
    <n v="0"/>
    <n v="0"/>
    <n v="0"/>
    <n v="0"/>
  </r>
  <r>
    <x v="10"/>
    <s v="Grazing Livestock"/>
    <x v="4"/>
    <m/>
    <m/>
    <x v="80"/>
    <s v="—    "/>
    <s v=".D"/>
    <n v="0"/>
    <n v="0"/>
    <s v=".D"/>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2"/>
    <s v="—    "/>
    <n v="90.538585823223201"/>
    <n v="55.321584836098097"/>
    <n v="91.2676028096284"/>
    <n v="123.538133737698"/>
  </r>
  <r>
    <x v="11"/>
    <s v="Grazing Livestock"/>
    <x v="5"/>
    <m/>
    <m/>
    <x v="43"/>
    <s v="—    "/>
    <n v="0"/>
    <n v="0"/>
    <n v="0"/>
    <n v="0"/>
  </r>
  <r>
    <x v="11"/>
    <s v="Grazing Livestock"/>
    <x v="5"/>
    <m/>
    <m/>
    <x v="44"/>
    <s v="—    "/>
    <n v="0"/>
    <n v="0"/>
    <n v="0"/>
    <n v="0"/>
  </r>
  <r>
    <x v="11"/>
    <s v="Grazing Livestock"/>
    <x v="5"/>
    <m/>
    <m/>
    <x v="45"/>
    <s v="—    "/>
    <n v="0"/>
    <n v="0"/>
    <n v="0"/>
    <n v="0"/>
  </r>
  <r>
    <x v="11"/>
    <s v="Grazing Livestock"/>
    <x v="5"/>
    <m/>
    <m/>
    <x v="46"/>
    <s v="—    "/>
    <n v="0"/>
    <n v="0"/>
    <n v="0"/>
    <n v="0"/>
  </r>
  <r>
    <x v="11"/>
    <s v="Grazing Livestock"/>
    <x v="5"/>
    <m/>
    <m/>
    <x v="47"/>
    <s v="—    "/>
    <n v="0"/>
    <n v="0"/>
    <n v="0"/>
    <n v="0"/>
  </r>
  <r>
    <x v="11"/>
    <s v="Grazing Livestock"/>
    <x v="5"/>
    <m/>
    <m/>
    <x v="48"/>
    <s v="—    "/>
    <n v="0"/>
    <n v="0"/>
    <n v="0"/>
    <n v="0"/>
  </r>
  <r>
    <x v="11"/>
    <s v="Grazing Livestock"/>
    <x v="5"/>
    <m/>
    <m/>
    <x v="49"/>
    <s v="—    "/>
    <n v="0"/>
    <n v="0"/>
    <n v="0"/>
    <n v="0"/>
  </r>
  <r>
    <x v="11"/>
    <s v="Grazing Livestock"/>
    <x v="5"/>
    <m/>
    <m/>
    <x v="50"/>
    <s v="—    "/>
    <n v="0"/>
    <n v="0"/>
    <n v="0"/>
    <n v="0"/>
  </r>
  <r>
    <x v="11"/>
    <s v="Grazing Livestock"/>
    <x v="5"/>
    <m/>
    <m/>
    <x v="51"/>
    <s v="—    "/>
    <n v="0"/>
    <n v="0"/>
    <n v="0"/>
    <n v="0"/>
  </r>
  <r>
    <x v="11"/>
    <s v="Grazing Livestock"/>
    <x v="5"/>
    <m/>
    <m/>
    <x v="52"/>
    <s v="—    "/>
    <n v="0"/>
    <n v="0"/>
    <n v="0"/>
    <n v="0"/>
  </r>
  <r>
    <x v="11"/>
    <s v="Grazing Livestock"/>
    <x v="5"/>
    <m/>
    <m/>
    <x v="53"/>
    <s v="—    "/>
    <n v="0"/>
    <n v="0"/>
    <n v="0"/>
    <n v="0"/>
  </r>
  <r>
    <x v="11"/>
    <s v="Grazing Livestock"/>
    <x v="5"/>
    <m/>
    <m/>
    <x v="54"/>
    <s v="—    "/>
    <n v="0"/>
    <n v="0"/>
    <n v="0"/>
    <n v="0"/>
  </r>
  <r>
    <x v="11"/>
    <s v="Grazing Livestock"/>
    <x v="5"/>
    <m/>
    <m/>
    <x v="55"/>
    <s v="—    "/>
    <n v="0"/>
    <n v="0"/>
    <n v="0"/>
    <n v="0"/>
  </r>
  <r>
    <x v="11"/>
    <s v="Grazing Livestock"/>
    <x v="5"/>
    <m/>
    <m/>
    <x v="56"/>
    <s v="—    "/>
    <n v="0"/>
    <n v="0"/>
    <n v="0"/>
    <n v="0"/>
  </r>
  <r>
    <x v="11"/>
    <s v="Grazing Livestock"/>
    <x v="5"/>
    <m/>
    <m/>
    <x v="57"/>
    <s v="—    "/>
    <n v="0"/>
    <n v="0"/>
    <n v="0"/>
    <n v="0"/>
  </r>
  <r>
    <x v="11"/>
    <s v="Grazing Livestock"/>
    <x v="5"/>
    <m/>
    <m/>
    <x v="58"/>
    <s v="—    "/>
    <n v="0"/>
    <n v="0"/>
    <n v="0"/>
    <n v="0"/>
  </r>
  <r>
    <x v="11"/>
    <s v="Grazing Livestock"/>
    <x v="5"/>
    <m/>
    <m/>
    <x v="59"/>
    <s v="—    "/>
    <n v="0"/>
    <n v="0"/>
    <n v="0"/>
    <n v="0"/>
  </r>
  <r>
    <x v="11"/>
    <s v="Grazing Livestock"/>
    <x v="5"/>
    <m/>
    <m/>
    <x v="60"/>
    <s v="—    "/>
    <n v="0"/>
    <n v="0"/>
    <n v="0"/>
    <n v="0"/>
  </r>
  <r>
    <x v="11"/>
    <s v="Grazing Livestock"/>
    <x v="5"/>
    <m/>
    <m/>
    <x v="61"/>
    <s v="—    "/>
    <n v="34.615337538175098"/>
    <s v="V"/>
    <n v="42.9291325851473"/>
    <n v="50.229707666186101"/>
  </r>
  <r>
    <x v="11"/>
    <s v="Grazing Livestock"/>
    <x v="5"/>
    <m/>
    <m/>
    <x v="62"/>
    <s v="—    "/>
    <n v="12.448926727436801"/>
    <n v="0"/>
    <n v="14.946318708288199"/>
    <n v="19.708670257667102"/>
  </r>
  <r>
    <x v="11"/>
    <s v="Grazing Livestock"/>
    <x v="5"/>
    <m/>
    <m/>
    <x v="63"/>
    <s v="—    "/>
    <n v="18.292882042394702"/>
    <s v="V"/>
    <n v="23.519041113691401"/>
    <n v="24.363239374011101"/>
  </r>
  <r>
    <x v="11"/>
    <s v="Grazing Livestock"/>
    <x v="5"/>
    <m/>
    <m/>
    <x v="64"/>
    <s v="—    "/>
    <s v="V"/>
    <n v="0"/>
    <s v=".D"/>
    <s v="V"/>
  </r>
  <r>
    <x v="11"/>
    <s v="Grazing Livestock"/>
    <x v="5"/>
    <m/>
    <m/>
    <x v="65"/>
    <s v="—    "/>
    <s v="V"/>
    <n v="0"/>
    <s v="V"/>
    <s v="V"/>
  </r>
  <r>
    <x v="11"/>
    <s v="Grazing Livestock"/>
    <x v="5"/>
    <m/>
    <m/>
    <x v="66"/>
    <s v="—    "/>
    <n v="0"/>
    <n v="0"/>
    <n v="0"/>
    <n v="0"/>
  </r>
  <r>
    <x v="11"/>
    <s v="Grazing Livestock"/>
    <x v="5"/>
    <m/>
    <m/>
    <x v="67"/>
    <s v="—    "/>
    <n v="0"/>
    <n v="0"/>
    <n v="0"/>
    <n v="0"/>
  </r>
  <r>
    <x v="11"/>
    <s v="Grazing Livestock"/>
    <x v="5"/>
    <m/>
    <m/>
    <x v="68"/>
    <s v="—    "/>
    <n v="0"/>
    <n v="0"/>
    <n v="0"/>
    <n v="0"/>
  </r>
  <r>
    <x v="11"/>
    <s v="Grazing Livestock"/>
    <x v="5"/>
    <m/>
    <m/>
    <x v="69"/>
    <s v="—    "/>
    <s v=".D"/>
    <s v="..D"/>
    <n v="0"/>
    <s v=".D"/>
  </r>
  <r>
    <x v="11"/>
    <s v="Grazing Livestock"/>
    <x v="5"/>
    <m/>
    <m/>
    <x v="70"/>
    <s v="—    "/>
    <n v="6.08593128730306"/>
    <s v="V"/>
    <n v="6.0221388062128103"/>
    <n v="6.3139592185420303"/>
  </r>
  <r>
    <x v="11"/>
    <s v="Grazing Livestock"/>
    <x v="5"/>
    <m/>
    <m/>
    <x v="71"/>
    <s v="—    "/>
    <n v="7.6637383224776503"/>
    <n v="0"/>
    <n v="7.2759561344569503"/>
    <n v="8.3256225340796792"/>
  </r>
  <r>
    <x v="11"/>
    <s v="Grazing Livestock"/>
    <x v="5"/>
    <m/>
    <m/>
    <x v="72"/>
    <s v="—    "/>
    <n v="5.6169712750737197"/>
    <s v="V"/>
    <n v="5.6533067614838597"/>
    <n v="5.7322160195504601"/>
  </r>
  <r>
    <x v="11"/>
    <s v="Grazing Livestock"/>
    <x v="5"/>
    <m/>
    <m/>
    <x v="73"/>
    <s v="—    "/>
    <s v="V"/>
    <n v="0"/>
    <s v=".D"/>
    <s v="V"/>
  </r>
  <r>
    <x v="11"/>
    <s v="Grazing Livestock"/>
    <x v="5"/>
    <m/>
    <m/>
    <x v="74"/>
    <s v="—    "/>
    <n v="0"/>
    <n v="0"/>
    <n v="0"/>
    <n v="0"/>
  </r>
  <r>
    <x v="11"/>
    <s v="Grazing Livestock"/>
    <x v="5"/>
    <m/>
    <m/>
    <x v="75"/>
    <s v="—    "/>
    <n v="0"/>
    <n v="0"/>
    <n v="0"/>
    <n v="0"/>
  </r>
  <r>
    <x v="11"/>
    <s v="Grazing Livestock"/>
    <x v="5"/>
    <m/>
    <m/>
    <x v="76"/>
    <s v="—    "/>
    <n v="162.32400249226001"/>
    <n v="0"/>
    <n v="160.567862623016"/>
    <n v="165.353279567615"/>
  </r>
  <r>
    <x v="11"/>
    <s v="Grazing Livestock"/>
    <x v="5"/>
    <m/>
    <m/>
    <x v="77"/>
    <s v="—    "/>
    <n v="154.29567394473801"/>
    <s v=".D"/>
    <n v="152.87171836438901"/>
    <n v="158.17211408614901"/>
  </r>
  <r>
    <x v="11"/>
    <s v="Grazing Livestock"/>
    <x v="5"/>
    <m/>
    <m/>
    <x v="78"/>
    <s v="—    "/>
    <s v="V"/>
    <n v="0"/>
    <s v="V"/>
    <s v="V"/>
  </r>
  <r>
    <x v="11"/>
    <s v="Grazing Livestock"/>
    <x v="5"/>
    <m/>
    <m/>
    <x v="79"/>
    <s v="—    "/>
    <s v=".D"/>
    <n v="0"/>
    <n v="0"/>
    <s v=".D"/>
  </r>
  <r>
    <x v="11"/>
    <s v="Grazing Livestock"/>
    <x v="5"/>
    <m/>
    <m/>
    <x v="80"/>
    <s v="—    "/>
    <n v="0"/>
    <n v="0"/>
    <n v="0"/>
    <n v="0"/>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2"/>
    <s v="—    "/>
    <n v="164.67543071253701"/>
    <n v="68.603485963451106"/>
    <n v="130.19994215142901"/>
    <n v="327.53817484072101"/>
  </r>
  <r>
    <x v="12"/>
    <s v="Grazing Livestock"/>
    <x v="6"/>
    <m/>
    <m/>
    <x v="43"/>
    <s v="—    "/>
    <n v="0"/>
    <n v="0"/>
    <n v="0"/>
    <n v="0"/>
  </r>
  <r>
    <x v="12"/>
    <s v="Grazing Livestock"/>
    <x v="6"/>
    <m/>
    <m/>
    <x v="44"/>
    <s v="—    "/>
    <n v="0"/>
    <n v="0"/>
    <n v="0"/>
    <n v="0"/>
  </r>
  <r>
    <x v="12"/>
    <s v="Grazing Livestock"/>
    <x v="6"/>
    <m/>
    <m/>
    <x v="45"/>
    <s v="—    "/>
    <n v="0"/>
    <n v="0"/>
    <n v="0"/>
    <n v="0"/>
  </r>
  <r>
    <x v="12"/>
    <s v="Grazing Livestock"/>
    <x v="6"/>
    <m/>
    <m/>
    <x v="46"/>
    <s v="—    "/>
    <n v="0"/>
    <n v="0"/>
    <n v="0"/>
    <n v="0"/>
  </r>
  <r>
    <x v="12"/>
    <s v="Grazing Livestock"/>
    <x v="6"/>
    <m/>
    <m/>
    <x v="47"/>
    <s v="—    "/>
    <n v="0"/>
    <n v="0"/>
    <n v="0"/>
    <n v="0"/>
  </r>
  <r>
    <x v="12"/>
    <s v="Grazing Livestock"/>
    <x v="6"/>
    <m/>
    <m/>
    <x v="48"/>
    <s v="—    "/>
    <n v="0"/>
    <n v="0"/>
    <n v="0"/>
    <n v="0"/>
  </r>
  <r>
    <x v="12"/>
    <s v="Grazing Livestock"/>
    <x v="6"/>
    <m/>
    <m/>
    <x v="49"/>
    <s v="—    "/>
    <n v="0"/>
    <n v="0"/>
    <n v="0"/>
    <n v="0"/>
  </r>
  <r>
    <x v="12"/>
    <s v="Grazing Livestock"/>
    <x v="6"/>
    <m/>
    <m/>
    <x v="50"/>
    <s v="—    "/>
    <n v="0"/>
    <n v="0"/>
    <n v="0"/>
    <n v="0"/>
  </r>
  <r>
    <x v="12"/>
    <s v="Grazing Livestock"/>
    <x v="6"/>
    <m/>
    <m/>
    <x v="51"/>
    <s v="—    "/>
    <n v="0"/>
    <n v="0"/>
    <n v="0"/>
    <n v="0"/>
  </r>
  <r>
    <x v="12"/>
    <s v="Grazing Livestock"/>
    <x v="6"/>
    <m/>
    <m/>
    <x v="52"/>
    <s v="—    "/>
    <n v="0"/>
    <n v="0"/>
    <n v="0"/>
    <n v="0"/>
  </r>
  <r>
    <x v="12"/>
    <s v="Grazing Livestock"/>
    <x v="6"/>
    <m/>
    <m/>
    <x v="53"/>
    <s v="—    "/>
    <n v="0"/>
    <n v="0"/>
    <n v="0"/>
    <n v="0"/>
  </r>
  <r>
    <x v="12"/>
    <s v="Grazing Livestock"/>
    <x v="6"/>
    <m/>
    <m/>
    <x v="54"/>
    <s v="—    "/>
    <n v="0"/>
    <n v="0"/>
    <n v="0"/>
    <n v="0"/>
  </r>
  <r>
    <x v="12"/>
    <s v="Grazing Livestock"/>
    <x v="6"/>
    <m/>
    <m/>
    <x v="55"/>
    <s v="—    "/>
    <n v="0"/>
    <n v="0"/>
    <n v="0"/>
    <n v="0"/>
  </r>
  <r>
    <x v="12"/>
    <s v="Grazing Livestock"/>
    <x v="6"/>
    <m/>
    <m/>
    <x v="56"/>
    <s v="—    "/>
    <n v="0"/>
    <n v="0"/>
    <n v="0"/>
    <n v="0"/>
  </r>
  <r>
    <x v="12"/>
    <s v="Grazing Livestock"/>
    <x v="6"/>
    <m/>
    <m/>
    <x v="57"/>
    <s v="—    "/>
    <n v="0"/>
    <n v="0"/>
    <n v="0"/>
    <n v="0"/>
  </r>
  <r>
    <x v="12"/>
    <s v="Grazing Livestock"/>
    <x v="6"/>
    <m/>
    <m/>
    <x v="58"/>
    <s v="—    "/>
    <n v="0"/>
    <n v="0"/>
    <n v="0"/>
    <n v="0"/>
  </r>
  <r>
    <x v="12"/>
    <s v="Grazing Livestock"/>
    <x v="6"/>
    <m/>
    <m/>
    <x v="59"/>
    <s v="—    "/>
    <n v="0"/>
    <n v="0"/>
    <n v="0"/>
    <n v="0"/>
  </r>
  <r>
    <x v="12"/>
    <s v="Grazing Livestock"/>
    <x v="6"/>
    <m/>
    <m/>
    <x v="60"/>
    <s v="—    "/>
    <n v="0"/>
    <n v="0"/>
    <n v="0"/>
    <n v="0"/>
  </r>
  <r>
    <x v="12"/>
    <s v="Grazing Livestock"/>
    <x v="6"/>
    <m/>
    <m/>
    <x v="61"/>
    <s v="—    "/>
    <n v="9.5935096623338598"/>
    <s v=".D"/>
    <s v="V"/>
    <n v="14.099930591581099"/>
  </r>
  <r>
    <x v="12"/>
    <s v="Grazing Livestock"/>
    <x v="6"/>
    <m/>
    <m/>
    <x v="62"/>
    <s v="—    "/>
    <s v="V"/>
    <n v="0"/>
    <s v="V"/>
    <s v="V"/>
  </r>
  <r>
    <x v="12"/>
    <s v="Grazing Livestock"/>
    <x v="6"/>
    <m/>
    <m/>
    <x v="63"/>
    <s v="—    "/>
    <n v="5.06309532097149"/>
    <s v=".D"/>
    <n v="5.8279508213796198"/>
    <s v="V"/>
  </r>
  <r>
    <x v="12"/>
    <s v="Grazing Livestock"/>
    <x v="6"/>
    <m/>
    <m/>
    <x v="64"/>
    <s v="—    "/>
    <n v="0"/>
    <n v="0"/>
    <s v="..D"/>
    <n v="0"/>
  </r>
  <r>
    <x v="12"/>
    <s v="Grazing Livestock"/>
    <x v="6"/>
    <m/>
    <m/>
    <x v="65"/>
    <s v="—    "/>
    <s v=".D"/>
    <s v="..D"/>
    <n v="0"/>
    <s v=".D"/>
  </r>
  <r>
    <x v="12"/>
    <s v="Grazing Livestock"/>
    <x v="6"/>
    <m/>
    <m/>
    <x v="66"/>
    <s v="—    "/>
    <n v="0"/>
    <n v="0"/>
    <n v="0"/>
    <n v="0"/>
  </r>
  <r>
    <x v="12"/>
    <s v="Grazing Livestock"/>
    <x v="6"/>
    <m/>
    <m/>
    <x v="67"/>
    <s v="—    "/>
    <s v=".D"/>
    <s v="..D"/>
    <n v="0"/>
    <s v=".D"/>
  </r>
  <r>
    <x v="12"/>
    <s v="Grazing Livestock"/>
    <x v="6"/>
    <m/>
    <m/>
    <x v="68"/>
    <s v="—    "/>
    <n v="0"/>
    <n v="0"/>
    <n v="0"/>
    <n v="0"/>
  </r>
  <r>
    <x v="12"/>
    <s v="Grazing Livestock"/>
    <x v="6"/>
    <m/>
    <m/>
    <x v="69"/>
    <s v="—    "/>
    <s v=".D"/>
    <s v="..D"/>
    <n v="0"/>
    <s v=".D"/>
  </r>
  <r>
    <x v="12"/>
    <s v="Grazing Livestock"/>
    <x v="6"/>
    <m/>
    <m/>
    <x v="70"/>
    <s v="—    "/>
    <n v="6.1227871084389696"/>
    <s v=".D"/>
    <s v="V"/>
    <n v="7.1171754863311296"/>
  </r>
  <r>
    <x v="12"/>
    <s v="Grazing Livestock"/>
    <x v="6"/>
    <m/>
    <m/>
    <x v="71"/>
    <s v="—    "/>
    <s v="V"/>
    <n v="0"/>
    <s v="V"/>
    <s v="V"/>
  </r>
  <r>
    <x v="12"/>
    <s v="Grazing Livestock"/>
    <x v="6"/>
    <m/>
    <m/>
    <x v="72"/>
    <s v="—    "/>
    <n v="5.9439053369194701"/>
    <s v=".D"/>
    <n v="5.5176468004071797"/>
    <s v="V"/>
  </r>
  <r>
    <x v="12"/>
    <s v="Grazing Livestock"/>
    <x v="6"/>
    <m/>
    <m/>
    <x v="73"/>
    <s v="—    "/>
    <n v="0"/>
    <n v="0"/>
    <n v="0"/>
    <n v="0"/>
  </r>
  <r>
    <x v="12"/>
    <s v="Grazing Livestock"/>
    <x v="6"/>
    <m/>
    <m/>
    <x v="74"/>
    <s v="—    "/>
    <n v="0"/>
    <n v="0"/>
    <n v="0"/>
    <n v="0"/>
  </r>
  <r>
    <x v="12"/>
    <s v="Grazing Livestock"/>
    <x v="6"/>
    <m/>
    <m/>
    <x v="75"/>
    <s v="—    "/>
    <s v=".D"/>
    <n v="0"/>
    <n v="0"/>
    <s v=".D"/>
  </r>
  <r>
    <x v="12"/>
    <s v="Grazing Livestock"/>
    <x v="6"/>
    <m/>
    <m/>
    <x v="76"/>
    <s v="—    "/>
    <s v="V"/>
    <n v="0"/>
    <s v=".D"/>
    <s v="V"/>
  </r>
  <r>
    <x v="12"/>
    <s v="Grazing Livestock"/>
    <x v="6"/>
    <m/>
    <m/>
    <x v="77"/>
    <s v="—    "/>
    <s v="V"/>
    <n v="0"/>
    <s v=".D"/>
    <s v=".D"/>
  </r>
  <r>
    <x v="12"/>
    <s v="Grazing Livestock"/>
    <x v="6"/>
    <m/>
    <m/>
    <x v="78"/>
    <s v="—    "/>
    <n v="0"/>
    <n v="0"/>
    <n v="0"/>
    <n v="0"/>
  </r>
  <r>
    <x v="12"/>
    <s v="Grazing Livestock"/>
    <x v="6"/>
    <m/>
    <m/>
    <x v="79"/>
    <s v="—    "/>
    <n v="0"/>
    <n v="0"/>
    <n v="0"/>
    <n v="0"/>
  </r>
  <r>
    <x v="12"/>
    <s v="Grazing Livestock"/>
    <x v="6"/>
    <m/>
    <m/>
    <x v="80"/>
    <s v="—    "/>
    <s v=".D"/>
    <n v="0"/>
    <n v="0"/>
    <s v=".D"/>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2"/>
    <s v="—    "/>
    <n v="87.498495039597898"/>
    <n v="58.921865587630002"/>
    <n v="88.373231988377199"/>
    <n v="131.78877314270599"/>
  </r>
  <r>
    <x v="13"/>
    <s v="Grazing Livestock"/>
    <x v="6"/>
    <s v="Grazing livestock (DA)"/>
    <m/>
    <x v="43"/>
    <s v="—    "/>
    <n v="0"/>
    <n v="0"/>
    <n v="0"/>
    <n v="0"/>
  </r>
  <r>
    <x v="13"/>
    <s v="Grazing Livestock"/>
    <x v="6"/>
    <s v="Grazing livestock (DA)"/>
    <m/>
    <x v="44"/>
    <s v="—    "/>
    <n v="0"/>
    <n v="0"/>
    <n v="0"/>
    <n v="0"/>
  </r>
  <r>
    <x v="13"/>
    <s v="Grazing Livestock"/>
    <x v="6"/>
    <s v="Grazing livestock (DA)"/>
    <m/>
    <x v="45"/>
    <s v="—    "/>
    <n v="0"/>
    <n v="0"/>
    <n v="0"/>
    <n v="0"/>
  </r>
  <r>
    <x v="13"/>
    <s v="Grazing Livestock"/>
    <x v="6"/>
    <s v="Grazing livestock (DA)"/>
    <m/>
    <x v="46"/>
    <s v="—    "/>
    <n v="0"/>
    <n v="0"/>
    <n v="0"/>
    <n v="0"/>
  </r>
  <r>
    <x v="13"/>
    <s v="Grazing Livestock"/>
    <x v="6"/>
    <s v="Grazing livestock (DA)"/>
    <m/>
    <x v="47"/>
    <s v="—    "/>
    <n v="0"/>
    <n v="0"/>
    <n v="0"/>
    <n v="0"/>
  </r>
  <r>
    <x v="13"/>
    <s v="Grazing Livestock"/>
    <x v="6"/>
    <s v="Grazing livestock (DA)"/>
    <m/>
    <x v="48"/>
    <s v="—    "/>
    <n v="0"/>
    <n v="0"/>
    <n v="0"/>
    <n v="0"/>
  </r>
  <r>
    <x v="13"/>
    <s v="Grazing Livestock"/>
    <x v="6"/>
    <s v="Grazing livestock (DA)"/>
    <m/>
    <x v="49"/>
    <s v="—    "/>
    <n v="0"/>
    <n v="0"/>
    <n v="0"/>
    <n v="0"/>
  </r>
  <r>
    <x v="13"/>
    <s v="Grazing Livestock"/>
    <x v="6"/>
    <s v="Grazing livestock (DA)"/>
    <m/>
    <x v="50"/>
    <s v="—    "/>
    <n v="0"/>
    <n v="0"/>
    <n v="0"/>
    <n v="0"/>
  </r>
  <r>
    <x v="13"/>
    <s v="Grazing Livestock"/>
    <x v="6"/>
    <s v="Grazing livestock (DA)"/>
    <m/>
    <x v="51"/>
    <s v="—    "/>
    <n v="0"/>
    <n v="0"/>
    <n v="0"/>
    <n v="0"/>
  </r>
  <r>
    <x v="13"/>
    <s v="Grazing Livestock"/>
    <x v="6"/>
    <s v="Grazing livestock (DA)"/>
    <m/>
    <x v="52"/>
    <s v="—    "/>
    <n v="0"/>
    <n v="0"/>
    <n v="0"/>
    <n v="0"/>
  </r>
  <r>
    <x v="13"/>
    <s v="Grazing Livestock"/>
    <x v="6"/>
    <s v="Grazing livestock (DA)"/>
    <m/>
    <x v="53"/>
    <s v="—    "/>
    <n v="0"/>
    <n v="0"/>
    <n v="0"/>
    <n v="0"/>
  </r>
  <r>
    <x v="13"/>
    <s v="Grazing Livestock"/>
    <x v="6"/>
    <s v="Grazing livestock (DA)"/>
    <m/>
    <x v="54"/>
    <s v="—    "/>
    <n v="0"/>
    <n v="0"/>
    <n v="0"/>
    <n v="0"/>
  </r>
  <r>
    <x v="13"/>
    <s v="Grazing Livestock"/>
    <x v="6"/>
    <s v="Grazing livestock (DA)"/>
    <m/>
    <x v="55"/>
    <s v="—    "/>
    <n v="0"/>
    <n v="0"/>
    <n v="0"/>
    <n v="0"/>
  </r>
  <r>
    <x v="13"/>
    <s v="Grazing Livestock"/>
    <x v="6"/>
    <s v="Grazing livestock (DA)"/>
    <m/>
    <x v="56"/>
    <s v="—    "/>
    <n v="0"/>
    <n v="0"/>
    <n v="0"/>
    <n v="0"/>
  </r>
  <r>
    <x v="13"/>
    <s v="Grazing Livestock"/>
    <x v="6"/>
    <s v="Grazing livestock (DA)"/>
    <m/>
    <x v="57"/>
    <s v="—    "/>
    <n v="0"/>
    <n v="0"/>
    <n v="0"/>
    <n v="0"/>
  </r>
  <r>
    <x v="13"/>
    <s v="Grazing Livestock"/>
    <x v="6"/>
    <s v="Grazing livestock (DA)"/>
    <m/>
    <x v="58"/>
    <s v="—    "/>
    <n v="0"/>
    <n v="0"/>
    <n v="0"/>
    <n v="0"/>
  </r>
  <r>
    <x v="13"/>
    <s v="Grazing Livestock"/>
    <x v="6"/>
    <s v="Grazing livestock (DA)"/>
    <m/>
    <x v="59"/>
    <s v="—    "/>
    <n v="0"/>
    <n v="0"/>
    <n v="0"/>
    <n v="0"/>
  </r>
  <r>
    <x v="13"/>
    <s v="Grazing Livestock"/>
    <x v="6"/>
    <s v="Grazing livestock (DA)"/>
    <m/>
    <x v="60"/>
    <s v="—    "/>
    <n v="0"/>
    <n v="0"/>
    <n v="0"/>
    <n v="0"/>
  </r>
  <r>
    <x v="13"/>
    <s v="Grazing Livestock"/>
    <x v="6"/>
    <s v="Grazing livestock (DA)"/>
    <m/>
    <x v="61"/>
    <s v="—    "/>
    <s v="V"/>
    <s v=".D"/>
    <s v="V"/>
    <s v="V"/>
  </r>
  <r>
    <x v="13"/>
    <s v="Grazing Livestock"/>
    <x v="6"/>
    <s v="Grazing livestock (DA)"/>
    <m/>
    <x v="62"/>
    <s v="—    "/>
    <s v="V"/>
    <n v="0"/>
    <s v=".D"/>
    <s v="V"/>
  </r>
  <r>
    <x v="13"/>
    <s v="Grazing Livestock"/>
    <x v="6"/>
    <s v="Grazing livestock (DA)"/>
    <m/>
    <x v="63"/>
    <s v="—    "/>
    <s v="V"/>
    <s v=".D"/>
    <s v="V"/>
    <s v="V"/>
  </r>
  <r>
    <x v="13"/>
    <s v="Grazing Livestock"/>
    <x v="6"/>
    <s v="Grazing livestock (DA)"/>
    <m/>
    <x v="64"/>
    <s v="—    "/>
    <n v="0"/>
    <n v="0"/>
    <n v="0"/>
    <n v="0"/>
  </r>
  <r>
    <x v="13"/>
    <s v="Grazing Livestock"/>
    <x v="6"/>
    <s v="Grazing livestock (DA)"/>
    <m/>
    <x v="65"/>
    <s v="—    "/>
    <s v=".D"/>
    <s v="..D"/>
    <n v="0"/>
    <s v=".D"/>
  </r>
  <r>
    <x v="13"/>
    <s v="Grazing Livestock"/>
    <x v="6"/>
    <s v="Grazing livestock (DA)"/>
    <m/>
    <x v="66"/>
    <s v="—    "/>
    <n v="0"/>
    <n v="0"/>
    <n v="0"/>
    <n v="0"/>
  </r>
  <r>
    <x v="13"/>
    <s v="Grazing Livestock"/>
    <x v="6"/>
    <s v="Grazing livestock (DA)"/>
    <m/>
    <x v="67"/>
    <s v="—    "/>
    <s v=".D"/>
    <s v="..D"/>
    <n v="0"/>
    <s v=".D"/>
  </r>
  <r>
    <x v="13"/>
    <s v="Grazing Livestock"/>
    <x v="6"/>
    <s v="Grazing livestock (DA)"/>
    <m/>
    <x v="68"/>
    <s v="—    "/>
    <n v="0"/>
    <n v="0"/>
    <n v="0"/>
    <n v="0"/>
  </r>
  <r>
    <x v="13"/>
    <s v="Grazing Livestock"/>
    <x v="6"/>
    <s v="Grazing livestock (DA)"/>
    <m/>
    <x v="69"/>
    <s v="—    "/>
    <s v=".D"/>
    <s v="..D"/>
    <n v="0"/>
    <s v=".D"/>
  </r>
  <r>
    <x v="13"/>
    <s v="Grazing Livestock"/>
    <x v="6"/>
    <s v="Grazing livestock (DA)"/>
    <m/>
    <x v="70"/>
    <s v="—    "/>
    <s v="V"/>
    <s v=".D"/>
    <s v="V"/>
    <s v="V"/>
  </r>
  <r>
    <x v="13"/>
    <s v="Grazing Livestock"/>
    <x v="6"/>
    <s v="Grazing livestock (DA)"/>
    <m/>
    <x v="71"/>
    <s v="—    "/>
    <s v="V"/>
    <n v="0"/>
    <s v=".D"/>
    <s v="V"/>
  </r>
  <r>
    <x v="13"/>
    <s v="Grazing Livestock"/>
    <x v="6"/>
    <s v="Grazing livestock (DA)"/>
    <m/>
    <x v="72"/>
    <s v="—    "/>
    <s v="V"/>
    <s v=".D"/>
    <s v="V"/>
    <s v="V"/>
  </r>
  <r>
    <x v="13"/>
    <s v="Grazing Livestock"/>
    <x v="6"/>
    <s v="Grazing livestock (DA)"/>
    <m/>
    <x v="73"/>
    <s v="—    "/>
    <n v="0"/>
    <n v="0"/>
    <n v="0"/>
    <n v="0"/>
  </r>
  <r>
    <x v="13"/>
    <s v="Grazing Livestock"/>
    <x v="6"/>
    <s v="Grazing livestock (DA)"/>
    <m/>
    <x v="74"/>
    <s v="—    "/>
    <n v="0"/>
    <n v="0"/>
    <n v="0"/>
    <n v="0"/>
  </r>
  <r>
    <x v="13"/>
    <s v="Grazing Livestock"/>
    <x v="6"/>
    <s v="Grazing livestock (DA)"/>
    <m/>
    <x v="75"/>
    <s v="—    "/>
    <s v=".D"/>
    <n v="0"/>
    <n v="0"/>
    <s v=".D"/>
  </r>
  <r>
    <x v="13"/>
    <s v="Grazing Livestock"/>
    <x v="6"/>
    <s v="Grazing livestock (DA)"/>
    <m/>
    <x v="76"/>
    <s v="—    "/>
    <s v="V"/>
    <n v="0"/>
    <s v=".D"/>
    <s v="V"/>
  </r>
  <r>
    <x v="13"/>
    <s v="Grazing Livestock"/>
    <x v="6"/>
    <s v="Grazing livestock (DA)"/>
    <m/>
    <x v="77"/>
    <s v="—    "/>
    <s v="V"/>
    <n v="0"/>
    <s v=".D"/>
    <s v=".D"/>
  </r>
  <r>
    <x v="13"/>
    <s v="Grazing Livestock"/>
    <x v="6"/>
    <s v="Grazing livestock (DA)"/>
    <m/>
    <x v="78"/>
    <s v="—    "/>
    <n v="0"/>
    <n v="0"/>
    <n v="0"/>
    <n v="0"/>
  </r>
  <r>
    <x v="13"/>
    <s v="Grazing Livestock"/>
    <x v="6"/>
    <s v="Grazing livestock (DA)"/>
    <m/>
    <x v="79"/>
    <s v="—    "/>
    <n v="0"/>
    <n v="0"/>
    <n v="0"/>
    <n v="0"/>
  </r>
  <r>
    <x v="13"/>
    <s v="Grazing Livestock"/>
    <x v="6"/>
    <s v="Grazing livestock (DA)"/>
    <m/>
    <x v="80"/>
    <s v="—    "/>
    <s v=".D"/>
    <n v="0"/>
    <n v="0"/>
    <s v=".D"/>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2"/>
    <s v="—    "/>
    <n v="252.07345459496801"/>
    <s v="F"/>
    <n v="167.930176504288"/>
    <n v="453.15360376709299"/>
  </r>
  <r>
    <x v="14"/>
    <s v="Grazing Livestock"/>
    <x v="6"/>
    <s v="Specialist sheep (SDA)"/>
    <m/>
    <x v="43"/>
    <s v="—    "/>
    <n v="0"/>
    <n v="0"/>
    <n v="0"/>
    <n v="0"/>
  </r>
  <r>
    <x v="14"/>
    <s v="Grazing Livestock"/>
    <x v="6"/>
    <s v="Specialist sheep (SDA)"/>
    <m/>
    <x v="44"/>
    <s v="—    "/>
    <n v="0"/>
    <n v="0"/>
    <n v="0"/>
    <n v="0"/>
  </r>
  <r>
    <x v="14"/>
    <s v="Grazing Livestock"/>
    <x v="6"/>
    <s v="Specialist sheep (SDA)"/>
    <m/>
    <x v="45"/>
    <s v="—    "/>
    <n v="0"/>
    <n v="0"/>
    <n v="0"/>
    <n v="0"/>
  </r>
  <r>
    <x v="14"/>
    <s v="Grazing Livestock"/>
    <x v="6"/>
    <s v="Specialist sheep (SDA)"/>
    <m/>
    <x v="46"/>
    <s v="—    "/>
    <n v="0"/>
    <n v="0"/>
    <n v="0"/>
    <n v="0"/>
  </r>
  <r>
    <x v="14"/>
    <s v="Grazing Livestock"/>
    <x v="6"/>
    <s v="Specialist sheep (SDA)"/>
    <m/>
    <x v="47"/>
    <s v="—    "/>
    <n v="0"/>
    <n v="0"/>
    <n v="0"/>
    <n v="0"/>
  </r>
  <r>
    <x v="14"/>
    <s v="Grazing Livestock"/>
    <x v="6"/>
    <s v="Specialist sheep (SDA)"/>
    <m/>
    <x v="48"/>
    <s v="—    "/>
    <n v="0"/>
    <n v="0"/>
    <n v="0"/>
    <n v="0"/>
  </r>
  <r>
    <x v="14"/>
    <s v="Grazing Livestock"/>
    <x v="6"/>
    <s v="Specialist sheep (SDA)"/>
    <m/>
    <x v="49"/>
    <s v="—    "/>
    <n v="0"/>
    <n v="0"/>
    <n v="0"/>
    <n v="0"/>
  </r>
  <r>
    <x v="14"/>
    <s v="Grazing Livestock"/>
    <x v="6"/>
    <s v="Specialist sheep (SDA)"/>
    <m/>
    <x v="50"/>
    <s v="—    "/>
    <n v="0"/>
    <n v="0"/>
    <n v="0"/>
    <n v="0"/>
  </r>
  <r>
    <x v="14"/>
    <s v="Grazing Livestock"/>
    <x v="6"/>
    <s v="Specialist sheep (SDA)"/>
    <m/>
    <x v="51"/>
    <s v="—    "/>
    <n v="0"/>
    <n v="0"/>
    <n v="0"/>
    <n v="0"/>
  </r>
  <r>
    <x v="14"/>
    <s v="Grazing Livestock"/>
    <x v="6"/>
    <s v="Specialist sheep (SDA)"/>
    <m/>
    <x v="52"/>
    <s v="—    "/>
    <n v="0"/>
    <n v="0"/>
    <n v="0"/>
    <n v="0"/>
  </r>
  <r>
    <x v="14"/>
    <s v="Grazing Livestock"/>
    <x v="6"/>
    <s v="Specialist sheep (SDA)"/>
    <m/>
    <x v="53"/>
    <s v="—    "/>
    <n v="0"/>
    <n v="0"/>
    <n v="0"/>
    <n v="0"/>
  </r>
  <r>
    <x v="14"/>
    <s v="Grazing Livestock"/>
    <x v="6"/>
    <s v="Specialist sheep (SDA)"/>
    <m/>
    <x v="54"/>
    <s v="—    "/>
    <n v="0"/>
    <n v="0"/>
    <n v="0"/>
    <n v="0"/>
  </r>
  <r>
    <x v="14"/>
    <s v="Grazing Livestock"/>
    <x v="6"/>
    <s v="Specialist sheep (SDA)"/>
    <m/>
    <x v="55"/>
    <s v="—    "/>
    <n v="0"/>
    <n v="0"/>
    <n v="0"/>
    <n v="0"/>
  </r>
  <r>
    <x v="14"/>
    <s v="Grazing Livestock"/>
    <x v="6"/>
    <s v="Specialist sheep (SDA)"/>
    <m/>
    <x v="56"/>
    <s v="—    "/>
    <n v="0"/>
    <n v="0"/>
    <n v="0"/>
    <n v="0"/>
  </r>
  <r>
    <x v="14"/>
    <s v="Grazing Livestock"/>
    <x v="6"/>
    <s v="Specialist sheep (SDA)"/>
    <m/>
    <x v="57"/>
    <s v="—    "/>
    <n v="0"/>
    <n v="0"/>
    <n v="0"/>
    <n v="0"/>
  </r>
  <r>
    <x v="14"/>
    <s v="Grazing Livestock"/>
    <x v="6"/>
    <s v="Specialist sheep (SDA)"/>
    <m/>
    <x v="58"/>
    <s v="—    "/>
    <n v="0"/>
    <n v="0"/>
    <n v="0"/>
    <n v="0"/>
  </r>
  <r>
    <x v="14"/>
    <s v="Grazing Livestock"/>
    <x v="6"/>
    <s v="Specialist sheep (SDA)"/>
    <m/>
    <x v="59"/>
    <s v="—    "/>
    <n v="0"/>
    <n v="0"/>
    <n v="0"/>
    <n v="0"/>
  </r>
  <r>
    <x v="14"/>
    <s v="Grazing Livestock"/>
    <x v="6"/>
    <s v="Specialist sheep (SDA)"/>
    <m/>
    <x v="60"/>
    <s v="—    "/>
    <n v="0"/>
    <n v="0"/>
    <n v="0"/>
    <n v="0"/>
  </r>
  <r>
    <x v="14"/>
    <s v="Grazing Livestock"/>
    <x v="6"/>
    <s v="Specialist sheep (SDA)"/>
    <m/>
    <x v="61"/>
    <s v="—    "/>
    <s v=".D"/>
    <s v="..D"/>
    <n v="0"/>
    <s v=".D"/>
  </r>
  <r>
    <x v="14"/>
    <s v="Grazing Livestock"/>
    <x v="6"/>
    <s v="Specialist sheep (SDA)"/>
    <m/>
    <x v="62"/>
    <s v="—    "/>
    <n v="0"/>
    <n v="0"/>
    <n v="0"/>
    <n v="0"/>
  </r>
  <r>
    <x v="14"/>
    <s v="Grazing Livestock"/>
    <x v="6"/>
    <s v="Specialist sheep (SDA)"/>
    <m/>
    <x v="63"/>
    <s v="—    "/>
    <s v=".D"/>
    <s v="..D"/>
    <n v="0"/>
    <s v=".D"/>
  </r>
  <r>
    <x v="14"/>
    <s v="Grazing Livestock"/>
    <x v="6"/>
    <s v="Specialist sheep (SDA)"/>
    <m/>
    <x v="64"/>
    <s v="—    "/>
    <n v="0"/>
    <n v="0"/>
    <n v="0"/>
    <n v="0"/>
  </r>
  <r>
    <x v="14"/>
    <s v="Grazing Livestock"/>
    <x v="6"/>
    <s v="Specialist sheep (SDA)"/>
    <m/>
    <x v="65"/>
    <s v="—    "/>
    <s v="..D"/>
    <n v="0"/>
    <n v="0"/>
    <s v="..D"/>
  </r>
  <r>
    <x v="14"/>
    <s v="Grazing Livestock"/>
    <x v="6"/>
    <s v="Specialist sheep (SDA)"/>
    <m/>
    <x v="66"/>
    <s v="—    "/>
    <n v="0"/>
    <n v="0"/>
    <n v="0"/>
    <n v="0"/>
  </r>
  <r>
    <x v="14"/>
    <s v="Grazing Livestock"/>
    <x v="6"/>
    <s v="Specialist sheep (SDA)"/>
    <m/>
    <x v="67"/>
    <s v="—    "/>
    <s v="..D"/>
    <n v="0"/>
    <n v="0"/>
    <s v="..D"/>
  </r>
  <r>
    <x v="14"/>
    <s v="Grazing Livestock"/>
    <x v="6"/>
    <s v="Specialist sheep (SDA)"/>
    <m/>
    <x v="68"/>
    <s v="—    "/>
    <n v="0"/>
    <n v="0"/>
    <n v="0"/>
    <n v="0"/>
  </r>
  <r>
    <x v="14"/>
    <s v="Grazing Livestock"/>
    <x v="6"/>
    <s v="Specialist sheep (SDA)"/>
    <m/>
    <x v="69"/>
    <s v="—    "/>
    <s v="..D"/>
    <n v="0"/>
    <n v="0"/>
    <n v="0"/>
  </r>
  <r>
    <x v="14"/>
    <s v="Grazing Livestock"/>
    <x v="6"/>
    <s v="Specialist sheep (SDA)"/>
    <m/>
    <x v="70"/>
    <s v="—    "/>
    <s v=".D"/>
    <n v="0"/>
    <n v="0"/>
    <s v=".D"/>
  </r>
  <r>
    <x v="14"/>
    <s v="Grazing Livestock"/>
    <x v="6"/>
    <s v="Specialist sheep (SDA)"/>
    <m/>
    <x v="71"/>
    <s v="—    "/>
    <n v="0"/>
    <n v="0"/>
    <n v="0"/>
    <n v="0"/>
  </r>
  <r>
    <x v="14"/>
    <s v="Grazing Livestock"/>
    <x v="6"/>
    <s v="Specialist sheep (SDA)"/>
    <m/>
    <x v="72"/>
    <s v="—    "/>
    <s v=".D"/>
    <n v="0"/>
    <n v="0"/>
    <s v=".D"/>
  </r>
  <r>
    <x v="14"/>
    <s v="Grazing Livestock"/>
    <x v="6"/>
    <s v="Specialist sheep (SDA)"/>
    <m/>
    <x v="73"/>
    <s v="—    "/>
    <n v="0"/>
    <n v="0"/>
    <n v="0"/>
    <n v="0"/>
  </r>
  <r>
    <x v="14"/>
    <s v="Grazing Livestock"/>
    <x v="6"/>
    <s v="Specialist sheep (SDA)"/>
    <m/>
    <x v="74"/>
    <s v="—    "/>
    <n v="0"/>
    <n v="0"/>
    <n v="0"/>
    <n v="0"/>
  </r>
  <r>
    <x v="14"/>
    <s v="Grazing Livestock"/>
    <x v="6"/>
    <s v="Specialist sheep (SDA)"/>
    <m/>
    <x v="75"/>
    <s v="—    "/>
    <n v="0"/>
    <n v="0"/>
    <n v="0"/>
    <n v="0"/>
  </r>
  <r>
    <x v="14"/>
    <s v="Grazing Livestock"/>
    <x v="6"/>
    <s v="Specialist sheep (SDA)"/>
    <m/>
    <x v="76"/>
    <s v="—    "/>
    <n v="0"/>
    <n v="0"/>
    <n v="0"/>
    <n v="0"/>
  </r>
  <r>
    <x v="14"/>
    <s v="Grazing Livestock"/>
    <x v="6"/>
    <s v="Specialist sheep (SDA)"/>
    <m/>
    <x v="77"/>
    <s v="—    "/>
    <n v="0"/>
    <n v="0"/>
    <n v="0"/>
    <n v="0"/>
  </r>
  <r>
    <x v="14"/>
    <s v="Grazing Livestock"/>
    <x v="6"/>
    <s v="Specialist sheep (SDA)"/>
    <m/>
    <x v="78"/>
    <s v="—    "/>
    <n v="0"/>
    <n v="0"/>
    <n v="0"/>
    <n v="0"/>
  </r>
  <r>
    <x v="14"/>
    <s v="Grazing Livestock"/>
    <x v="6"/>
    <s v="Specialist sheep (SDA)"/>
    <m/>
    <x v="79"/>
    <s v="—    "/>
    <n v="0"/>
    <n v="0"/>
    <n v="0"/>
    <n v="0"/>
  </r>
  <r>
    <x v="14"/>
    <s v="Grazing Livestock"/>
    <x v="6"/>
    <s v="Specialist sheep (SDA)"/>
    <m/>
    <x v="80"/>
    <s v="—    "/>
    <n v="0"/>
    <n v="0"/>
    <n v="0"/>
    <n v="0"/>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2"/>
    <s v="—    "/>
    <n v="176.200914056503"/>
    <s v="F"/>
    <n v="138.95347027665599"/>
    <n v="376.08289929976598"/>
  </r>
  <r>
    <x v="15"/>
    <s v="Grazing Livestock"/>
    <x v="6"/>
    <s v="Other grazing livestock (SDA)"/>
    <m/>
    <x v="43"/>
    <s v="—    "/>
    <n v="0"/>
    <n v="0"/>
    <n v="0"/>
    <n v="0"/>
  </r>
  <r>
    <x v="15"/>
    <s v="Grazing Livestock"/>
    <x v="6"/>
    <s v="Other grazing livestock (SDA)"/>
    <m/>
    <x v="44"/>
    <s v="—    "/>
    <n v="0"/>
    <n v="0"/>
    <n v="0"/>
    <n v="0"/>
  </r>
  <r>
    <x v="15"/>
    <s v="Grazing Livestock"/>
    <x v="6"/>
    <s v="Other grazing livestock (SDA)"/>
    <m/>
    <x v="45"/>
    <s v="—    "/>
    <n v="0"/>
    <n v="0"/>
    <n v="0"/>
    <n v="0"/>
  </r>
  <r>
    <x v="15"/>
    <s v="Grazing Livestock"/>
    <x v="6"/>
    <s v="Other grazing livestock (SDA)"/>
    <m/>
    <x v="46"/>
    <s v="—    "/>
    <n v="0"/>
    <n v="0"/>
    <n v="0"/>
    <n v="0"/>
  </r>
  <r>
    <x v="15"/>
    <s v="Grazing Livestock"/>
    <x v="6"/>
    <s v="Other grazing livestock (SDA)"/>
    <m/>
    <x v="47"/>
    <s v="—    "/>
    <n v="0"/>
    <n v="0"/>
    <n v="0"/>
    <n v="0"/>
  </r>
  <r>
    <x v="15"/>
    <s v="Grazing Livestock"/>
    <x v="6"/>
    <s v="Other grazing livestock (SDA)"/>
    <m/>
    <x v="48"/>
    <s v="—    "/>
    <n v="0"/>
    <n v="0"/>
    <n v="0"/>
    <n v="0"/>
  </r>
  <r>
    <x v="15"/>
    <s v="Grazing Livestock"/>
    <x v="6"/>
    <s v="Other grazing livestock (SDA)"/>
    <m/>
    <x v="49"/>
    <s v="—    "/>
    <n v="0"/>
    <n v="0"/>
    <n v="0"/>
    <n v="0"/>
  </r>
  <r>
    <x v="15"/>
    <s v="Grazing Livestock"/>
    <x v="6"/>
    <s v="Other grazing livestock (SDA)"/>
    <m/>
    <x v="50"/>
    <s v="—    "/>
    <n v="0"/>
    <n v="0"/>
    <n v="0"/>
    <n v="0"/>
  </r>
  <r>
    <x v="15"/>
    <s v="Grazing Livestock"/>
    <x v="6"/>
    <s v="Other grazing livestock (SDA)"/>
    <m/>
    <x v="51"/>
    <s v="—    "/>
    <n v="0"/>
    <n v="0"/>
    <n v="0"/>
    <n v="0"/>
  </r>
  <r>
    <x v="15"/>
    <s v="Grazing Livestock"/>
    <x v="6"/>
    <s v="Other grazing livestock (SDA)"/>
    <m/>
    <x v="52"/>
    <s v="—    "/>
    <n v="0"/>
    <n v="0"/>
    <n v="0"/>
    <n v="0"/>
  </r>
  <r>
    <x v="15"/>
    <s v="Grazing Livestock"/>
    <x v="6"/>
    <s v="Other grazing livestock (SDA)"/>
    <m/>
    <x v="53"/>
    <s v="—    "/>
    <n v="0"/>
    <n v="0"/>
    <n v="0"/>
    <n v="0"/>
  </r>
  <r>
    <x v="15"/>
    <s v="Grazing Livestock"/>
    <x v="6"/>
    <s v="Other grazing livestock (SDA)"/>
    <m/>
    <x v="54"/>
    <s v="—    "/>
    <n v="0"/>
    <n v="0"/>
    <n v="0"/>
    <n v="0"/>
  </r>
  <r>
    <x v="15"/>
    <s v="Grazing Livestock"/>
    <x v="6"/>
    <s v="Other grazing livestock (SDA)"/>
    <m/>
    <x v="55"/>
    <s v="—    "/>
    <n v="0"/>
    <n v="0"/>
    <n v="0"/>
    <n v="0"/>
  </r>
  <r>
    <x v="15"/>
    <s v="Grazing Livestock"/>
    <x v="6"/>
    <s v="Other grazing livestock (SDA)"/>
    <m/>
    <x v="56"/>
    <s v="—    "/>
    <n v="0"/>
    <n v="0"/>
    <n v="0"/>
    <n v="0"/>
  </r>
  <r>
    <x v="15"/>
    <s v="Grazing Livestock"/>
    <x v="6"/>
    <s v="Other grazing livestock (SDA)"/>
    <m/>
    <x v="57"/>
    <s v="—    "/>
    <n v="0"/>
    <n v="0"/>
    <n v="0"/>
    <n v="0"/>
  </r>
  <r>
    <x v="15"/>
    <s v="Grazing Livestock"/>
    <x v="6"/>
    <s v="Other grazing livestock (SDA)"/>
    <m/>
    <x v="58"/>
    <s v="—    "/>
    <n v="0"/>
    <n v="0"/>
    <n v="0"/>
    <n v="0"/>
  </r>
  <r>
    <x v="15"/>
    <s v="Grazing Livestock"/>
    <x v="6"/>
    <s v="Other grazing livestock (SDA)"/>
    <m/>
    <x v="59"/>
    <s v="—    "/>
    <n v="0"/>
    <n v="0"/>
    <n v="0"/>
    <n v="0"/>
  </r>
  <r>
    <x v="15"/>
    <s v="Grazing Livestock"/>
    <x v="6"/>
    <s v="Other grazing livestock (SDA)"/>
    <m/>
    <x v="60"/>
    <s v="—    "/>
    <n v="0"/>
    <n v="0"/>
    <n v="0"/>
    <n v="0"/>
  </r>
  <r>
    <x v="15"/>
    <s v="Grazing Livestock"/>
    <x v="6"/>
    <s v="Other grazing livestock (SDA)"/>
    <m/>
    <x v="61"/>
    <s v="—    "/>
    <n v="9.8017339524364395"/>
    <n v="0"/>
    <n v="9.9653087829748692"/>
    <s v="V"/>
  </r>
  <r>
    <x v="15"/>
    <s v="Grazing Livestock"/>
    <x v="6"/>
    <s v="Other grazing livestock (SDA)"/>
    <m/>
    <x v="62"/>
    <s v="—    "/>
    <s v="V"/>
    <n v="0"/>
    <s v="V"/>
    <s v="V"/>
  </r>
  <r>
    <x v="15"/>
    <s v="Grazing Livestock"/>
    <x v="6"/>
    <s v="Other grazing livestock (SDA)"/>
    <m/>
    <x v="63"/>
    <s v="—    "/>
    <n v="7.5003240141298599"/>
    <n v="0"/>
    <n v="8.3493680705991196"/>
    <s v="V"/>
  </r>
  <r>
    <x v="15"/>
    <s v="Grazing Livestock"/>
    <x v="6"/>
    <s v="Other grazing livestock (SDA)"/>
    <m/>
    <x v="64"/>
    <s v="—    "/>
    <n v="0"/>
    <n v="0"/>
    <n v="0"/>
    <n v="0"/>
  </r>
  <r>
    <x v="15"/>
    <s v="Grazing Livestock"/>
    <x v="6"/>
    <s v="Other grazing livestock (SDA)"/>
    <m/>
    <x v="65"/>
    <s v="—    "/>
    <n v="0"/>
    <n v="0"/>
    <n v="0"/>
    <n v="0"/>
  </r>
  <r>
    <x v="15"/>
    <s v="Grazing Livestock"/>
    <x v="6"/>
    <s v="Other grazing livestock (SDA)"/>
    <m/>
    <x v="66"/>
    <s v="—    "/>
    <n v="0"/>
    <n v="0"/>
    <n v="0"/>
    <n v="0"/>
  </r>
  <r>
    <x v="15"/>
    <s v="Grazing Livestock"/>
    <x v="6"/>
    <s v="Other grazing livestock (SDA)"/>
    <m/>
    <x v="67"/>
    <s v="—    "/>
    <n v="0"/>
    <n v="0"/>
    <n v="0"/>
    <n v="0"/>
  </r>
  <r>
    <x v="15"/>
    <s v="Grazing Livestock"/>
    <x v="6"/>
    <s v="Other grazing livestock (SDA)"/>
    <m/>
    <x v="68"/>
    <s v="—    "/>
    <n v="0"/>
    <n v="0"/>
    <n v="0"/>
    <n v="0"/>
  </r>
  <r>
    <x v="15"/>
    <s v="Grazing Livestock"/>
    <x v="6"/>
    <s v="Other grazing livestock (SDA)"/>
    <m/>
    <x v="69"/>
    <s v="—    "/>
    <n v="0"/>
    <n v="0"/>
    <n v="0"/>
    <n v="0"/>
  </r>
  <r>
    <x v="15"/>
    <s v="Grazing Livestock"/>
    <x v="6"/>
    <s v="Other grazing livestock (SDA)"/>
    <m/>
    <x v="70"/>
    <s v="—    "/>
    <n v="6.6966073753052697"/>
    <n v="0"/>
    <n v="6.1745021247096803"/>
    <s v="V"/>
  </r>
  <r>
    <x v="15"/>
    <s v="Grazing Livestock"/>
    <x v="6"/>
    <s v="Other grazing livestock (SDA)"/>
    <m/>
    <x v="71"/>
    <s v="—    "/>
    <s v="V"/>
    <n v="0"/>
    <s v="V"/>
    <s v="V"/>
  </r>
  <r>
    <x v="15"/>
    <s v="Grazing Livestock"/>
    <x v="6"/>
    <s v="Other grazing livestock (SDA)"/>
    <m/>
    <x v="72"/>
    <s v="—    "/>
    <n v="6.4703147788223196"/>
    <n v="0"/>
    <n v="6.1907628020331602"/>
    <s v="V"/>
  </r>
  <r>
    <x v="15"/>
    <s v="Grazing Livestock"/>
    <x v="6"/>
    <s v="Other grazing livestock (SDA)"/>
    <m/>
    <x v="73"/>
    <s v="—    "/>
    <n v="0"/>
    <n v="0"/>
    <n v="0"/>
    <n v="0"/>
  </r>
  <r>
    <x v="15"/>
    <s v="Grazing Livestock"/>
    <x v="6"/>
    <s v="Other grazing livestock (SDA)"/>
    <m/>
    <x v="74"/>
    <s v="—    "/>
    <n v="0"/>
    <n v="0"/>
    <n v="0"/>
    <n v="0"/>
  </r>
  <r>
    <x v="15"/>
    <s v="Grazing Livestock"/>
    <x v="6"/>
    <s v="Other grazing livestock (SDA)"/>
    <m/>
    <x v="75"/>
    <s v="—    "/>
    <n v="0"/>
    <n v="0"/>
    <n v="0"/>
    <n v="0"/>
  </r>
  <r>
    <x v="15"/>
    <s v="Grazing Livestock"/>
    <x v="6"/>
    <s v="Other grazing livestock (SDA)"/>
    <m/>
    <x v="76"/>
    <s v="—    "/>
    <s v="V"/>
    <n v="0"/>
    <s v="V"/>
    <n v="0"/>
  </r>
  <r>
    <x v="15"/>
    <s v="Grazing Livestock"/>
    <x v="6"/>
    <s v="Other grazing livestock (SDA)"/>
    <m/>
    <x v="77"/>
    <s v="—    "/>
    <s v="V"/>
    <n v="0"/>
    <s v="V"/>
    <n v="0"/>
  </r>
  <r>
    <x v="15"/>
    <s v="Grazing Livestock"/>
    <x v="6"/>
    <s v="Other grazing livestock (SDA)"/>
    <m/>
    <x v="78"/>
    <s v="—    "/>
    <n v="0"/>
    <n v="0"/>
    <n v="0"/>
    <n v="0"/>
  </r>
  <r>
    <x v="15"/>
    <s v="Grazing Livestock"/>
    <x v="6"/>
    <s v="Other grazing livestock (SDA)"/>
    <m/>
    <x v="79"/>
    <s v="—    "/>
    <n v="0"/>
    <n v="0"/>
    <n v="0"/>
    <n v="0"/>
  </r>
  <r>
    <x v="15"/>
    <s v="Grazing Livestock"/>
    <x v="6"/>
    <s v="Other grazing livestock (SDA)"/>
    <m/>
    <x v="80"/>
    <s v="—    "/>
    <n v="0"/>
    <n v="0"/>
    <n v="0"/>
    <n v="0"/>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2"/>
    <s v="—    "/>
    <n v="134.004789406566"/>
    <n v="61.594757404252697"/>
    <n v="140.45169224605101"/>
    <n v="189.135038752718"/>
  </r>
  <r>
    <x v="16"/>
    <s v="Other types &amp; mixed"/>
    <x v="0"/>
    <m/>
    <m/>
    <x v="43"/>
    <s v="—    "/>
    <n v="0"/>
    <n v="0"/>
    <n v="0"/>
    <n v="0"/>
  </r>
  <r>
    <x v="16"/>
    <s v="Other types &amp; mixed"/>
    <x v="0"/>
    <m/>
    <m/>
    <x v="44"/>
    <s v="—    "/>
    <n v="0"/>
    <n v="0"/>
    <n v="0"/>
    <n v="0"/>
  </r>
  <r>
    <x v="16"/>
    <s v="Other types &amp; mixed"/>
    <x v="0"/>
    <m/>
    <m/>
    <x v="45"/>
    <s v="—    "/>
    <n v="0"/>
    <n v="0"/>
    <n v="0"/>
    <n v="0"/>
  </r>
  <r>
    <x v="16"/>
    <s v="Other types &amp; mixed"/>
    <x v="0"/>
    <m/>
    <m/>
    <x v="46"/>
    <s v="—    "/>
    <n v="0"/>
    <n v="0"/>
    <n v="0"/>
    <n v="0"/>
  </r>
  <r>
    <x v="16"/>
    <s v="Other types &amp; mixed"/>
    <x v="0"/>
    <m/>
    <m/>
    <x v="47"/>
    <s v="—    "/>
    <n v="0"/>
    <n v="0"/>
    <n v="0"/>
    <n v="0"/>
  </r>
  <r>
    <x v="16"/>
    <s v="Other types &amp; mixed"/>
    <x v="0"/>
    <m/>
    <m/>
    <x v="48"/>
    <s v="—    "/>
    <n v="0"/>
    <n v="0"/>
    <n v="0"/>
    <n v="0"/>
  </r>
  <r>
    <x v="16"/>
    <s v="Other types &amp; mixed"/>
    <x v="0"/>
    <m/>
    <m/>
    <x v="49"/>
    <s v="—    "/>
    <n v="0"/>
    <n v="0"/>
    <n v="0"/>
    <n v="0"/>
  </r>
  <r>
    <x v="16"/>
    <s v="Other types &amp; mixed"/>
    <x v="0"/>
    <m/>
    <m/>
    <x v="50"/>
    <s v="—    "/>
    <n v="0"/>
    <n v="0"/>
    <n v="0"/>
    <n v="0"/>
  </r>
  <r>
    <x v="16"/>
    <s v="Other types &amp; mixed"/>
    <x v="0"/>
    <m/>
    <m/>
    <x v="51"/>
    <s v="—    "/>
    <n v="0"/>
    <n v="0"/>
    <n v="0"/>
    <n v="0"/>
  </r>
  <r>
    <x v="16"/>
    <s v="Other types &amp; mixed"/>
    <x v="0"/>
    <m/>
    <m/>
    <x v="52"/>
    <s v="—    "/>
    <n v="0"/>
    <n v="0"/>
    <n v="0"/>
    <n v="0"/>
  </r>
  <r>
    <x v="16"/>
    <s v="Other types &amp; mixed"/>
    <x v="0"/>
    <m/>
    <m/>
    <x v="53"/>
    <s v="—    "/>
    <n v="0"/>
    <n v="0"/>
    <n v="0"/>
    <n v="0"/>
  </r>
  <r>
    <x v="16"/>
    <s v="Other types &amp; mixed"/>
    <x v="0"/>
    <m/>
    <m/>
    <x v="54"/>
    <s v="—    "/>
    <n v="0"/>
    <n v="0"/>
    <n v="0"/>
    <n v="0"/>
  </r>
  <r>
    <x v="16"/>
    <s v="Other types &amp; mixed"/>
    <x v="0"/>
    <m/>
    <m/>
    <x v="55"/>
    <s v="—    "/>
    <n v="0"/>
    <n v="0"/>
    <n v="0"/>
    <n v="0"/>
  </r>
  <r>
    <x v="16"/>
    <s v="Other types &amp; mixed"/>
    <x v="0"/>
    <m/>
    <m/>
    <x v="56"/>
    <s v="—    "/>
    <n v="0"/>
    <n v="0"/>
    <n v="0"/>
    <n v="0"/>
  </r>
  <r>
    <x v="16"/>
    <s v="Other types &amp; mixed"/>
    <x v="0"/>
    <m/>
    <m/>
    <x v="57"/>
    <s v="—    "/>
    <n v="0"/>
    <n v="0"/>
    <n v="0"/>
    <n v="0"/>
  </r>
  <r>
    <x v="16"/>
    <s v="Other types &amp; mixed"/>
    <x v="0"/>
    <m/>
    <m/>
    <x v="58"/>
    <s v="—    "/>
    <n v="0"/>
    <n v="0"/>
    <n v="0"/>
    <n v="0"/>
  </r>
  <r>
    <x v="16"/>
    <s v="Other types &amp; mixed"/>
    <x v="0"/>
    <m/>
    <m/>
    <x v="59"/>
    <s v="—    "/>
    <n v="0"/>
    <n v="0"/>
    <n v="0"/>
    <n v="0"/>
  </r>
  <r>
    <x v="16"/>
    <s v="Other types &amp; mixed"/>
    <x v="0"/>
    <m/>
    <m/>
    <x v="60"/>
    <s v="—    "/>
    <n v="0"/>
    <n v="0"/>
    <n v="0"/>
    <n v="0"/>
  </r>
  <r>
    <x v="16"/>
    <s v="Other types &amp; mixed"/>
    <x v="0"/>
    <m/>
    <m/>
    <x v="61"/>
    <s v="—    "/>
    <n v="377.34195355225802"/>
    <n v="114.993832568165"/>
    <n v="404.41583275215999"/>
    <n v="569.85864382436102"/>
  </r>
  <r>
    <x v="16"/>
    <s v="Other types &amp; mixed"/>
    <x v="0"/>
    <m/>
    <m/>
    <x v="62"/>
    <s v="—    "/>
    <n v="234.11845145826001"/>
    <n v="69.771197501916703"/>
    <n v="248.797821843305"/>
    <n v="359.15484072726798"/>
  </r>
  <r>
    <x v="16"/>
    <s v="Other types &amp; mixed"/>
    <x v="0"/>
    <m/>
    <m/>
    <x v="63"/>
    <s v="—    "/>
    <n v="109.00249782572401"/>
    <n v="38.214435962751402"/>
    <n v="120.408938211247"/>
    <n v="152.974415543677"/>
  </r>
  <r>
    <x v="16"/>
    <s v="Other types &amp; mixed"/>
    <x v="0"/>
    <m/>
    <m/>
    <x v="64"/>
    <s v="—    "/>
    <n v="31.135255579857098"/>
    <n v="7.2594322178149104"/>
    <n v="31.1511982584361"/>
    <n v="53.415411781430102"/>
  </r>
  <r>
    <x v="16"/>
    <s v="Other types &amp; mixed"/>
    <x v="0"/>
    <m/>
    <m/>
    <x v="65"/>
    <s v="—    "/>
    <n v="5.2302732725865004"/>
    <s v="V"/>
    <n v="3.7009321011280498"/>
    <n v="12.4980152114659"/>
  </r>
  <r>
    <x v="16"/>
    <s v="Other types &amp; mixed"/>
    <x v="0"/>
    <m/>
    <m/>
    <x v="66"/>
    <s v="—    "/>
    <s v="V"/>
    <s v=".D"/>
    <s v="V"/>
    <s v="V"/>
  </r>
  <r>
    <x v="16"/>
    <s v="Other types &amp; mixed"/>
    <x v="0"/>
    <m/>
    <m/>
    <x v="67"/>
    <s v="—    "/>
    <s v="..D"/>
    <s v=".D"/>
    <n v="191.44951751015"/>
    <s v="V"/>
  </r>
  <r>
    <x v="16"/>
    <s v="Other types &amp; mixed"/>
    <x v="0"/>
    <m/>
    <m/>
    <x v="68"/>
    <s v="—    "/>
    <s v="V"/>
    <s v=".D"/>
    <s v=".D"/>
    <s v=".D"/>
  </r>
  <r>
    <x v="16"/>
    <s v="Other types &amp; mixed"/>
    <x v="0"/>
    <m/>
    <m/>
    <x v="69"/>
    <s v="—    "/>
    <s v="..D"/>
    <s v="V"/>
    <n v="226.48081667274599"/>
    <s v="..D"/>
  </r>
  <r>
    <x v="16"/>
    <s v="Other types &amp; mixed"/>
    <x v="0"/>
    <m/>
    <m/>
    <x v="70"/>
    <s v="—    "/>
    <n v="7.29022165287844"/>
    <n v="5.6408427770839698"/>
    <n v="7.2818808726384603"/>
    <n v="7.7285707270603297"/>
  </r>
  <r>
    <x v="16"/>
    <s v="Other types &amp; mixed"/>
    <x v="0"/>
    <m/>
    <m/>
    <x v="71"/>
    <s v="—    "/>
    <n v="8.1265972771247998"/>
    <n v="6.6822817149051996"/>
    <n v="8.1193515663134495"/>
    <n v="8.4690774381355194"/>
  </r>
  <r>
    <x v="16"/>
    <s v="Other types &amp; mixed"/>
    <x v="0"/>
    <m/>
    <m/>
    <x v="72"/>
    <s v="—    "/>
    <n v="5.89613319660263"/>
    <n v="4.6789740021953499"/>
    <n v="5.7109193087628203"/>
    <n v="6.6275297763892898"/>
  </r>
  <r>
    <x v="16"/>
    <s v="Other types &amp; mixed"/>
    <x v="0"/>
    <m/>
    <m/>
    <x v="73"/>
    <s v="—    "/>
    <n v="3.2485027356864902"/>
    <n v="3.3799999865408101"/>
    <n v="3.0870411202063002"/>
    <n v="3.4352572780192498"/>
  </r>
  <r>
    <x v="16"/>
    <s v="Other types &amp; mixed"/>
    <x v="0"/>
    <m/>
    <m/>
    <x v="74"/>
    <s v="—    "/>
    <s v="V"/>
    <s v=".D"/>
    <s v="V"/>
    <s v="V"/>
  </r>
  <r>
    <x v="16"/>
    <s v="Other types &amp; mixed"/>
    <x v="0"/>
    <m/>
    <m/>
    <x v="75"/>
    <s v="—    "/>
    <n v="71.915061169448606"/>
    <s v=".D"/>
    <n v="72.605040480846299"/>
    <s v="V"/>
  </r>
  <r>
    <x v="16"/>
    <s v="Other types &amp; mixed"/>
    <x v="0"/>
    <m/>
    <m/>
    <x v="76"/>
    <s v="—    "/>
    <n v="157.84076330151899"/>
    <n v="166.64905729303399"/>
    <n v="157.29960832231299"/>
    <n v="156.910691446214"/>
  </r>
  <r>
    <x v="16"/>
    <s v="Other types &amp; mixed"/>
    <x v="0"/>
    <m/>
    <m/>
    <x v="77"/>
    <s v="—    "/>
    <n v="161.79179780767601"/>
    <n v="160.03345083724901"/>
    <n v="161.696601346124"/>
    <n v="162.080033858397"/>
  </r>
  <r>
    <x v="16"/>
    <s v="Other types &amp; mixed"/>
    <x v="0"/>
    <m/>
    <m/>
    <x v="78"/>
    <s v="—    "/>
    <n v="332.48982644098601"/>
    <s v="V"/>
    <n v="336.298045652665"/>
    <n v="328.65402265389298"/>
  </r>
  <r>
    <x v="16"/>
    <s v="Other types &amp; mixed"/>
    <x v="0"/>
    <m/>
    <m/>
    <x v="79"/>
    <s v="—    "/>
    <n v="150.320912760639"/>
    <s v=".D"/>
    <s v="V"/>
    <s v="V"/>
  </r>
  <r>
    <x v="16"/>
    <s v="Other types &amp; mixed"/>
    <x v="0"/>
    <m/>
    <m/>
    <x v="80"/>
    <s v="—    "/>
    <n v="24.2760103486732"/>
    <s v=".D"/>
    <n v="23.8160673364725"/>
    <s v="V"/>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2"/>
    <s v="—    "/>
    <n v="73.434994414052497"/>
    <s v="F"/>
    <n v="115.694351516328"/>
    <n v="47.901676655984197"/>
  </r>
  <r>
    <x v="17"/>
    <s v="Other types &amp; mixed"/>
    <x v="7"/>
    <m/>
    <m/>
    <x v="43"/>
    <s v="—    "/>
    <n v="0"/>
    <n v="0"/>
    <n v="0"/>
    <n v="0"/>
  </r>
  <r>
    <x v="17"/>
    <s v="Other types &amp; mixed"/>
    <x v="7"/>
    <m/>
    <m/>
    <x v="44"/>
    <s v="—    "/>
    <n v="0"/>
    <n v="0"/>
    <n v="0"/>
    <n v="0"/>
  </r>
  <r>
    <x v="17"/>
    <s v="Other types &amp; mixed"/>
    <x v="7"/>
    <m/>
    <m/>
    <x v="45"/>
    <s v="—    "/>
    <n v="0"/>
    <n v="0"/>
    <n v="0"/>
    <n v="0"/>
  </r>
  <r>
    <x v="17"/>
    <s v="Other types &amp; mixed"/>
    <x v="7"/>
    <m/>
    <m/>
    <x v="46"/>
    <s v="—    "/>
    <n v="0"/>
    <n v="0"/>
    <n v="0"/>
    <n v="0"/>
  </r>
  <r>
    <x v="17"/>
    <s v="Other types &amp; mixed"/>
    <x v="7"/>
    <m/>
    <m/>
    <x v="47"/>
    <s v="—    "/>
    <n v="0"/>
    <n v="0"/>
    <n v="0"/>
    <n v="0"/>
  </r>
  <r>
    <x v="17"/>
    <s v="Other types &amp; mixed"/>
    <x v="7"/>
    <m/>
    <m/>
    <x v="48"/>
    <s v="—    "/>
    <n v="0"/>
    <n v="0"/>
    <n v="0"/>
    <n v="0"/>
  </r>
  <r>
    <x v="17"/>
    <s v="Other types &amp; mixed"/>
    <x v="7"/>
    <m/>
    <m/>
    <x v="49"/>
    <s v="—    "/>
    <n v="0"/>
    <n v="0"/>
    <n v="0"/>
    <n v="0"/>
  </r>
  <r>
    <x v="17"/>
    <s v="Other types &amp; mixed"/>
    <x v="7"/>
    <m/>
    <m/>
    <x v="50"/>
    <s v="—    "/>
    <n v="0"/>
    <n v="0"/>
    <n v="0"/>
    <n v="0"/>
  </r>
  <r>
    <x v="17"/>
    <s v="Other types &amp; mixed"/>
    <x v="7"/>
    <m/>
    <m/>
    <x v="51"/>
    <s v="—    "/>
    <n v="0"/>
    <n v="0"/>
    <n v="0"/>
    <n v="0"/>
  </r>
  <r>
    <x v="17"/>
    <s v="Other types &amp; mixed"/>
    <x v="7"/>
    <m/>
    <m/>
    <x v="52"/>
    <s v="—    "/>
    <n v="0"/>
    <n v="0"/>
    <n v="0"/>
    <n v="0"/>
  </r>
  <r>
    <x v="17"/>
    <s v="Other types &amp; mixed"/>
    <x v="7"/>
    <m/>
    <m/>
    <x v="53"/>
    <s v="—    "/>
    <n v="0"/>
    <n v="0"/>
    <n v="0"/>
    <n v="0"/>
  </r>
  <r>
    <x v="17"/>
    <s v="Other types &amp; mixed"/>
    <x v="7"/>
    <m/>
    <m/>
    <x v="54"/>
    <s v="—    "/>
    <n v="0"/>
    <n v="0"/>
    <n v="0"/>
    <n v="0"/>
  </r>
  <r>
    <x v="17"/>
    <s v="Other types &amp; mixed"/>
    <x v="7"/>
    <m/>
    <m/>
    <x v="55"/>
    <s v="—    "/>
    <n v="0"/>
    <n v="0"/>
    <n v="0"/>
    <n v="0"/>
  </r>
  <r>
    <x v="17"/>
    <s v="Other types &amp; mixed"/>
    <x v="7"/>
    <m/>
    <m/>
    <x v="56"/>
    <s v="—    "/>
    <n v="0"/>
    <n v="0"/>
    <n v="0"/>
    <n v="0"/>
  </r>
  <r>
    <x v="17"/>
    <s v="Other types &amp; mixed"/>
    <x v="7"/>
    <m/>
    <m/>
    <x v="57"/>
    <s v="—    "/>
    <n v="0"/>
    <n v="0"/>
    <n v="0"/>
    <n v="0"/>
  </r>
  <r>
    <x v="17"/>
    <s v="Other types &amp; mixed"/>
    <x v="7"/>
    <m/>
    <m/>
    <x v="58"/>
    <s v="—    "/>
    <n v="0"/>
    <n v="0"/>
    <n v="0"/>
    <n v="0"/>
  </r>
  <r>
    <x v="17"/>
    <s v="Other types &amp; mixed"/>
    <x v="7"/>
    <m/>
    <m/>
    <x v="59"/>
    <s v="—    "/>
    <n v="0"/>
    <n v="0"/>
    <n v="0"/>
    <n v="0"/>
  </r>
  <r>
    <x v="17"/>
    <s v="Other types &amp; mixed"/>
    <x v="7"/>
    <m/>
    <m/>
    <x v="60"/>
    <s v="—    "/>
    <n v="0"/>
    <n v="0"/>
    <n v="0"/>
    <n v="0"/>
  </r>
  <r>
    <x v="17"/>
    <s v="Other types &amp; mixed"/>
    <x v="7"/>
    <m/>
    <m/>
    <x v="61"/>
    <s v="—    "/>
    <n v="229.247809328009"/>
    <s v=".D"/>
    <n v="377.63926806934899"/>
    <s v="V"/>
  </r>
  <r>
    <x v="17"/>
    <s v="Other types &amp; mixed"/>
    <x v="7"/>
    <m/>
    <m/>
    <x v="62"/>
    <s v="—    "/>
    <n v="133.15786419047399"/>
    <s v=".D"/>
    <n v="227.99994002093601"/>
    <s v="..D"/>
  </r>
  <r>
    <x v="17"/>
    <s v="Other types &amp; mixed"/>
    <x v="7"/>
    <m/>
    <m/>
    <x v="63"/>
    <s v="—    "/>
    <n v="76.906397800777896"/>
    <s v=".D"/>
    <n v="127.696297204438"/>
    <s v="..D"/>
  </r>
  <r>
    <x v="17"/>
    <s v="Other types &amp; mixed"/>
    <x v="7"/>
    <m/>
    <m/>
    <x v="64"/>
    <s v="—    "/>
    <n v="13.3436534323906"/>
    <s v="..D"/>
    <n v="22.425984259885102"/>
    <s v="V"/>
  </r>
  <r>
    <x v="17"/>
    <s v="Other types &amp; mixed"/>
    <x v="7"/>
    <m/>
    <m/>
    <x v="65"/>
    <s v="—    "/>
    <s v="V"/>
    <s v=".D"/>
    <n v="12.679183228311199"/>
    <s v=".D"/>
  </r>
  <r>
    <x v="17"/>
    <s v="Other types &amp; mixed"/>
    <x v="7"/>
    <m/>
    <m/>
    <x v="66"/>
    <s v="—    "/>
    <n v="0"/>
    <s v="..D"/>
    <n v="0"/>
    <n v="0"/>
  </r>
  <r>
    <x v="17"/>
    <s v="Other types &amp; mixed"/>
    <x v="7"/>
    <m/>
    <m/>
    <x v="67"/>
    <s v="—    "/>
    <s v="V"/>
    <s v="..D"/>
    <s v="V"/>
    <n v="0"/>
  </r>
  <r>
    <x v="17"/>
    <s v="Other types &amp; mixed"/>
    <x v="7"/>
    <m/>
    <m/>
    <x v="68"/>
    <s v="—    "/>
    <s v=".D"/>
    <s v="..D"/>
    <s v=".D"/>
    <s v="..D"/>
  </r>
  <r>
    <x v="17"/>
    <s v="Other types &amp; mixed"/>
    <x v="7"/>
    <m/>
    <m/>
    <x v="69"/>
    <s v="—    "/>
    <s v="V"/>
    <n v="0"/>
    <s v="V"/>
    <n v="0"/>
  </r>
  <r>
    <x v="17"/>
    <s v="Other types &amp; mixed"/>
    <x v="7"/>
    <m/>
    <m/>
    <x v="70"/>
    <s v="—    "/>
    <n v="8.1527352475016492"/>
    <s v=".D"/>
    <n v="8.0797828122301194"/>
    <s v="V"/>
  </r>
  <r>
    <x v="17"/>
    <s v="Other types &amp; mixed"/>
    <x v="7"/>
    <m/>
    <m/>
    <x v="71"/>
    <s v="—    "/>
    <n v="8.6276146067901003"/>
    <s v=".D"/>
    <n v="8.7128960304666894"/>
    <n v="8.3857406897550906"/>
  </r>
  <r>
    <x v="17"/>
    <s v="Other types &amp; mixed"/>
    <x v="7"/>
    <m/>
    <m/>
    <x v="72"/>
    <s v="—    "/>
    <n v="6.7443235626036699"/>
    <s v=".D"/>
    <n v="6.7809019367504897"/>
    <n v="6.6457603364511098"/>
  </r>
  <r>
    <x v="17"/>
    <s v="Other types &amp; mixed"/>
    <x v="7"/>
    <m/>
    <m/>
    <x v="73"/>
    <s v="—    "/>
    <n v="3.0178822347345098"/>
    <n v="0"/>
    <n v="2.9028174137803999"/>
    <s v="V"/>
  </r>
  <r>
    <x v="17"/>
    <s v="Other types &amp; mixed"/>
    <x v="7"/>
    <m/>
    <m/>
    <x v="74"/>
    <s v="—    "/>
    <n v="0"/>
    <n v="0"/>
    <n v="0"/>
    <n v="0"/>
  </r>
  <r>
    <x v="17"/>
    <s v="Other types &amp; mixed"/>
    <x v="7"/>
    <m/>
    <m/>
    <x v="75"/>
    <s v="—    "/>
    <s v="V"/>
    <n v="0"/>
    <s v="V"/>
    <n v="0"/>
  </r>
  <r>
    <x v="17"/>
    <s v="Other types &amp; mixed"/>
    <x v="7"/>
    <m/>
    <m/>
    <x v="76"/>
    <s v="—    "/>
    <n v="152.297939475042"/>
    <s v=".D"/>
    <n v="150.530785005647"/>
    <n v="161.631596160703"/>
  </r>
  <r>
    <x v="17"/>
    <s v="Other types &amp; mixed"/>
    <x v="7"/>
    <m/>
    <m/>
    <x v="77"/>
    <s v="—    "/>
    <n v="149.44073721172199"/>
    <s v=".D"/>
    <n v="143.098528105643"/>
    <n v="165.287612182461"/>
  </r>
  <r>
    <x v="17"/>
    <s v="Other types &amp; mixed"/>
    <x v="7"/>
    <m/>
    <m/>
    <x v="78"/>
    <s v="—    "/>
    <n v="347.38905027782198"/>
    <n v="0"/>
    <n v="345.160279710552"/>
    <s v="V"/>
  </r>
  <r>
    <x v="17"/>
    <s v="Other types &amp; mixed"/>
    <x v="7"/>
    <m/>
    <m/>
    <x v="79"/>
    <s v="—    "/>
    <n v="0"/>
    <n v="0"/>
    <n v="0"/>
    <n v="0"/>
  </r>
  <r>
    <x v="17"/>
    <s v="Other types &amp; mixed"/>
    <x v="7"/>
    <m/>
    <m/>
    <x v="80"/>
    <s v="—    "/>
    <s v="V"/>
    <n v="0"/>
    <s v="V"/>
    <n v="0"/>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2"/>
    <s v="—    "/>
    <n v="60.288992884233501"/>
    <s v="V"/>
    <n v="63.013132136046401"/>
    <n v="97.115863463141096"/>
  </r>
  <r>
    <x v="18"/>
    <s v="Other types &amp; mixed"/>
    <x v="8"/>
    <m/>
    <m/>
    <x v="43"/>
    <s v="—    "/>
    <n v="0"/>
    <n v="0"/>
    <n v="0"/>
    <n v="0"/>
  </r>
  <r>
    <x v="18"/>
    <s v="Other types &amp; mixed"/>
    <x v="8"/>
    <m/>
    <m/>
    <x v="44"/>
    <s v="—    "/>
    <n v="0"/>
    <n v="0"/>
    <n v="0"/>
    <n v="0"/>
  </r>
  <r>
    <x v="18"/>
    <s v="Other types &amp; mixed"/>
    <x v="8"/>
    <m/>
    <m/>
    <x v="45"/>
    <s v="—    "/>
    <n v="0"/>
    <n v="0"/>
    <n v="0"/>
    <n v="0"/>
  </r>
  <r>
    <x v="18"/>
    <s v="Other types &amp; mixed"/>
    <x v="8"/>
    <m/>
    <m/>
    <x v="46"/>
    <s v="—    "/>
    <n v="0"/>
    <n v="0"/>
    <n v="0"/>
    <n v="0"/>
  </r>
  <r>
    <x v="18"/>
    <s v="Other types &amp; mixed"/>
    <x v="8"/>
    <m/>
    <m/>
    <x v="47"/>
    <s v="—    "/>
    <n v="0"/>
    <n v="0"/>
    <n v="0"/>
    <n v="0"/>
  </r>
  <r>
    <x v="18"/>
    <s v="Other types &amp; mixed"/>
    <x v="8"/>
    <m/>
    <m/>
    <x v="48"/>
    <s v="—    "/>
    <n v="0"/>
    <n v="0"/>
    <n v="0"/>
    <n v="0"/>
  </r>
  <r>
    <x v="18"/>
    <s v="Other types &amp; mixed"/>
    <x v="8"/>
    <m/>
    <m/>
    <x v="49"/>
    <s v="—    "/>
    <n v="0"/>
    <n v="0"/>
    <n v="0"/>
    <n v="0"/>
  </r>
  <r>
    <x v="18"/>
    <s v="Other types &amp; mixed"/>
    <x v="8"/>
    <m/>
    <m/>
    <x v="50"/>
    <s v="—    "/>
    <n v="0"/>
    <n v="0"/>
    <n v="0"/>
    <n v="0"/>
  </r>
  <r>
    <x v="18"/>
    <s v="Other types &amp; mixed"/>
    <x v="8"/>
    <m/>
    <m/>
    <x v="51"/>
    <s v="—    "/>
    <n v="0"/>
    <n v="0"/>
    <n v="0"/>
    <n v="0"/>
  </r>
  <r>
    <x v="18"/>
    <s v="Other types &amp; mixed"/>
    <x v="8"/>
    <m/>
    <m/>
    <x v="52"/>
    <s v="—    "/>
    <n v="0"/>
    <n v="0"/>
    <n v="0"/>
    <n v="0"/>
  </r>
  <r>
    <x v="18"/>
    <s v="Other types &amp; mixed"/>
    <x v="8"/>
    <m/>
    <m/>
    <x v="53"/>
    <s v="—    "/>
    <n v="0"/>
    <n v="0"/>
    <n v="0"/>
    <n v="0"/>
  </r>
  <r>
    <x v="18"/>
    <s v="Other types &amp; mixed"/>
    <x v="8"/>
    <m/>
    <m/>
    <x v="54"/>
    <s v="—    "/>
    <n v="0"/>
    <n v="0"/>
    <n v="0"/>
    <n v="0"/>
  </r>
  <r>
    <x v="18"/>
    <s v="Other types &amp; mixed"/>
    <x v="8"/>
    <m/>
    <m/>
    <x v="55"/>
    <s v="—    "/>
    <n v="0"/>
    <n v="0"/>
    <n v="0"/>
    <n v="0"/>
  </r>
  <r>
    <x v="18"/>
    <s v="Other types &amp; mixed"/>
    <x v="8"/>
    <m/>
    <m/>
    <x v="56"/>
    <s v="—    "/>
    <n v="0"/>
    <n v="0"/>
    <n v="0"/>
    <n v="0"/>
  </r>
  <r>
    <x v="18"/>
    <s v="Other types &amp; mixed"/>
    <x v="8"/>
    <m/>
    <m/>
    <x v="57"/>
    <s v="—    "/>
    <n v="0"/>
    <n v="0"/>
    <n v="0"/>
    <n v="0"/>
  </r>
  <r>
    <x v="18"/>
    <s v="Other types &amp; mixed"/>
    <x v="8"/>
    <m/>
    <m/>
    <x v="58"/>
    <s v="—    "/>
    <n v="0"/>
    <n v="0"/>
    <n v="0"/>
    <n v="0"/>
  </r>
  <r>
    <x v="18"/>
    <s v="Other types &amp; mixed"/>
    <x v="8"/>
    <m/>
    <m/>
    <x v="59"/>
    <s v="—    "/>
    <n v="0"/>
    <n v="0"/>
    <n v="0"/>
    <n v="0"/>
  </r>
  <r>
    <x v="18"/>
    <s v="Other types &amp; mixed"/>
    <x v="8"/>
    <m/>
    <m/>
    <x v="60"/>
    <s v="—    "/>
    <n v="0"/>
    <n v="0"/>
    <n v="0"/>
    <n v="0"/>
  </r>
  <r>
    <x v="18"/>
    <s v="Other types &amp; mixed"/>
    <x v="8"/>
    <m/>
    <m/>
    <x v="61"/>
    <s v="—    "/>
    <n v="188.338496003719"/>
    <s v="V"/>
    <n v="169.621397011162"/>
    <n v="362.62845804187998"/>
  </r>
  <r>
    <x v="18"/>
    <s v="Other types &amp; mixed"/>
    <x v="8"/>
    <m/>
    <m/>
    <x v="62"/>
    <s v="—    "/>
    <n v="126.004186459262"/>
    <s v="V"/>
    <n v="129.46483636854501"/>
    <n v="212.62215301891101"/>
  </r>
  <r>
    <x v="18"/>
    <s v="Other types &amp; mixed"/>
    <x v="8"/>
    <m/>
    <m/>
    <x v="63"/>
    <s v="—    "/>
    <n v="35.623495678543897"/>
    <s v="V"/>
    <n v="20.508004005226201"/>
    <n v="89.469405316244703"/>
  </r>
  <r>
    <x v="18"/>
    <s v="Other types &amp; mixed"/>
    <x v="8"/>
    <m/>
    <m/>
    <x v="64"/>
    <s v="—    "/>
    <n v="14.8667884594271"/>
    <s v=".D"/>
    <s v=".D"/>
    <n v="23.256381906317699"/>
  </r>
  <r>
    <x v="18"/>
    <s v="Other types &amp; mixed"/>
    <x v="8"/>
    <m/>
    <m/>
    <x v="65"/>
    <s v="—    "/>
    <s v=".D"/>
    <s v="..D"/>
    <n v="0"/>
    <s v=".D"/>
  </r>
  <r>
    <x v="18"/>
    <s v="Other types &amp; mixed"/>
    <x v="8"/>
    <m/>
    <m/>
    <x v="66"/>
    <s v="—    "/>
    <n v="0"/>
    <n v="0"/>
    <n v="0"/>
    <n v="0"/>
  </r>
  <r>
    <x v="18"/>
    <s v="Other types &amp; mixed"/>
    <x v="8"/>
    <m/>
    <m/>
    <x v="67"/>
    <s v="—    "/>
    <s v="V"/>
    <n v="0"/>
    <s v=".D"/>
    <s v="V"/>
  </r>
  <r>
    <x v="18"/>
    <s v="Other types &amp; mixed"/>
    <x v="8"/>
    <m/>
    <m/>
    <x v="68"/>
    <s v="—    "/>
    <n v="0"/>
    <n v="0"/>
    <n v="0"/>
    <n v="0"/>
  </r>
  <r>
    <x v="18"/>
    <s v="Other types &amp; mixed"/>
    <x v="8"/>
    <m/>
    <m/>
    <x v="69"/>
    <s v="—    "/>
    <s v="V"/>
    <n v="0"/>
    <s v=".D"/>
    <s v="V"/>
  </r>
  <r>
    <x v="18"/>
    <s v="Other types &amp; mixed"/>
    <x v="8"/>
    <m/>
    <m/>
    <x v="70"/>
    <s v="—    "/>
    <n v="8.26168602597369"/>
    <s v="V"/>
    <n v="8.5471385315308197"/>
    <n v="8.02749365165017"/>
  </r>
  <r>
    <x v="18"/>
    <s v="Other types &amp; mixed"/>
    <x v="8"/>
    <m/>
    <m/>
    <x v="71"/>
    <s v="—    "/>
    <n v="7.9864418291509098"/>
    <s v="V"/>
    <n v="8.3965437668135294"/>
    <n v="7.5501412274375097"/>
  </r>
  <r>
    <x v="18"/>
    <s v="Other types &amp; mixed"/>
    <x v="8"/>
    <m/>
    <m/>
    <x v="72"/>
    <s v="—    "/>
    <n v="6.7213214765328297"/>
    <s v="V"/>
    <n v="6.0163912211801698"/>
    <n v="7.0552149253380696"/>
  </r>
  <r>
    <x v="18"/>
    <s v="Other types &amp; mixed"/>
    <x v="8"/>
    <m/>
    <m/>
    <x v="73"/>
    <s v="—    "/>
    <n v="3.5326727792377102"/>
    <s v=".D"/>
    <s v=".D"/>
    <n v="3.3773171366011199"/>
  </r>
  <r>
    <x v="18"/>
    <s v="Other types &amp; mixed"/>
    <x v="8"/>
    <m/>
    <m/>
    <x v="74"/>
    <s v="—    "/>
    <n v="0"/>
    <n v="0"/>
    <n v="0"/>
    <n v="0"/>
  </r>
  <r>
    <x v="18"/>
    <s v="Other types &amp; mixed"/>
    <x v="8"/>
    <m/>
    <m/>
    <x v="75"/>
    <s v="—    "/>
    <s v="V"/>
    <n v="0"/>
    <s v=".D"/>
    <s v="V"/>
  </r>
  <r>
    <x v="18"/>
    <s v="Other types &amp; mixed"/>
    <x v="8"/>
    <m/>
    <m/>
    <x v="76"/>
    <s v="—    "/>
    <n v="162.11011558646601"/>
    <s v=".D"/>
    <n v="162.36153270736199"/>
    <n v="161.85968807941899"/>
  </r>
  <r>
    <x v="18"/>
    <s v="Other types &amp; mixed"/>
    <x v="8"/>
    <m/>
    <m/>
    <x v="77"/>
    <s v="—    "/>
    <n v="164.26611265752001"/>
    <n v="0"/>
    <n v="179.36900174550399"/>
    <s v="V"/>
  </r>
  <r>
    <x v="18"/>
    <s v="Other types &amp; mixed"/>
    <x v="8"/>
    <m/>
    <m/>
    <x v="78"/>
    <s v="—    "/>
    <n v="327.120074132399"/>
    <s v=".D"/>
    <s v="V"/>
    <n v="327.48851479599102"/>
  </r>
  <r>
    <x v="18"/>
    <s v="Other types &amp; mixed"/>
    <x v="8"/>
    <m/>
    <m/>
    <x v="79"/>
    <s v="—    "/>
    <n v="0"/>
    <n v="0"/>
    <n v="0"/>
    <n v="0"/>
  </r>
  <r>
    <x v="18"/>
    <s v="Other types &amp; mixed"/>
    <x v="8"/>
    <m/>
    <m/>
    <x v="80"/>
    <s v="—    "/>
    <s v="V"/>
    <n v="0"/>
    <s v=".D"/>
    <s v="V"/>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2"/>
    <s v="—    "/>
    <n v="166.82127127246699"/>
    <n v="84.832178341304697"/>
    <n v="165.800542819718"/>
    <n v="249.17696888760099"/>
  </r>
  <r>
    <x v="19"/>
    <s v="Other types &amp; mixed"/>
    <x v="9"/>
    <m/>
    <m/>
    <x v="43"/>
    <s v="—    "/>
    <n v="0"/>
    <n v="0"/>
    <n v="0"/>
    <n v="0"/>
  </r>
  <r>
    <x v="19"/>
    <s v="Other types &amp; mixed"/>
    <x v="9"/>
    <m/>
    <m/>
    <x v="44"/>
    <s v="—    "/>
    <n v="0"/>
    <n v="0"/>
    <n v="0"/>
    <n v="0"/>
  </r>
  <r>
    <x v="19"/>
    <s v="Other types &amp; mixed"/>
    <x v="9"/>
    <m/>
    <m/>
    <x v="45"/>
    <s v="—    "/>
    <n v="0"/>
    <n v="0"/>
    <n v="0"/>
    <n v="0"/>
  </r>
  <r>
    <x v="19"/>
    <s v="Other types &amp; mixed"/>
    <x v="9"/>
    <m/>
    <m/>
    <x v="46"/>
    <s v="—    "/>
    <n v="0"/>
    <n v="0"/>
    <n v="0"/>
    <n v="0"/>
  </r>
  <r>
    <x v="19"/>
    <s v="Other types &amp; mixed"/>
    <x v="9"/>
    <m/>
    <m/>
    <x v="47"/>
    <s v="—    "/>
    <n v="0"/>
    <n v="0"/>
    <n v="0"/>
    <n v="0"/>
  </r>
  <r>
    <x v="19"/>
    <s v="Other types &amp; mixed"/>
    <x v="9"/>
    <m/>
    <m/>
    <x v="48"/>
    <s v="—    "/>
    <n v="0"/>
    <n v="0"/>
    <n v="0"/>
    <n v="0"/>
  </r>
  <r>
    <x v="19"/>
    <s v="Other types &amp; mixed"/>
    <x v="9"/>
    <m/>
    <m/>
    <x v="49"/>
    <s v="—    "/>
    <n v="0"/>
    <n v="0"/>
    <n v="0"/>
    <n v="0"/>
  </r>
  <r>
    <x v="19"/>
    <s v="Other types &amp; mixed"/>
    <x v="9"/>
    <m/>
    <m/>
    <x v="50"/>
    <s v="—    "/>
    <n v="0"/>
    <n v="0"/>
    <n v="0"/>
    <n v="0"/>
  </r>
  <r>
    <x v="19"/>
    <s v="Other types &amp; mixed"/>
    <x v="9"/>
    <m/>
    <m/>
    <x v="51"/>
    <s v="—    "/>
    <n v="0"/>
    <n v="0"/>
    <n v="0"/>
    <n v="0"/>
  </r>
  <r>
    <x v="19"/>
    <s v="Other types &amp; mixed"/>
    <x v="9"/>
    <m/>
    <m/>
    <x v="52"/>
    <s v="—    "/>
    <n v="0"/>
    <n v="0"/>
    <n v="0"/>
    <n v="0"/>
  </r>
  <r>
    <x v="19"/>
    <s v="Other types &amp; mixed"/>
    <x v="9"/>
    <m/>
    <m/>
    <x v="53"/>
    <s v="—    "/>
    <n v="0"/>
    <n v="0"/>
    <n v="0"/>
    <n v="0"/>
  </r>
  <r>
    <x v="19"/>
    <s v="Other types &amp; mixed"/>
    <x v="9"/>
    <m/>
    <m/>
    <x v="54"/>
    <s v="—    "/>
    <n v="0"/>
    <n v="0"/>
    <n v="0"/>
    <n v="0"/>
  </r>
  <r>
    <x v="19"/>
    <s v="Other types &amp; mixed"/>
    <x v="9"/>
    <m/>
    <m/>
    <x v="55"/>
    <s v="—    "/>
    <n v="0"/>
    <n v="0"/>
    <n v="0"/>
    <n v="0"/>
  </r>
  <r>
    <x v="19"/>
    <s v="Other types &amp; mixed"/>
    <x v="9"/>
    <m/>
    <m/>
    <x v="56"/>
    <s v="—    "/>
    <n v="0"/>
    <n v="0"/>
    <n v="0"/>
    <n v="0"/>
  </r>
  <r>
    <x v="19"/>
    <s v="Other types &amp; mixed"/>
    <x v="9"/>
    <m/>
    <m/>
    <x v="57"/>
    <s v="—    "/>
    <n v="0"/>
    <n v="0"/>
    <n v="0"/>
    <n v="0"/>
  </r>
  <r>
    <x v="19"/>
    <s v="Other types &amp; mixed"/>
    <x v="9"/>
    <m/>
    <m/>
    <x v="58"/>
    <s v="—    "/>
    <n v="0"/>
    <n v="0"/>
    <n v="0"/>
    <n v="0"/>
  </r>
  <r>
    <x v="19"/>
    <s v="Other types &amp; mixed"/>
    <x v="9"/>
    <m/>
    <m/>
    <x v="59"/>
    <s v="—    "/>
    <n v="0"/>
    <n v="0"/>
    <n v="0"/>
    <n v="0"/>
  </r>
  <r>
    <x v="19"/>
    <s v="Other types &amp; mixed"/>
    <x v="9"/>
    <m/>
    <m/>
    <x v="60"/>
    <s v="—    "/>
    <n v="0"/>
    <n v="0"/>
    <n v="0"/>
    <n v="0"/>
  </r>
  <r>
    <x v="19"/>
    <s v="Other types &amp; mixed"/>
    <x v="9"/>
    <m/>
    <m/>
    <x v="61"/>
    <s v="—    "/>
    <n v="459.87608969634698"/>
    <n v="162.84275555332999"/>
    <n v="470.63529877701001"/>
    <n v="729.17317734486198"/>
  </r>
  <r>
    <x v="19"/>
    <s v="Other types &amp; mixed"/>
    <x v="9"/>
    <m/>
    <m/>
    <x v="62"/>
    <s v="—    "/>
    <n v="284.95120490332101"/>
    <n v="97.7936298737405"/>
    <n v="284.03730157662301"/>
    <n v="470.098675980027"/>
  </r>
  <r>
    <x v="19"/>
    <s v="Other types &amp; mixed"/>
    <x v="9"/>
    <m/>
    <m/>
    <x v="63"/>
    <s v="—    "/>
    <n v="135.38426524149901"/>
    <n v="54.835981327690803"/>
    <n v="144.46863707489899"/>
    <n v="196.01365155788"/>
  </r>
  <r>
    <x v="19"/>
    <s v="Other types &amp; mixed"/>
    <x v="9"/>
    <m/>
    <m/>
    <x v="64"/>
    <s v="—    "/>
    <n v="39.363718927350398"/>
    <n v="10.092575198110501"/>
    <n v="36.979369721241198"/>
    <n v="72.826590463632002"/>
  </r>
  <r>
    <x v="19"/>
    <s v="Other types &amp; mixed"/>
    <x v="9"/>
    <m/>
    <m/>
    <x v="65"/>
    <s v="—    "/>
    <n v="5.7755098779521896"/>
    <s v=".D"/>
    <s v="..D"/>
    <n v="17.066520463891202"/>
  </r>
  <r>
    <x v="19"/>
    <s v="Other types &amp; mixed"/>
    <x v="9"/>
    <m/>
    <m/>
    <x v="66"/>
    <s v="—    "/>
    <s v="V"/>
    <s v=".D"/>
    <s v="V"/>
    <s v="V"/>
  </r>
  <r>
    <x v="19"/>
    <s v="Other types &amp; mixed"/>
    <x v="9"/>
    <m/>
    <m/>
    <x v="67"/>
    <s v="—    "/>
    <s v="V"/>
    <s v=".D"/>
    <s v="V"/>
    <s v="V"/>
  </r>
  <r>
    <x v="19"/>
    <s v="Other types &amp; mixed"/>
    <x v="9"/>
    <m/>
    <m/>
    <x v="68"/>
    <s v="—    "/>
    <s v="V"/>
    <s v=".D"/>
    <s v=".D"/>
    <s v=".D"/>
  </r>
  <r>
    <x v="19"/>
    <s v="Other types &amp; mixed"/>
    <x v="9"/>
    <m/>
    <m/>
    <x v="69"/>
    <s v="—    "/>
    <n v="195.763807884534"/>
    <s v="V"/>
    <s v="V"/>
    <s v="V"/>
  </r>
  <r>
    <x v="19"/>
    <s v="Other types &amp; mixed"/>
    <x v="9"/>
    <m/>
    <m/>
    <x v="70"/>
    <s v="—    "/>
    <n v="7.1167609067628002"/>
    <n v="5.60193329096328"/>
    <n v="7.06180562236122"/>
    <n v="7.6462325398860003"/>
  </r>
  <r>
    <x v="19"/>
    <s v="Other types &amp; mixed"/>
    <x v="9"/>
    <m/>
    <m/>
    <x v="71"/>
    <s v="—    "/>
    <n v="8.0940991530563799"/>
    <n v="6.6416184422969602"/>
    <n v="7.9921715042909698"/>
    <n v="8.6112076504226795"/>
  </r>
  <r>
    <x v="19"/>
    <s v="Other types &amp; mixed"/>
    <x v="9"/>
    <m/>
    <m/>
    <x v="72"/>
    <s v="—    "/>
    <n v="5.7557591576365299"/>
    <n v="4.66515538570646"/>
    <n v="5.53072966589309"/>
    <n v="6.5730738562544504"/>
  </r>
  <r>
    <x v="19"/>
    <s v="Other types &amp; mixed"/>
    <x v="9"/>
    <m/>
    <m/>
    <x v="73"/>
    <s v="—    "/>
    <n v="3.2414138081932502"/>
    <n v="3.3450388867405501"/>
    <n v="3.06201421729445"/>
    <n v="3.4322596610630498"/>
  </r>
  <r>
    <x v="19"/>
    <s v="Other types &amp; mixed"/>
    <x v="9"/>
    <m/>
    <m/>
    <x v="74"/>
    <s v="—    "/>
    <s v="V"/>
    <s v=".D"/>
    <s v="V"/>
    <s v="V"/>
  </r>
  <r>
    <x v="19"/>
    <s v="Other types &amp; mixed"/>
    <x v="9"/>
    <m/>
    <m/>
    <x v="75"/>
    <s v="—    "/>
    <s v="V"/>
    <s v=".D"/>
    <s v="V"/>
    <s v="V"/>
  </r>
  <r>
    <x v="19"/>
    <s v="Other types &amp; mixed"/>
    <x v="9"/>
    <m/>
    <m/>
    <x v="76"/>
    <s v="—    "/>
    <n v="157.84652765121101"/>
    <n v="167.11002961055701"/>
    <n v="157.69180486651001"/>
    <n v="156.11692828760999"/>
  </r>
  <r>
    <x v="19"/>
    <s v="Other types &amp; mixed"/>
    <x v="9"/>
    <m/>
    <m/>
    <x v="77"/>
    <s v="—    "/>
    <n v="162.435712980098"/>
    <n v="160.981480771679"/>
    <n v="162.31002711569101"/>
    <n v="162.73775890674699"/>
  </r>
  <r>
    <x v="19"/>
    <s v="Other types &amp; mixed"/>
    <x v="9"/>
    <m/>
    <m/>
    <x v="78"/>
    <s v="—    "/>
    <n v="331.97007603509297"/>
    <s v="V"/>
    <n v="336.29727300119902"/>
    <n v="327.90805476797402"/>
  </r>
  <r>
    <x v="19"/>
    <s v="Other types &amp; mixed"/>
    <x v="9"/>
    <m/>
    <m/>
    <x v="79"/>
    <s v="—    "/>
    <s v="V"/>
    <s v=".D"/>
    <s v="V"/>
    <s v="V"/>
  </r>
  <r>
    <x v="19"/>
    <s v="Other types &amp; mixed"/>
    <x v="9"/>
    <m/>
    <m/>
    <x v="80"/>
    <s v="—    "/>
    <s v="V"/>
    <s v=".D"/>
    <s v="V"/>
    <s v="V"/>
  </r>
  <r>
    <x v="0"/>
    <m/>
    <x v="0"/>
    <m/>
    <m/>
    <x v="0"/>
    <s v="Sum"/>
    <n v="57124.002777000002"/>
    <n v="14139.652577000001"/>
    <n v="28483.656299999999"/>
    <n v="14500.6939"/>
  </r>
  <r>
    <x v="0"/>
    <m/>
    <x v="0"/>
    <m/>
    <m/>
    <x v="1"/>
    <s v="Average per farm"/>
    <n v="153.667238676203"/>
    <n v="86.2961590678091"/>
    <n v="155.25721770357799"/>
    <n v="216.237709407962"/>
  </r>
  <r>
    <x v="0"/>
    <m/>
    <x v="0"/>
    <m/>
    <m/>
    <x v="2"/>
    <s v="—    "/>
    <n v="147.70655441211301"/>
    <n v="82.328535009778506"/>
    <n v="149.89980982536301"/>
    <n v="207.14857512480901"/>
  </r>
  <r>
    <x v="0"/>
    <m/>
    <x v="0"/>
    <m/>
    <m/>
    <x v="81"/>
    <s v="—    "/>
    <n v="87.621751246566902"/>
    <n v="60.395211775117403"/>
    <n v="94.907572732858796"/>
    <n v="99.858887975699005"/>
  </r>
  <r>
    <x v="0"/>
    <m/>
    <x v="0"/>
    <m/>
    <m/>
    <x v="82"/>
    <s v="—    "/>
    <n v="0.60422572884540904"/>
    <n v="0.52567346347607502"/>
    <n v="0.64437606172070006"/>
    <n v="0.60195504161356095"/>
  </r>
  <r>
    <x v="0"/>
    <m/>
    <x v="0"/>
    <m/>
    <m/>
    <x v="83"/>
    <s v="—    "/>
    <n v="0.132328828076165"/>
    <n v="0.102413314232028"/>
    <n v="0.14478185056600301"/>
    <n v="0.137038075812358"/>
  </r>
  <r>
    <x v="0"/>
    <m/>
    <x v="0"/>
    <m/>
    <m/>
    <x v="84"/>
    <s v="—    "/>
    <n v="0.47189690076924401"/>
    <n v="0.42326014924404698"/>
    <n v="0.49959421115469599"/>
    <n v="0.46491696580120301"/>
  </r>
  <r>
    <x v="0"/>
    <m/>
    <x v="0"/>
    <m/>
    <m/>
    <x v="85"/>
    <s v="—    "/>
    <n v="31.486930161592198"/>
    <n v="22.082437620701899"/>
    <n v="34.4932541795907"/>
    <n v="34.751957163925802"/>
  </r>
  <r>
    <x v="0"/>
    <m/>
    <x v="0"/>
    <m/>
    <m/>
    <x v="86"/>
    <s v="—    "/>
    <n v="20.0764375804869"/>
    <n v="13.1015912718631"/>
    <n v="22.481828484217498"/>
    <n v="22.1527227583226"/>
  </r>
  <r>
    <x v="0"/>
    <m/>
    <x v="0"/>
    <m/>
    <m/>
    <x v="87"/>
    <s v="—    "/>
    <n v="11.4104925811053"/>
    <n v="8.9808463488388206"/>
    <n v="12.0114256953732"/>
    <n v="12.5992344056032"/>
  </r>
  <r>
    <x v="0"/>
    <m/>
    <x v="0"/>
    <m/>
    <m/>
    <x v="88"/>
    <s v="—    "/>
    <n v="5.6548770749318402"/>
    <n v="3.64442802405356"/>
    <n v="5.65667261334002"/>
    <n v="7.6117425739191802"/>
  </r>
  <r>
    <x v="0"/>
    <m/>
    <x v="0"/>
    <m/>
    <m/>
    <x v="89"/>
    <s v="—    "/>
    <n v="4.2029760062379298"/>
    <n v="2.2480831646249899"/>
    <n v="4.2440301865319201"/>
    <n v="6.0285529494557499"/>
  </r>
  <r>
    <x v="0"/>
    <m/>
    <x v="0"/>
    <m/>
    <m/>
    <x v="90"/>
    <s v="—    "/>
    <n v="1.45190106869391"/>
    <n v="1.3963448594285801"/>
    <n v="1.4126424268081099"/>
    <n v="1.58318962446342"/>
  </r>
  <r>
    <x v="0"/>
    <m/>
    <x v="0"/>
    <m/>
    <m/>
    <x v="91"/>
    <s v="—    "/>
    <n v="2.9253033315494799"/>
    <n v="2.2144640297550602"/>
    <n v="3.0487933043202702"/>
    <n v="3.3758731366641701"/>
  </r>
  <r>
    <x v="0"/>
    <m/>
    <x v="0"/>
    <m/>
    <m/>
    <x v="92"/>
    <s v="—    "/>
    <n v="1.66278201653341"/>
    <n v="1.1923262603653699"/>
    <n v="1.5631260997907801"/>
    <n v="2.3172779938482799"/>
  </r>
  <r>
    <x v="0"/>
    <m/>
    <x v="0"/>
    <m/>
    <m/>
    <x v="93"/>
    <s v="—    "/>
    <n v="1.2625213150160699"/>
    <n v="1.02213776938969"/>
    <n v="1.4856672045295001"/>
    <n v="1.05859514281589"/>
  </r>
  <r>
    <x v="0"/>
    <m/>
    <x v="0"/>
    <m/>
    <m/>
    <x v="94"/>
    <s v="—    "/>
    <n v="21.103100661747899"/>
    <n v="14.1487764275356"/>
    <n v="22.420246395825298"/>
    <n v="25.297010457547898"/>
  </r>
  <r>
    <x v="0"/>
    <m/>
    <x v="0"/>
    <m/>
    <m/>
    <x v="95"/>
    <s v="—    "/>
    <n v="10.952911774013799"/>
    <n v="6.4918734915957597"/>
    <n v="11.786536998762999"/>
    <n v="13.6653914203375"/>
  </r>
  <r>
    <x v="0"/>
    <m/>
    <x v="0"/>
    <m/>
    <m/>
    <x v="96"/>
    <s v="—    "/>
    <n v="10.1501888877341"/>
    <n v="7.6569029359397902"/>
    <n v="10.6337093970622"/>
    <n v="11.631619037210401"/>
  </r>
  <r>
    <x v="0"/>
    <m/>
    <x v="0"/>
    <m/>
    <m/>
    <x v="97"/>
    <s v="—    "/>
    <n v="25.847314287900101"/>
    <n v="17.7794322095952"/>
    <n v="28.6442301780618"/>
    <n v="28.220349602028399"/>
  </r>
  <r>
    <x v="0"/>
    <m/>
    <x v="0"/>
    <m/>
    <m/>
    <x v="98"/>
    <s v="—    "/>
    <n v="214.86133328478499"/>
    <n v="93.478215725045303"/>
    <n v="230.74491584003599"/>
    <n v="302.02216940804499"/>
  </r>
  <r>
    <x v="0"/>
    <m/>
    <x v="0"/>
    <m/>
    <m/>
    <x v="99"/>
    <s v="—    "/>
    <n v="3.3311785904228799"/>
    <n v="1.58221943348106"/>
    <n v="3.7229624291597698"/>
    <n v="4.2670123331132501"/>
  </r>
  <r>
    <x v="0"/>
    <m/>
    <x v="0"/>
    <m/>
    <m/>
    <x v="100"/>
    <s v="—    "/>
    <n v="104.88033687429601"/>
    <n v="46.636253570517901"/>
    <n v="111.14357082801899"/>
    <n v="149.37140080310201"/>
  </r>
  <r>
    <x v="0"/>
    <m/>
    <x v="0"/>
    <m/>
    <m/>
    <x v="101"/>
    <s v="—    "/>
    <n v="54.459833474984897"/>
    <n v="25.8826591464702"/>
    <n v="64.572011804186801"/>
    <n v="62.462174981157297"/>
  </r>
  <r>
    <x v="0"/>
    <m/>
    <x v="0"/>
    <m/>
    <m/>
    <x v="102"/>
    <s v="—    "/>
    <n v="50.420503399311301"/>
    <n v="20.753594424047801"/>
    <n v="46.571559023832201"/>
    <n v="86.909225821945"/>
  </r>
  <r>
    <x v="0"/>
    <m/>
    <x v="0"/>
    <m/>
    <m/>
    <x v="103"/>
    <s v="—    "/>
    <n v="17.653862233828601"/>
    <n v="7.81974796112417"/>
    <n v="18.282141516010402"/>
    <n v="26.008998127324102"/>
  </r>
  <r>
    <x v="0"/>
    <m/>
    <x v="0"/>
    <m/>
    <m/>
    <x v="104"/>
    <s v="—    "/>
    <n v="86.092410966167705"/>
    <n v="36.203978635422203"/>
    <n v="94.087245469255294"/>
    <n v="119.034488490237"/>
  </r>
  <r>
    <x v="0"/>
    <m/>
    <x v="0"/>
    <m/>
    <m/>
    <x v="105"/>
    <s v="—    "/>
    <n v="2.90354462006961"/>
    <n v="1.2360161245000001"/>
    <n v="3.50899559759117"/>
    <n v="3.3402696542680701"/>
  </r>
  <r>
    <x v="0"/>
    <m/>
    <x v="0"/>
    <m/>
    <m/>
    <x v="106"/>
    <s v="—    "/>
    <n v="92.191076283442698"/>
    <n v="28.9346420318344"/>
    <n v="110.419266226015"/>
    <n v="118.06697635207701"/>
  </r>
  <r>
    <x v="0"/>
    <m/>
    <x v="0"/>
    <m/>
    <m/>
    <x v="107"/>
    <s v="—    "/>
    <s v="V"/>
    <n v="7.2575413321628104E-2"/>
    <s v="V"/>
    <s v="V"/>
  </r>
  <r>
    <x v="0"/>
    <m/>
    <x v="0"/>
    <m/>
    <m/>
    <x v="108"/>
    <s v="—    "/>
    <s v="V"/>
    <n v="0.55773599153545905"/>
    <s v="V"/>
    <s v="V"/>
  </r>
  <r>
    <x v="0"/>
    <m/>
    <x v="0"/>
    <m/>
    <m/>
    <x v="109"/>
    <s v="—    "/>
    <s v="V"/>
    <s v="V"/>
    <s v=".D"/>
    <s v="V"/>
  </r>
  <r>
    <x v="0"/>
    <m/>
    <x v="0"/>
    <m/>
    <m/>
    <x v="110"/>
    <s v="—    "/>
    <s v="V"/>
    <n v="0.109705288835966"/>
    <s v="V"/>
    <s v="V"/>
  </r>
  <r>
    <x v="0"/>
    <m/>
    <x v="0"/>
    <m/>
    <m/>
    <x v="111"/>
    <s v="—    "/>
    <n v="55.704490850056501"/>
    <n v="15.518539890218101"/>
    <n v="69.321573974335607"/>
    <n v="68.141900450708803"/>
  </r>
  <r>
    <x v="0"/>
    <m/>
    <x v="0"/>
    <m/>
    <m/>
    <x v="112"/>
    <s v="—    "/>
    <n v="28.733466792891999"/>
    <s v="V"/>
    <n v="28.0470142876285"/>
    <s v="V"/>
  </r>
  <r>
    <x v="0"/>
    <m/>
    <x v="0"/>
    <m/>
    <m/>
    <x v="113"/>
    <s v="—    "/>
    <n v="2434.84560642521"/>
    <n v="206.37906633199199"/>
    <n v="3639.3085610922799"/>
    <n v="2241.9054485454699"/>
  </r>
  <r>
    <x v="0"/>
    <m/>
    <x v="0"/>
    <m/>
    <m/>
    <x v="114"/>
    <s v="—    "/>
    <n v="254.02529428211901"/>
    <s v="V"/>
    <n v="294.610315270515"/>
    <s v="V"/>
  </r>
  <r>
    <x v="0"/>
    <m/>
    <x v="0"/>
    <m/>
    <m/>
    <x v="115"/>
    <s v="—    "/>
    <s v="V"/>
    <s v=".D"/>
    <s v="V"/>
    <s v=".D"/>
  </r>
  <r>
    <x v="0"/>
    <m/>
    <x v="0"/>
    <m/>
    <m/>
    <x v="116"/>
    <s v="—    "/>
    <n v="1764.82742758165"/>
    <s v="V"/>
    <n v="2662.6254880241599"/>
    <s v="V"/>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2"/>
    <s v="—    "/>
    <n v="175.885632245262"/>
    <n v="96.250965598977999"/>
    <n v="186.63256592462099"/>
    <n v="233.03839197524201"/>
  </r>
  <r>
    <x v="1"/>
    <s v="Cropping"/>
    <x v="0"/>
    <m/>
    <m/>
    <x v="81"/>
    <s v="—    "/>
    <n v="11.440501301754701"/>
    <n v="9.4500581121700193"/>
    <n v="13.2137601794317"/>
    <n v="9.9162773987786998"/>
  </r>
  <r>
    <x v="1"/>
    <s v="Cropping"/>
    <x v="0"/>
    <m/>
    <m/>
    <x v="82"/>
    <s v="—    "/>
    <n v="0.11630316390631699"/>
    <n v="0.107275516063898"/>
    <n v="0.134494024477298"/>
    <n v="8.9474933445688298E-2"/>
  </r>
  <r>
    <x v="1"/>
    <s v="Cropping"/>
    <x v="0"/>
    <m/>
    <m/>
    <x v="83"/>
    <s v="—    "/>
    <n v="0"/>
    <n v="0"/>
    <n v="0"/>
    <s v="..D"/>
  </r>
  <r>
    <x v="1"/>
    <s v="Cropping"/>
    <x v="0"/>
    <m/>
    <m/>
    <x v="84"/>
    <s v="—    "/>
    <n v="0.11630316390631699"/>
    <n v="0.107275516063898"/>
    <n v="0.134494024477298"/>
    <n v="8.9474933445688298E-2"/>
  </r>
  <r>
    <x v="1"/>
    <s v="Cropping"/>
    <x v="0"/>
    <m/>
    <m/>
    <x v="85"/>
    <s v="—    "/>
    <n v="2.8640655552143199"/>
    <n v="2.1744131060783798"/>
    <n v="3.2539377052741201"/>
    <n v="2.77657126090577"/>
  </r>
  <r>
    <x v="1"/>
    <s v="Cropping"/>
    <x v="0"/>
    <m/>
    <m/>
    <x v="86"/>
    <s v="—    "/>
    <s v="V"/>
    <s v=".D"/>
    <s v=".D"/>
    <s v="..D"/>
  </r>
  <r>
    <x v="1"/>
    <s v="Cropping"/>
    <x v="0"/>
    <m/>
    <m/>
    <x v="87"/>
    <s v="—    "/>
    <n v="2.8620208069650799"/>
    <n v="2.17233935330629"/>
    <n v="3.25086552558454"/>
    <n v="2.77657126090577"/>
  </r>
  <r>
    <x v="1"/>
    <s v="Cropping"/>
    <x v="0"/>
    <m/>
    <m/>
    <x v="88"/>
    <s v="—    "/>
    <n v="0.34662763638460498"/>
    <n v="0.31005825858042102"/>
    <n v="0.38889132049201902"/>
    <n v="0.29961877832366801"/>
  </r>
  <r>
    <x v="1"/>
    <s v="Cropping"/>
    <x v="0"/>
    <m/>
    <m/>
    <x v="89"/>
    <s v="—    "/>
    <s v="V"/>
    <s v=".D"/>
    <s v=".D"/>
    <s v=".D"/>
  </r>
  <r>
    <x v="1"/>
    <s v="Cropping"/>
    <x v="0"/>
    <m/>
    <m/>
    <x v="90"/>
    <s v="—    "/>
    <n v="0.32598757488151803"/>
    <n v="0.24818137711361399"/>
    <n v="0.38858410252306202"/>
    <s v="V"/>
  </r>
  <r>
    <x v="1"/>
    <s v="Cropping"/>
    <x v="0"/>
    <m/>
    <m/>
    <x v="91"/>
    <s v="—    "/>
    <n v="0.48814884713961199"/>
    <n v="0.47057740861872399"/>
    <n v="0.71183174953437001"/>
    <s v="V"/>
  </r>
  <r>
    <x v="1"/>
    <s v="Cropping"/>
    <x v="0"/>
    <m/>
    <m/>
    <x v="92"/>
    <s v="—    "/>
    <n v="0.25898076829087902"/>
    <n v="0.21621800857241799"/>
    <n v="0.39482222061416899"/>
    <s v="V"/>
  </r>
  <r>
    <x v="1"/>
    <s v="Cropping"/>
    <x v="0"/>
    <m/>
    <m/>
    <x v="93"/>
    <s v="—    "/>
    <n v="0.229168078848733"/>
    <n v="0.25435940004630497"/>
    <n v="0.31700952892020101"/>
    <s v="V"/>
  </r>
  <r>
    <x v="1"/>
    <s v="Cropping"/>
    <x v="0"/>
    <m/>
    <m/>
    <x v="94"/>
    <s v="—    "/>
    <n v="4.0731509422966496"/>
    <n v="2.9831198636490099"/>
    <n v="4.7062728394314304"/>
    <n v="3.9016792586787599"/>
  </r>
  <r>
    <x v="1"/>
    <s v="Cropping"/>
    <x v="0"/>
    <m/>
    <m/>
    <x v="95"/>
    <s v="—    "/>
    <n v="2.2730411753949502"/>
    <n v="1.3824729334835499"/>
    <n v="2.9589941432265001"/>
    <n v="1.8019163556114"/>
  </r>
  <r>
    <x v="1"/>
    <s v="Cropping"/>
    <x v="0"/>
    <m/>
    <m/>
    <x v="96"/>
    <s v="—    "/>
    <n v="1.8001097669017001"/>
    <n v="1.60064693016546"/>
    <n v="1.74727869620493"/>
    <n v="2.0997629030673499"/>
  </r>
  <r>
    <x v="1"/>
    <s v="Cropping"/>
    <x v="0"/>
    <m/>
    <m/>
    <x v="97"/>
    <s v="—    "/>
    <n v="3.5522051568132298"/>
    <n v="3.4046139591795699"/>
    <n v="4.0183325402224899"/>
    <n v="2.7824795255247001"/>
  </r>
  <r>
    <x v="1"/>
    <s v="Cropping"/>
    <x v="0"/>
    <m/>
    <m/>
    <x v="98"/>
    <s v="—    "/>
    <n v="35.385906382143801"/>
    <n v="32.463853744580902"/>
    <n v="41.941376039951798"/>
    <n v="25.392308497971602"/>
  </r>
  <r>
    <x v="1"/>
    <s v="Cropping"/>
    <x v="0"/>
    <m/>
    <m/>
    <x v="99"/>
    <s v="—    "/>
    <n v="0.48361838298146298"/>
    <s v="V"/>
    <n v="0.56786533519178795"/>
    <n v="0.33296544431763497"/>
  </r>
  <r>
    <x v="1"/>
    <s v="Cropping"/>
    <x v="0"/>
    <m/>
    <m/>
    <x v="100"/>
    <s v="—    "/>
    <n v="17.233658667501501"/>
    <n v="15.4527489777239"/>
    <n v="20.1557511469668"/>
    <n v="13.249071104471801"/>
  </r>
  <r>
    <x v="1"/>
    <s v="Cropping"/>
    <x v="0"/>
    <m/>
    <m/>
    <x v="101"/>
    <s v="—    "/>
    <n v="16.6471893695327"/>
    <n v="15.4527489777239"/>
    <n v="20.1557511469668"/>
    <n v="10.9354849932507"/>
  </r>
  <r>
    <x v="1"/>
    <s v="Cropping"/>
    <x v="0"/>
    <m/>
    <m/>
    <x v="102"/>
    <s v="—    "/>
    <n v="0.58646929796882896"/>
    <n v="0"/>
    <n v="0"/>
    <s v="..D"/>
  </r>
  <r>
    <x v="1"/>
    <s v="Cropping"/>
    <x v="0"/>
    <m/>
    <m/>
    <x v="103"/>
    <s v="—    "/>
    <n v="2.6517929164166198"/>
    <s v="V"/>
    <n v="3.24080422451464"/>
    <n v="2.0989009044991498"/>
  </r>
  <r>
    <x v="1"/>
    <s v="Cropping"/>
    <x v="0"/>
    <m/>
    <m/>
    <x v="104"/>
    <s v="—    "/>
    <n v="14.5195396359968"/>
    <s v="V"/>
    <n v="17.2901618446645"/>
    <n v="9.5180118556129099"/>
  </r>
  <r>
    <x v="1"/>
    <s v="Cropping"/>
    <x v="0"/>
    <m/>
    <m/>
    <x v="105"/>
    <s v="—    "/>
    <n v="0.49729677924749199"/>
    <n v="0.42815394164648302"/>
    <n v="0.68679348861408895"/>
    <n v="0.19335918907004401"/>
  </r>
  <r>
    <x v="1"/>
    <s v="Cropping"/>
    <x v="0"/>
    <m/>
    <m/>
    <x v="106"/>
    <s v="—    "/>
    <s v="V"/>
    <s v="V"/>
    <s v=".D"/>
    <s v="V"/>
  </r>
  <r>
    <x v="1"/>
    <s v="Cropping"/>
    <x v="0"/>
    <m/>
    <m/>
    <x v="107"/>
    <s v="—    "/>
    <s v="V"/>
    <s v=".D"/>
    <s v=".D"/>
    <s v=".D"/>
  </r>
  <r>
    <x v="1"/>
    <s v="Cropping"/>
    <x v="0"/>
    <m/>
    <m/>
    <x v="108"/>
    <s v="—    "/>
    <s v=".D"/>
    <s v=".D"/>
    <s v=".D"/>
    <s v=".D"/>
  </r>
  <r>
    <x v="1"/>
    <s v="Cropping"/>
    <x v="0"/>
    <m/>
    <m/>
    <x v="109"/>
    <s v="—    "/>
    <s v=".D"/>
    <s v="..D"/>
    <n v="0"/>
    <s v=".D"/>
  </r>
  <r>
    <x v="1"/>
    <s v="Cropping"/>
    <x v="0"/>
    <m/>
    <m/>
    <x v="110"/>
    <s v="—    "/>
    <s v=".D"/>
    <n v="0"/>
    <s v=".D"/>
    <s v=".D"/>
  </r>
  <r>
    <x v="1"/>
    <s v="Cropping"/>
    <x v="0"/>
    <m/>
    <m/>
    <x v="111"/>
    <s v="—    "/>
    <s v="V"/>
    <s v="V"/>
    <s v=".D"/>
    <s v=".D"/>
  </r>
  <r>
    <x v="1"/>
    <s v="Cropping"/>
    <x v="0"/>
    <m/>
    <m/>
    <x v="112"/>
    <s v="—    "/>
    <s v=".D"/>
    <s v=".D"/>
    <s v=".D"/>
    <s v=".D"/>
  </r>
  <r>
    <x v="1"/>
    <s v="Cropping"/>
    <x v="0"/>
    <m/>
    <m/>
    <x v="113"/>
    <s v="—    "/>
    <s v="V"/>
    <s v=".D"/>
    <s v="V"/>
    <s v=".D"/>
  </r>
  <r>
    <x v="1"/>
    <s v="Cropping"/>
    <x v="0"/>
    <m/>
    <m/>
    <x v="114"/>
    <s v="—    "/>
    <s v="V"/>
    <s v=".D"/>
    <s v="V"/>
    <s v=".D"/>
  </r>
  <r>
    <x v="1"/>
    <s v="Cropping"/>
    <x v="0"/>
    <m/>
    <m/>
    <x v="115"/>
    <s v="—    "/>
    <s v=".D"/>
    <s v="..D"/>
    <s v=".D"/>
    <n v="0"/>
  </r>
  <r>
    <x v="1"/>
    <s v="Cropping"/>
    <x v="0"/>
    <m/>
    <m/>
    <x v="116"/>
    <s v="—    "/>
    <n v="0"/>
    <n v="0"/>
    <n v="0"/>
    <n v="0"/>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2"/>
    <s v="—    "/>
    <n v="180.212166891838"/>
    <n v="101.699900997654"/>
    <n v="197.12686573703601"/>
    <n v="224.347134638993"/>
  </r>
  <r>
    <x v="2"/>
    <s v="Cropping"/>
    <x v="1"/>
    <m/>
    <m/>
    <x v="81"/>
    <s v="—    "/>
    <n v="10.5222496932501"/>
    <n v="10.1899729259242"/>
    <n v="10.312186180332001"/>
    <n v="11.263540190419"/>
  </r>
  <r>
    <x v="2"/>
    <s v="Cropping"/>
    <x v="1"/>
    <m/>
    <m/>
    <x v="82"/>
    <s v="—    "/>
    <n v="0.108391419386968"/>
    <s v="V"/>
    <n v="0.102688787670886"/>
    <s v="V"/>
  </r>
  <r>
    <x v="2"/>
    <s v="Cropping"/>
    <x v="1"/>
    <m/>
    <m/>
    <x v="83"/>
    <s v="—    "/>
    <n v="0"/>
    <n v="0"/>
    <n v="0"/>
    <n v="0"/>
  </r>
  <r>
    <x v="2"/>
    <s v="Cropping"/>
    <x v="1"/>
    <m/>
    <m/>
    <x v="84"/>
    <s v="—    "/>
    <n v="0.108391419386968"/>
    <s v="V"/>
    <n v="0.102688787670886"/>
    <s v="V"/>
  </r>
  <r>
    <x v="2"/>
    <s v="Cropping"/>
    <x v="1"/>
    <m/>
    <m/>
    <x v="85"/>
    <s v="—    "/>
    <n v="2.7198755450755798"/>
    <n v="3.0074781671405701"/>
    <n v="2.4438811419659698"/>
    <s v="V"/>
  </r>
  <r>
    <x v="2"/>
    <s v="Cropping"/>
    <x v="1"/>
    <m/>
    <m/>
    <x v="86"/>
    <s v="—    "/>
    <s v="V"/>
    <s v=".D"/>
    <s v=".D"/>
    <n v="0"/>
  </r>
  <r>
    <x v="2"/>
    <s v="Cropping"/>
    <x v="1"/>
    <m/>
    <m/>
    <x v="87"/>
    <s v="—    "/>
    <n v="2.7165645408333501"/>
    <n v="3.0041244537198599"/>
    <n v="2.43890977512442"/>
    <s v="V"/>
  </r>
  <r>
    <x v="2"/>
    <s v="Cropping"/>
    <x v="1"/>
    <m/>
    <m/>
    <x v="88"/>
    <s v="—    "/>
    <n v="0.35169801159132202"/>
    <n v="0.407519210531325"/>
    <n v="0.30220409441061902"/>
    <s v="V"/>
  </r>
  <r>
    <x v="2"/>
    <s v="Cropping"/>
    <x v="1"/>
    <m/>
    <m/>
    <x v="89"/>
    <s v="—    "/>
    <s v="V"/>
    <s v=".D"/>
    <s v=".D"/>
    <s v=".D"/>
  </r>
  <r>
    <x v="2"/>
    <s v="Cropping"/>
    <x v="1"/>
    <m/>
    <m/>
    <x v="90"/>
    <s v="—    "/>
    <n v="0.31827613130759402"/>
    <s v="V"/>
    <n v="0.301706957726465"/>
    <s v="V"/>
  </r>
  <r>
    <x v="2"/>
    <s v="Cropping"/>
    <x v="1"/>
    <m/>
    <m/>
    <x v="91"/>
    <s v="—    "/>
    <n v="0.37698604557201898"/>
    <n v="0.49727826249378199"/>
    <n v="0.48370260001500698"/>
    <s v="V"/>
  </r>
  <r>
    <x v="2"/>
    <s v="Cropping"/>
    <x v="1"/>
    <m/>
    <m/>
    <x v="92"/>
    <s v="—    "/>
    <n v="0.20084931300131101"/>
    <s v="V"/>
    <n v="0.27209834254024601"/>
    <s v=".D"/>
  </r>
  <r>
    <x v="2"/>
    <s v="Cropping"/>
    <x v="1"/>
    <m/>
    <m/>
    <x v="93"/>
    <s v="—    "/>
    <n v="0.176136732570708"/>
    <n v="0.25134996006310101"/>
    <n v="0.21160425747476"/>
    <s v="V"/>
  </r>
  <r>
    <x v="2"/>
    <s v="Cropping"/>
    <x v="1"/>
    <m/>
    <m/>
    <x v="94"/>
    <s v="—    "/>
    <n v="3.56657645126255"/>
    <n v="2.75376371161133"/>
    <n v="3.56476145568673"/>
    <n v="4.3718223836053598"/>
  </r>
  <r>
    <x v="2"/>
    <s v="Cropping"/>
    <x v="1"/>
    <m/>
    <m/>
    <x v="95"/>
    <s v="—    "/>
    <n v="1.9565703646947501"/>
    <n v="1.28196591305979"/>
    <n v="2.3868411445795901"/>
    <n v="1.77482255906579"/>
  </r>
  <r>
    <x v="2"/>
    <s v="Cropping"/>
    <x v="1"/>
    <m/>
    <m/>
    <x v="96"/>
    <s v="—    "/>
    <n v="1.6100060865678001"/>
    <n v="1.47179779855154"/>
    <n v="1.1779203111071399"/>
    <s v="V"/>
  </r>
  <r>
    <x v="2"/>
    <s v="Cropping"/>
    <x v="1"/>
    <m/>
    <m/>
    <x v="97"/>
    <s v="—    "/>
    <n v="3.3987222203616398"/>
    <n v="3.40970953101032"/>
    <n v="3.41494810058279"/>
    <s v="V"/>
  </r>
  <r>
    <x v="2"/>
    <s v="Cropping"/>
    <x v="1"/>
    <m/>
    <m/>
    <x v="98"/>
    <s v="—    "/>
    <n v="42.520681409654699"/>
    <s v="V"/>
    <n v="43.629488181798898"/>
    <n v="33.388848649913101"/>
  </r>
  <r>
    <x v="2"/>
    <s v="Cropping"/>
    <x v="1"/>
    <m/>
    <m/>
    <x v="99"/>
    <s v="—    "/>
    <n v="0.561200403845865"/>
    <s v="V"/>
    <n v="0.56497208630551998"/>
    <s v="V"/>
  </r>
  <r>
    <x v="2"/>
    <s v="Cropping"/>
    <x v="1"/>
    <m/>
    <m/>
    <x v="100"/>
    <s v="—    "/>
    <n v="20.313448783563899"/>
    <s v="V"/>
    <n v="20.767147034526701"/>
    <n v="16.9831074720868"/>
  </r>
  <r>
    <x v="2"/>
    <s v="Cropping"/>
    <x v="1"/>
    <m/>
    <m/>
    <x v="101"/>
    <s v="—    "/>
    <n v="19.767787762249402"/>
    <s v="V"/>
    <n v="20.767147034526701"/>
    <s v="V"/>
  </r>
  <r>
    <x v="2"/>
    <s v="Cropping"/>
    <x v="1"/>
    <m/>
    <m/>
    <x v="102"/>
    <s v="—    "/>
    <s v=".D"/>
    <s v="..D"/>
    <n v="0"/>
    <s v=".D"/>
  </r>
  <r>
    <x v="2"/>
    <s v="Cropping"/>
    <x v="1"/>
    <m/>
    <m/>
    <x v="103"/>
    <s v="—    "/>
    <n v="2.9395458253075399"/>
    <s v="V"/>
    <n v="2.9983845879614699"/>
    <s v="V"/>
  </r>
  <r>
    <x v="2"/>
    <s v="Cropping"/>
    <x v="1"/>
    <m/>
    <m/>
    <x v="104"/>
    <s v="—    "/>
    <n v="18.134892816681202"/>
    <s v="V"/>
    <n v="18.558210082763502"/>
    <s v="V"/>
  </r>
  <r>
    <x v="2"/>
    <s v="Cropping"/>
    <x v="1"/>
    <m/>
    <m/>
    <x v="105"/>
    <s v="—    "/>
    <n v="0.57159358025614504"/>
    <n v="0.61318664119327704"/>
    <n v="0.74077439024171299"/>
    <s v="V"/>
  </r>
  <r>
    <x v="2"/>
    <s v="Cropping"/>
    <x v="1"/>
    <m/>
    <m/>
    <x v="106"/>
    <s v="—    "/>
    <s v=".D"/>
    <n v="0"/>
    <s v=".D"/>
    <s v=".D"/>
  </r>
  <r>
    <x v="2"/>
    <s v="Cropping"/>
    <x v="1"/>
    <m/>
    <m/>
    <x v="107"/>
    <s v="—    "/>
    <s v=".D"/>
    <s v="..D"/>
    <s v=".D"/>
    <s v="..D"/>
  </r>
  <r>
    <x v="2"/>
    <s v="Cropping"/>
    <x v="1"/>
    <m/>
    <m/>
    <x v="108"/>
    <s v="—    "/>
    <s v=".D"/>
    <s v="..D"/>
    <s v=".D"/>
    <s v="..D"/>
  </r>
  <r>
    <x v="2"/>
    <s v="Cropping"/>
    <x v="1"/>
    <m/>
    <m/>
    <x v="109"/>
    <s v="—    "/>
    <s v="..D"/>
    <n v="0"/>
    <n v="0"/>
    <s v="..D"/>
  </r>
  <r>
    <x v="2"/>
    <s v="Cropping"/>
    <x v="1"/>
    <m/>
    <m/>
    <x v="110"/>
    <s v="—    "/>
    <s v=".D"/>
    <s v="..D"/>
    <s v=".D"/>
    <s v="..D"/>
  </r>
  <r>
    <x v="2"/>
    <s v="Cropping"/>
    <x v="1"/>
    <m/>
    <m/>
    <x v="111"/>
    <s v="—    "/>
    <s v=".D"/>
    <n v="0"/>
    <s v=".D"/>
    <s v=".D"/>
  </r>
  <r>
    <x v="2"/>
    <s v="Cropping"/>
    <x v="1"/>
    <m/>
    <m/>
    <x v="112"/>
    <s v="—    "/>
    <s v=".D"/>
    <s v="..D"/>
    <s v=".D"/>
    <s v="..D"/>
  </r>
  <r>
    <x v="2"/>
    <s v="Cropping"/>
    <x v="1"/>
    <m/>
    <m/>
    <x v="113"/>
    <s v="—    "/>
    <s v="V"/>
    <s v=".D"/>
    <s v="V"/>
    <s v=".D"/>
  </r>
  <r>
    <x v="2"/>
    <s v="Cropping"/>
    <x v="1"/>
    <m/>
    <m/>
    <x v="114"/>
    <s v="—    "/>
    <s v="V"/>
    <s v=".D"/>
    <s v="V"/>
    <s v=".D"/>
  </r>
  <r>
    <x v="2"/>
    <s v="Cropping"/>
    <x v="1"/>
    <m/>
    <m/>
    <x v="115"/>
    <s v="—    "/>
    <s v=".D"/>
    <s v="..D"/>
    <s v=".D"/>
    <n v="0"/>
  </r>
  <r>
    <x v="2"/>
    <s v="Cropping"/>
    <x v="1"/>
    <m/>
    <m/>
    <x v="116"/>
    <s v="—    "/>
    <n v="0"/>
    <n v="0"/>
    <n v="0"/>
    <n v="0"/>
  </r>
  <r>
    <x v="3"/>
    <s v="Cropping"/>
    <x v="2"/>
    <m/>
    <m/>
    <x v="0"/>
    <s v="Sum"/>
    <n v="5911.0003999999999"/>
    <n v="1470.2426"/>
    <n v="2930.5947000000001"/>
    <n v="1510.1631"/>
  </r>
  <r>
    <x v="3"/>
    <s v="Cropping"/>
    <x v="2"/>
    <m/>
    <m/>
    <x v="1"/>
    <s v="Average per farm"/>
    <n v="243.609011861173"/>
    <n v="125.844640331466"/>
    <n v="245.52983410943901"/>
    <n v="354.53282153762098"/>
  </r>
  <r>
    <x v="3"/>
    <s v="Cropping"/>
    <x v="2"/>
    <m/>
    <m/>
    <x v="2"/>
    <s v="—    "/>
    <n v="236.42782571508499"/>
    <n v="122.95591997810401"/>
    <n v="236.96993455935799"/>
    <n v="345.84814489242899"/>
  </r>
  <r>
    <x v="3"/>
    <s v="Cropping"/>
    <x v="2"/>
    <m/>
    <m/>
    <x v="81"/>
    <s v="—    "/>
    <n v="18.641553654775599"/>
    <s v="V"/>
    <n v="26.050286138168499"/>
    <s v="..D"/>
  </r>
  <r>
    <x v="3"/>
    <s v="Cropping"/>
    <x v="2"/>
    <m/>
    <m/>
    <x v="82"/>
    <s v="—    "/>
    <s v="V"/>
    <s v="V"/>
    <s v="V"/>
    <s v="V"/>
  </r>
  <r>
    <x v="3"/>
    <s v="Cropping"/>
    <x v="2"/>
    <m/>
    <m/>
    <x v="83"/>
    <s v="—    "/>
    <n v="0"/>
    <n v="0"/>
    <n v="0"/>
    <n v="0"/>
  </r>
  <r>
    <x v="3"/>
    <s v="Cropping"/>
    <x v="2"/>
    <m/>
    <m/>
    <x v="84"/>
    <s v="—    "/>
    <s v="V"/>
    <s v="V"/>
    <s v="V"/>
    <s v="V"/>
  </r>
  <r>
    <x v="3"/>
    <s v="Cropping"/>
    <x v="2"/>
    <m/>
    <m/>
    <x v="85"/>
    <s v="—    "/>
    <n v="4.4906451926479303"/>
    <s v="V"/>
    <s v="V"/>
    <s v="V"/>
  </r>
  <r>
    <x v="3"/>
    <s v="Cropping"/>
    <x v="2"/>
    <m/>
    <m/>
    <x v="86"/>
    <s v="—    "/>
    <n v="0"/>
    <s v="..D"/>
    <s v="..D"/>
    <n v="0"/>
  </r>
  <r>
    <x v="3"/>
    <s v="Cropping"/>
    <x v="2"/>
    <m/>
    <m/>
    <x v="87"/>
    <s v="—    "/>
    <n v="4.4906451926479303"/>
    <s v="V"/>
    <s v="V"/>
    <s v="V"/>
  </r>
  <r>
    <x v="3"/>
    <s v="Cropping"/>
    <x v="2"/>
    <m/>
    <m/>
    <x v="88"/>
    <s v="—    "/>
    <s v="V"/>
    <s v=".D"/>
    <s v="V"/>
    <s v="V"/>
  </r>
  <r>
    <x v="3"/>
    <s v="Cropping"/>
    <x v="2"/>
    <m/>
    <m/>
    <x v="89"/>
    <s v="—    "/>
    <n v="0"/>
    <s v="..D"/>
    <s v="..D"/>
    <s v="..D"/>
  </r>
  <r>
    <x v="3"/>
    <s v="Cropping"/>
    <x v="2"/>
    <m/>
    <m/>
    <x v="90"/>
    <s v="—    "/>
    <s v="V"/>
    <s v=".D"/>
    <s v="V"/>
    <s v="V"/>
  </r>
  <r>
    <x v="3"/>
    <s v="Cropping"/>
    <x v="2"/>
    <m/>
    <m/>
    <x v="91"/>
    <s v="—    "/>
    <n v="0.92924744684503902"/>
    <s v="V"/>
    <s v="..D"/>
    <s v=".D"/>
  </r>
  <r>
    <x v="3"/>
    <s v="Cropping"/>
    <x v="2"/>
    <m/>
    <m/>
    <x v="92"/>
    <s v="—    "/>
    <s v="V"/>
    <s v="V"/>
    <s v="V"/>
    <s v=".D"/>
  </r>
  <r>
    <x v="3"/>
    <s v="Cropping"/>
    <x v="2"/>
    <m/>
    <m/>
    <x v="93"/>
    <s v="—    "/>
    <s v="V"/>
    <s v="V"/>
    <s v="V"/>
    <s v=".D"/>
  </r>
  <r>
    <x v="3"/>
    <s v="Cropping"/>
    <x v="2"/>
    <m/>
    <m/>
    <x v="94"/>
    <s v="—    "/>
    <n v="7.0409866982922296"/>
    <s v="V"/>
    <n v="9.5850570227264793"/>
    <s v="V"/>
  </r>
  <r>
    <x v="3"/>
    <s v="Cropping"/>
    <x v="2"/>
    <m/>
    <m/>
    <x v="95"/>
    <s v="—    "/>
    <n v="4.0102954044801002"/>
    <s v="V"/>
    <n v="5.6918719159629996"/>
    <s v="V"/>
  </r>
  <r>
    <x v="3"/>
    <s v="Cropping"/>
    <x v="2"/>
    <m/>
    <m/>
    <x v="96"/>
    <s v="—    "/>
    <n v="3.0306912938121302"/>
    <s v="V"/>
    <n v="3.8931851067634802"/>
    <s v="V"/>
  </r>
  <r>
    <x v="3"/>
    <s v="Cropping"/>
    <x v="2"/>
    <m/>
    <m/>
    <x v="97"/>
    <s v="—    "/>
    <n v="5.5085713765135296"/>
    <s v="V"/>
    <n v="7.2522846608574003"/>
    <s v="V"/>
  </r>
  <r>
    <x v="3"/>
    <s v="Cropping"/>
    <x v="2"/>
    <m/>
    <m/>
    <x v="98"/>
    <s v="—    "/>
    <s v="..D"/>
    <s v="V"/>
    <s v="..D"/>
    <s v=".D"/>
  </r>
  <r>
    <x v="3"/>
    <s v="Cropping"/>
    <x v="2"/>
    <m/>
    <m/>
    <x v="99"/>
    <s v="—    "/>
    <s v="..D"/>
    <s v=".D"/>
    <s v="V"/>
    <s v=".D"/>
  </r>
  <r>
    <x v="3"/>
    <s v="Cropping"/>
    <x v="2"/>
    <m/>
    <m/>
    <x v="100"/>
    <s v="—    "/>
    <s v="..D"/>
    <s v="V"/>
    <s v="..D"/>
    <s v=".D"/>
  </r>
  <r>
    <x v="3"/>
    <s v="Cropping"/>
    <x v="2"/>
    <m/>
    <m/>
    <x v="101"/>
    <s v="—    "/>
    <s v="..D"/>
    <s v="V"/>
    <s v="..D"/>
    <s v=".D"/>
  </r>
  <r>
    <x v="3"/>
    <s v="Cropping"/>
    <x v="2"/>
    <m/>
    <m/>
    <x v="102"/>
    <s v="—    "/>
    <n v="0"/>
    <n v="0"/>
    <n v="0"/>
    <n v="0"/>
  </r>
  <r>
    <x v="3"/>
    <s v="Cropping"/>
    <x v="2"/>
    <m/>
    <m/>
    <x v="103"/>
    <s v="—    "/>
    <s v="V"/>
    <n v="0"/>
    <s v="V"/>
    <s v="V"/>
  </r>
  <r>
    <x v="3"/>
    <s v="Cropping"/>
    <x v="2"/>
    <m/>
    <m/>
    <x v="104"/>
    <s v="—    "/>
    <s v="..D"/>
    <s v=".D"/>
    <s v="V"/>
    <s v=".D"/>
  </r>
  <r>
    <x v="3"/>
    <s v="Cropping"/>
    <x v="2"/>
    <m/>
    <m/>
    <x v="105"/>
    <s v="—    "/>
    <s v="V"/>
    <s v=".D"/>
    <s v="V"/>
    <s v=".D"/>
  </r>
  <r>
    <x v="3"/>
    <s v="Cropping"/>
    <x v="2"/>
    <m/>
    <m/>
    <x v="106"/>
    <s v="—    "/>
    <s v="V"/>
    <s v="V"/>
    <s v=".D"/>
    <s v=".D"/>
  </r>
  <r>
    <x v="3"/>
    <s v="Cropping"/>
    <x v="2"/>
    <m/>
    <m/>
    <x v="107"/>
    <s v="—    "/>
    <s v=".D"/>
    <s v="..D"/>
    <s v="..D"/>
    <s v=".D"/>
  </r>
  <r>
    <x v="3"/>
    <s v="Cropping"/>
    <x v="2"/>
    <m/>
    <m/>
    <x v="108"/>
    <s v="—    "/>
    <s v=".D"/>
    <s v="..D"/>
    <s v="..D"/>
    <s v=".D"/>
  </r>
  <r>
    <x v="3"/>
    <s v="Cropping"/>
    <x v="2"/>
    <m/>
    <m/>
    <x v="109"/>
    <s v="—    "/>
    <s v=".D"/>
    <s v="..D"/>
    <n v="0"/>
    <s v=".D"/>
  </r>
  <r>
    <x v="3"/>
    <s v="Cropping"/>
    <x v="2"/>
    <m/>
    <m/>
    <x v="110"/>
    <s v="—    "/>
    <s v=".D"/>
    <s v="..D"/>
    <s v="..D"/>
    <s v=".D"/>
  </r>
  <r>
    <x v="3"/>
    <s v="Cropping"/>
    <x v="2"/>
    <m/>
    <m/>
    <x v="111"/>
    <s v="—    "/>
    <s v="V"/>
    <s v="V"/>
    <s v=".D"/>
    <s v=".D"/>
  </r>
  <r>
    <x v="3"/>
    <s v="Cropping"/>
    <x v="2"/>
    <m/>
    <m/>
    <x v="112"/>
    <s v="—    "/>
    <s v=".D"/>
    <s v="..D"/>
    <s v="..D"/>
    <s v=".D"/>
  </r>
  <r>
    <x v="3"/>
    <s v="Cropping"/>
    <x v="2"/>
    <m/>
    <m/>
    <x v="113"/>
    <s v="—    "/>
    <n v="0"/>
    <s v="..D"/>
    <n v="0"/>
    <s v="..D"/>
  </r>
  <r>
    <x v="3"/>
    <s v="Cropping"/>
    <x v="2"/>
    <m/>
    <m/>
    <x v="114"/>
    <s v="—    "/>
    <n v="0"/>
    <s v="..D"/>
    <n v="0"/>
    <s v="..D"/>
  </r>
  <r>
    <x v="3"/>
    <s v="Cropping"/>
    <x v="2"/>
    <m/>
    <m/>
    <x v="115"/>
    <s v="—    "/>
    <s v="..D"/>
    <n v="0"/>
    <s v="..D"/>
    <n v="0"/>
  </r>
  <r>
    <x v="3"/>
    <s v="Cropping"/>
    <x v="2"/>
    <m/>
    <m/>
    <x v="116"/>
    <s v="—    "/>
    <n v="0"/>
    <n v="0"/>
    <n v="0"/>
    <n v="0"/>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2"/>
    <s v="—    "/>
    <n v="23.8548312500245"/>
    <n v="10.9253476522324"/>
    <n v="26.102919659373601"/>
    <n v="32.116003872805301"/>
  </r>
  <r>
    <x v="4"/>
    <s v="Cropping"/>
    <x v="3"/>
    <m/>
    <m/>
    <x v="81"/>
    <s v="—    "/>
    <s v="V"/>
    <s v=".D"/>
    <s v="V"/>
    <s v=".D"/>
  </r>
  <r>
    <x v="4"/>
    <s v="Cropping"/>
    <x v="3"/>
    <m/>
    <m/>
    <x v="82"/>
    <s v="—    "/>
    <s v="V"/>
    <n v="0"/>
    <s v="V"/>
    <n v="0"/>
  </r>
  <r>
    <x v="4"/>
    <s v="Cropping"/>
    <x v="3"/>
    <m/>
    <m/>
    <x v="83"/>
    <s v="—    "/>
    <n v="0"/>
    <n v="0"/>
    <n v="0"/>
    <n v="0"/>
  </r>
  <r>
    <x v="4"/>
    <s v="Cropping"/>
    <x v="3"/>
    <m/>
    <m/>
    <x v="84"/>
    <s v="—    "/>
    <s v="V"/>
    <n v="0"/>
    <s v="V"/>
    <n v="0"/>
  </r>
  <r>
    <x v="4"/>
    <s v="Cropping"/>
    <x v="3"/>
    <m/>
    <m/>
    <x v="85"/>
    <s v="—    "/>
    <s v="V"/>
    <n v="0"/>
    <s v="V"/>
    <n v="0"/>
  </r>
  <r>
    <x v="4"/>
    <s v="Cropping"/>
    <x v="3"/>
    <m/>
    <m/>
    <x v="86"/>
    <s v="—    "/>
    <n v="0"/>
    <n v="0"/>
    <n v="0"/>
    <n v="0"/>
  </r>
  <r>
    <x v="4"/>
    <s v="Cropping"/>
    <x v="3"/>
    <m/>
    <m/>
    <x v="87"/>
    <s v="—    "/>
    <s v="V"/>
    <n v="0"/>
    <s v="V"/>
    <n v="0"/>
  </r>
  <r>
    <x v="4"/>
    <s v="Cropping"/>
    <x v="3"/>
    <m/>
    <m/>
    <x v="88"/>
    <s v="—    "/>
    <s v="V"/>
    <s v="..D"/>
    <s v="V"/>
    <n v="0"/>
  </r>
  <r>
    <x v="4"/>
    <s v="Cropping"/>
    <x v="3"/>
    <m/>
    <m/>
    <x v="89"/>
    <s v="—    "/>
    <n v="0"/>
    <n v="0"/>
    <n v="0"/>
    <n v="0"/>
  </r>
  <r>
    <x v="4"/>
    <s v="Cropping"/>
    <x v="3"/>
    <m/>
    <m/>
    <x v="90"/>
    <s v="—    "/>
    <s v="V"/>
    <n v="0"/>
    <s v="V"/>
    <n v="0"/>
  </r>
  <r>
    <x v="4"/>
    <s v="Cropping"/>
    <x v="3"/>
    <m/>
    <m/>
    <x v="91"/>
    <s v="—    "/>
    <s v="V"/>
    <s v=".D"/>
    <s v=".D"/>
    <n v="0"/>
  </r>
  <r>
    <x v="4"/>
    <s v="Cropping"/>
    <x v="3"/>
    <m/>
    <m/>
    <x v="92"/>
    <s v="—    "/>
    <s v=".D"/>
    <s v=".D"/>
    <s v="..D"/>
    <n v="0"/>
  </r>
  <r>
    <x v="4"/>
    <s v="Cropping"/>
    <x v="3"/>
    <m/>
    <m/>
    <x v="93"/>
    <s v="—    "/>
    <s v="V"/>
    <s v=".D"/>
    <s v=".D"/>
    <n v="0"/>
  </r>
  <r>
    <x v="4"/>
    <s v="Cropping"/>
    <x v="3"/>
    <m/>
    <m/>
    <x v="94"/>
    <s v="—    "/>
    <s v="V"/>
    <s v=".D"/>
    <s v="V"/>
    <s v=".D"/>
  </r>
  <r>
    <x v="4"/>
    <s v="Cropping"/>
    <x v="3"/>
    <m/>
    <m/>
    <x v="95"/>
    <s v="—    "/>
    <n v="0.15029434952116999"/>
    <s v=".D"/>
    <s v="V"/>
    <s v=".D"/>
  </r>
  <r>
    <x v="4"/>
    <s v="Cropping"/>
    <x v="3"/>
    <m/>
    <m/>
    <x v="96"/>
    <s v="—    "/>
    <s v="V"/>
    <s v=".D"/>
    <s v="V"/>
    <s v=".D"/>
  </r>
  <r>
    <x v="4"/>
    <s v="Cropping"/>
    <x v="3"/>
    <m/>
    <m/>
    <x v="97"/>
    <s v="—    "/>
    <s v="V"/>
    <s v=".D"/>
    <s v="V"/>
    <s v=".D"/>
  </r>
  <r>
    <x v="4"/>
    <s v="Cropping"/>
    <x v="3"/>
    <m/>
    <m/>
    <x v="98"/>
    <s v="—    "/>
    <s v=".D"/>
    <s v=".D"/>
    <s v=".D"/>
    <s v=".D"/>
  </r>
  <r>
    <x v="4"/>
    <s v="Cropping"/>
    <x v="3"/>
    <m/>
    <m/>
    <x v="99"/>
    <s v="—    "/>
    <s v=".D"/>
    <s v=".D"/>
    <s v=".D"/>
    <n v="0"/>
  </r>
  <r>
    <x v="4"/>
    <s v="Cropping"/>
    <x v="3"/>
    <m/>
    <m/>
    <x v="100"/>
    <s v="—    "/>
    <s v=".D"/>
    <s v=".D"/>
    <s v=".D"/>
    <s v=".D"/>
  </r>
  <r>
    <x v="4"/>
    <s v="Cropping"/>
    <x v="3"/>
    <m/>
    <m/>
    <x v="101"/>
    <s v="—    "/>
    <s v=".D"/>
    <s v=".D"/>
    <s v=".D"/>
    <n v="0"/>
  </r>
  <r>
    <x v="4"/>
    <s v="Cropping"/>
    <x v="3"/>
    <m/>
    <m/>
    <x v="102"/>
    <s v="—    "/>
    <s v=".D"/>
    <s v="..D"/>
    <n v="0"/>
    <s v=".D"/>
  </r>
  <r>
    <x v="4"/>
    <s v="Cropping"/>
    <x v="3"/>
    <m/>
    <m/>
    <x v="103"/>
    <s v="—    "/>
    <s v=".D"/>
    <s v="..D"/>
    <s v=".D"/>
    <n v="0"/>
  </r>
  <r>
    <x v="4"/>
    <s v="Cropping"/>
    <x v="3"/>
    <m/>
    <m/>
    <x v="104"/>
    <s v="—    "/>
    <s v=".D"/>
    <s v=".D"/>
    <s v=".D"/>
    <n v="0"/>
  </r>
  <r>
    <x v="4"/>
    <s v="Cropping"/>
    <x v="3"/>
    <m/>
    <m/>
    <x v="105"/>
    <s v="—    "/>
    <s v=".D"/>
    <s v="..D"/>
    <s v=".D"/>
    <n v="0"/>
  </r>
  <r>
    <x v="4"/>
    <s v="Cropping"/>
    <x v="3"/>
    <m/>
    <m/>
    <x v="106"/>
    <s v="—    "/>
    <s v=".D"/>
    <s v=".D"/>
    <s v="..D"/>
    <n v="0"/>
  </r>
  <r>
    <x v="4"/>
    <s v="Cropping"/>
    <x v="3"/>
    <m/>
    <m/>
    <x v="107"/>
    <s v="—    "/>
    <s v=".D"/>
    <s v=".D"/>
    <s v="..D"/>
    <n v="0"/>
  </r>
  <r>
    <x v="4"/>
    <s v="Cropping"/>
    <x v="3"/>
    <m/>
    <m/>
    <x v="108"/>
    <s v="—    "/>
    <s v=".D"/>
    <s v=".D"/>
    <s v="..D"/>
    <n v="0"/>
  </r>
  <r>
    <x v="4"/>
    <s v="Cropping"/>
    <x v="3"/>
    <m/>
    <m/>
    <x v="109"/>
    <s v="—    "/>
    <n v="0"/>
    <n v="0"/>
    <n v="0"/>
    <n v="0"/>
  </r>
  <r>
    <x v="4"/>
    <s v="Cropping"/>
    <x v="3"/>
    <m/>
    <m/>
    <x v="110"/>
    <s v="—    "/>
    <n v="0"/>
    <n v="0"/>
    <n v="0"/>
    <n v="0"/>
  </r>
  <r>
    <x v="4"/>
    <s v="Cropping"/>
    <x v="3"/>
    <m/>
    <m/>
    <x v="111"/>
    <s v="—    "/>
    <s v=".D"/>
    <s v=".D"/>
    <s v="..D"/>
    <n v="0"/>
  </r>
  <r>
    <x v="4"/>
    <s v="Cropping"/>
    <x v="3"/>
    <m/>
    <m/>
    <x v="112"/>
    <s v="—    "/>
    <s v=".D"/>
    <s v=".D"/>
    <s v="..D"/>
    <n v="0"/>
  </r>
  <r>
    <x v="4"/>
    <s v="Cropping"/>
    <x v="3"/>
    <m/>
    <m/>
    <x v="113"/>
    <s v="—    "/>
    <s v=".D"/>
    <n v="1.2141762489135"/>
    <s v=".D"/>
    <s v="..D"/>
  </r>
  <r>
    <x v="4"/>
    <s v="Cropping"/>
    <x v="3"/>
    <m/>
    <m/>
    <x v="114"/>
    <s v="—    "/>
    <n v="0.30130696928677803"/>
    <n v="1.2141762489135"/>
    <n v="0"/>
    <n v="0"/>
  </r>
  <r>
    <x v="4"/>
    <s v="Cropping"/>
    <x v="3"/>
    <m/>
    <m/>
    <x v="115"/>
    <s v="—    "/>
    <n v="0"/>
    <n v="0"/>
    <n v="0"/>
    <n v="0"/>
  </r>
  <r>
    <x v="4"/>
    <s v="Cropping"/>
    <x v="3"/>
    <m/>
    <m/>
    <x v="116"/>
    <s v="—    "/>
    <n v="0"/>
    <n v="0"/>
    <n v="0"/>
    <n v="0"/>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2"/>
    <s v="—    "/>
    <n v="24.389962673228698"/>
    <s v="F"/>
    <n v="36.584286034746199"/>
    <n v="21.928188209558801"/>
  </r>
  <r>
    <x v="5"/>
    <s v="Cropping"/>
    <x v="3"/>
    <s v="Specialist fruit"/>
    <m/>
    <x v="81"/>
    <s v="—    "/>
    <s v="V"/>
    <s v="..D"/>
    <s v="V"/>
    <s v=".D"/>
  </r>
  <r>
    <x v="5"/>
    <s v="Cropping"/>
    <x v="3"/>
    <s v="Specialist fruit"/>
    <m/>
    <x v="82"/>
    <s v="—    "/>
    <s v="V"/>
    <n v="0"/>
    <s v="V"/>
    <n v="0"/>
  </r>
  <r>
    <x v="5"/>
    <s v="Cropping"/>
    <x v="3"/>
    <s v="Specialist fruit"/>
    <m/>
    <x v="83"/>
    <s v="—    "/>
    <n v="0"/>
    <n v="0"/>
    <n v="0"/>
    <n v="0"/>
  </r>
  <r>
    <x v="5"/>
    <s v="Cropping"/>
    <x v="3"/>
    <s v="Specialist fruit"/>
    <m/>
    <x v="84"/>
    <s v="—    "/>
    <s v="V"/>
    <n v="0"/>
    <s v="V"/>
    <n v="0"/>
  </r>
  <r>
    <x v="5"/>
    <s v="Cropping"/>
    <x v="3"/>
    <s v="Specialist fruit"/>
    <m/>
    <x v="85"/>
    <s v="—    "/>
    <s v="V"/>
    <n v="0"/>
    <s v="V"/>
    <n v="0"/>
  </r>
  <r>
    <x v="5"/>
    <s v="Cropping"/>
    <x v="3"/>
    <s v="Specialist fruit"/>
    <m/>
    <x v="86"/>
    <s v="—    "/>
    <n v="0"/>
    <n v="0"/>
    <n v="0"/>
    <n v="0"/>
  </r>
  <r>
    <x v="5"/>
    <s v="Cropping"/>
    <x v="3"/>
    <s v="Specialist fruit"/>
    <m/>
    <x v="87"/>
    <s v="—    "/>
    <s v="V"/>
    <n v="0"/>
    <s v="V"/>
    <n v="0"/>
  </r>
  <r>
    <x v="5"/>
    <s v="Cropping"/>
    <x v="3"/>
    <s v="Specialist fruit"/>
    <m/>
    <x v="88"/>
    <s v="—    "/>
    <s v="V"/>
    <n v="0"/>
    <s v="V"/>
    <n v="0"/>
  </r>
  <r>
    <x v="5"/>
    <s v="Cropping"/>
    <x v="3"/>
    <s v="Specialist fruit"/>
    <m/>
    <x v="89"/>
    <s v="—    "/>
    <n v="0"/>
    <n v="0"/>
    <n v="0"/>
    <n v="0"/>
  </r>
  <r>
    <x v="5"/>
    <s v="Cropping"/>
    <x v="3"/>
    <s v="Specialist fruit"/>
    <m/>
    <x v="90"/>
    <s v="—    "/>
    <s v="V"/>
    <n v="0"/>
    <s v="V"/>
    <n v="0"/>
  </r>
  <r>
    <x v="5"/>
    <s v="Cropping"/>
    <x v="3"/>
    <s v="Specialist fruit"/>
    <m/>
    <x v="91"/>
    <s v="—    "/>
    <s v=".D"/>
    <s v="..D"/>
    <s v=".D"/>
    <n v="0"/>
  </r>
  <r>
    <x v="5"/>
    <s v="Cropping"/>
    <x v="3"/>
    <s v="Specialist fruit"/>
    <m/>
    <x v="92"/>
    <s v="—    "/>
    <s v="..D"/>
    <s v="..D"/>
    <n v="0"/>
    <n v="0"/>
  </r>
  <r>
    <x v="5"/>
    <s v="Cropping"/>
    <x v="3"/>
    <s v="Specialist fruit"/>
    <m/>
    <x v="93"/>
    <s v="—    "/>
    <s v=".D"/>
    <s v="..D"/>
    <s v=".D"/>
    <n v="0"/>
  </r>
  <r>
    <x v="5"/>
    <s v="Cropping"/>
    <x v="3"/>
    <s v="Specialist fruit"/>
    <m/>
    <x v="94"/>
    <s v="—    "/>
    <s v="V"/>
    <s v="..D"/>
    <s v="V"/>
    <s v=".D"/>
  </r>
  <r>
    <x v="5"/>
    <s v="Cropping"/>
    <x v="3"/>
    <s v="Specialist fruit"/>
    <m/>
    <x v="95"/>
    <s v="—    "/>
    <s v="V"/>
    <s v="..D"/>
    <s v="V"/>
    <s v=".D"/>
  </r>
  <r>
    <x v="5"/>
    <s v="Cropping"/>
    <x v="3"/>
    <s v="Specialist fruit"/>
    <m/>
    <x v="96"/>
    <s v="—    "/>
    <s v="V"/>
    <s v="..D"/>
    <s v="V"/>
    <s v=".D"/>
  </r>
  <r>
    <x v="5"/>
    <s v="Cropping"/>
    <x v="3"/>
    <s v="Specialist fruit"/>
    <m/>
    <x v="97"/>
    <s v="—    "/>
    <s v="V"/>
    <s v="..D"/>
    <s v="V"/>
    <s v=".D"/>
  </r>
  <r>
    <x v="5"/>
    <s v="Cropping"/>
    <x v="3"/>
    <s v="Specialist fruit"/>
    <m/>
    <x v="98"/>
    <s v="—    "/>
    <s v=".D"/>
    <s v="..D"/>
    <s v=".D"/>
    <s v="..D"/>
  </r>
  <r>
    <x v="5"/>
    <s v="Cropping"/>
    <x v="3"/>
    <s v="Specialist fruit"/>
    <m/>
    <x v="99"/>
    <s v="—    "/>
    <s v=".D"/>
    <s v="..D"/>
    <s v=".D"/>
    <n v="0"/>
  </r>
  <r>
    <x v="5"/>
    <s v="Cropping"/>
    <x v="3"/>
    <s v="Specialist fruit"/>
    <m/>
    <x v="100"/>
    <s v="—    "/>
    <s v=".D"/>
    <s v="..D"/>
    <s v=".D"/>
    <s v="..D"/>
  </r>
  <r>
    <x v="5"/>
    <s v="Cropping"/>
    <x v="3"/>
    <s v="Specialist fruit"/>
    <m/>
    <x v="101"/>
    <s v="—    "/>
    <s v=".D"/>
    <s v="..D"/>
    <s v=".D"/>
    <n v="0"/>
  </r>
  <r>
    <x v="5"/>
    <s v="Cropping"/>
    <x v="3"/>
    <s v="Specialist fruit"/>
    <m/>
    <x v="102"/>
    <s v="—    "/>
    <s v="..D"/>
    <n v="0"/>
    <n v="0"/>
    <s v="..D"/>
  </r>
  <r>
    <x v="5"/>
    <s v="Cropping"/>
    <x v="3"/>
    <s v="Specialist fruit"/>
    <m/>
    <x v="103"/>
    <s v="—    "/>
    <s v=".D"/>
    <s v="..D"/>
    <s v=".D"/>
    <n v="0"/>
  </r>
  <r>
    <x v="5"/>
    <s v="Cropping"/>
    <x v="3"/>
    <s v="Specialist fruit"/>
    <m/>
    <x v="104"/>
    <s v="—    "/>
    <s v=".D"/>
    <s v="..D"/>
    <s v=".D"/>
    <n v="0"/>
  </r>
  <r>
    <x v="5"/>
    <s v="Cropping"/>
    <x v="3"/>
    <s v="Specialist fruit"/>
    <m/>
    <x v="105"/>
    <s v="—    "/>
    <s v=".D"/>
    <s v="..D"/>
    <s v=".D"/>
    <n v="0"/>
  </r>
  <r>
    <x v="5"/>
    <s v="Cropping"/>
    <x v="3"/>
    <s v="Specialist fruit"/>
    <m/>
    <x v="106"/>
    <s v="—    "/>
    <s v="..D"/>
    <s v="..D"/>
    <n v="0"/>
    <n v="0"/>
  </r>
  <r>
    <x v="5"/>
    <s v="Cropping"/>
    <x v="3"/>
    <s v="Specialist fruit"/>
    <m/>
    <x v="107"/>
    <s v="—    "/>
    <s v="..D"/>
    <s v="..D"/>
    <n v="0"/>
    <n v="0"/>
  </r>
  <r>
    <x v="5"/>
    <s v="Cropping"/>
    <x v="3"/>
    <s v="Specialist fruit"/>
    <m/>
    <x v="108"/>
    <s v="—    "/>
    <s v="..D"/>
    <s v="..D"/>
    <n v="0"/>
    <n v="0"/>
  </r>
  <r>
    <x v="5"/>
    <s v="Cropping"/>
    <x v="3"/>
    <s v="Specialist fruit"/>
    <m/>
    <x v="109"/>
    <s v="—    "/>
    <n v="0"/>
    <n v="0"/>
    <n v="0"/>
    <n v="0"/>
  </r>
  <r>
    <x v="5"/>
    <s v="Cropping"/>
    <x v="3"/>
    <s v="Specialist fruit"/>
    <m/>
    <x v="110"/>
    <s v="—    "/>
    <n v="0"/>
    <n v="0"/>
    <n v="0"/>
    <n v="0"/>
  </r>
  <r>
    <x v="5"/>
    <s v="Cropping"/>
    <x v="3"/>
    <s v="Specialist fruit"/>
    <m/>
    <x v="111"/>
    <s v="—    "/>
    <s v="..D"/>
    <s v="..D"/>
    <n v="0"/>
    <n v="0"/>
  </r>
  <r>
    <x v="5"/>
    <s v="Cropping"/>
    <x v="3"/>
    <s v="Specialist fruit"/>
    <m/>
    <x v="112"/>
    <s v="—    "/>
    <s v="..D"/>
    <s v="..D"/>
    <n v="0"/>
    <n v="0"/>
  </r>
  <r>
    <x v="5"/>
    <s v="Cropping"/>
    <x v="3"/>
    <s v="Specialist fruit"/>
    <m/>
    <x v="113"/>
    <s v="—    "/>
    <s v=".D"/>
    <s v=".D"/>
    <s v=".D"/>
    <n v="0"/>
  </r>
  <r>
    <x v="5"/>
    <s v="Cropping"/>
    <x v="3"/>
    <s v="Specialist fruit"/>
    <m/>
    <x v="114"/>
    <s v="—    "/>
    <s v=".D"/>
    <s v=".D"/>
    <s v="..D"/>
    <n v="0"/>
  </r>
  <r>
    <x v="5"/>
    <s v="Cropping"/>
    <x v="3"/>
    <s v="Specialist fruit"/>
    <m/>
    <x v="115"/>
    <s v="—    "/>
    <n v="0"/>
    <n v="0"/>
    <n v="0"/>
    <n v="0"/>
  </r>
  <r>
    <x v="5"/>
    <s v="Cropping"/>
    <x v="3"/>
    <s v="Specialist fruit"/>
    <m/>
    <x v="116"/>
    <s v="—    "/>
    <n v="0"/>
    <n v="0"/>
    <n v="0"/>
    <n v="0"/>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2"/>
    <s v="—    "/>
    <n v="5.9336042330827103"/>
    <n v="1.6325067458812099"/>
    <n v="7.1987014190852996"/>
    <s v="V"/>
  </r>
  <r>
    <x v="6"/>
    <s v="Cropping"/>
    <x v="3"/>
    <s v="Specialist glass"/>
    <m/>
    <x v="81"/>
    <s v="—    "/>
    <n v="0"/>
    <n v="0"/>
    <n v="0"/>
    <s v="..D"/>
  </r>
  <r>
    <x v="6"/>
    <s v="Cropping"/>
    <x v="3"/>
    <s v="Specialist glass"/>
    <m/>
    <x v="82"/>
    <s v="—    "/>
    <n v="0"/>
    <n v="0"/>
    <n v="0"/>
    <n v="0"/>
  </r>
  <r>
    <x v="6"/>
    <s v="Cropping"/>
    <x v="3"/>
    <s v="Specialist glass"/>
    <m/>
    <x v="83"/>
    <s v="—    "/>
    <n v="0"/>
    <n v="0"/>
    <n v="0"/>
    <n v="0"/>
  </r>
  <r>
    <x v="6"/>
    <s v="Cropping"/>
    <x v="3"/>
    <s v="Specialist glass"/>
    <m/>
    <x v="84"/>
    <s v="—    "/>
    <n v="0"/>
    <n v="0"/>
    <n v="0"/>
    <n v="0"/>
  </r>
  <r>
    <x v="6"/>
    <s v="Cropping"/>
    <x v="3"/>
    <s v="Specialist glass"/>
    <m/>
    <x v="85"/>
    <s v="—    "/>
    <n v="0"/>
    <n v="0"/>
    <n v="0"/>
    <n v="0"/>
  </r>
  <r>
    <x v="6"/>
    <s v="Cropping"/>
    <x v="3"/>
    <s v="Specialist glass"/>
    <m/>
    <x v="86"/>
    <s v="—    "/>
    <n v="0"/>
    <n v="0"/>
    <n v="0"/>
    <n v="0"/>
  </r>
  <r>
    <x v="6"/>
    <s v="Cropping"/>
    <x v="3"/>
    <s v="Specialist glass"/>
    <m/>
    <x v="87"/>
    <s v="—    "/>
    <n v="0"/>
    <n v="0"/>
    <n v="0"/>
    <n v="0"/>
  </r>
  <r>
    <x v="6"/>
    <s v="Cropping"/>
    <x v="3"/>
    <s v="Specialist glass"/>
    <m/>
    <x v="88"/>
    <s v="—    "/>
    <n v="0"/>
    <n v="0"/>
    <n v="0"/>
    <n v="0"/>
  </r>
  <r>
    <x v="6"/>
    <s v="Cropping"/>
    <x v="3"/>
    <s v="Specialist glass"/>
    <m/>
    <x v="89"/>
    <s v="—    "/>
    <n v="0"/>
    <n v="0"/>
    <n v="0"/>
    <n v="0"/>
  </r>
  <r>
    <x v="6"/>
    <s v="Cropping"/>
    <x v="3"/>
    <s v="Specialist glass"/>
    <m/>
    <x v="90"/>
    <s v="—    "/>
    <n v="0"/>
    <n v="0"/>
    <n v="0"/>
    <n v="0"/>
  </r>
  <r>
    <x v="6"/>
    <s v="Cropping"/>
    <x v="3"/>
    <s v="Specialist glass"/>
    <m/>
    <x v="91"/>
    <s v="—    "/>
    <n v="0"/>
    <n v="0"/>
    <s v="..D"/>
    <n v="0"/>
  </r>
  <r>
    <x v="6"/>
    <s v="Cropping"/>
    <x v="3"/>
    <s v="Specialist glass"/>
    <m/>
    <x v="92"/>
    <s v="—    "/>
    <n v="0"/>
    <n v="0"/>
    <n v="0"/>
    <n v="0"/>
  </r>
  <r>
    <x v="6"/>
    <s v="Cropping"/>
    <x v="3"/>
    <s v="Specialist glass"/>
    <m/>
    <x v="93"/>
    <s v="—    "/>
    <n v="0"/>
    <n v="0"/>
    <s v="..D"/>
    <n v="0"/>
  </r>
  <r>
    <x v="6"/>
    <s v="Cropping"/>
    <x v="3"/>
    <s v="Specialist glass"/>
    <m/>
    <x v="94"/>
    <s v="—    "/>
    <n v="0"/>
    <n v="0"/>
    <n v="0"/>
    <s v="..D"/>
  </r>
  <r>
    <x v="6"/>
    <s v="Cropping"/>
    <x v="3"/>
    <s v="Specialist glass"/>
    <m/>
    <x v="95"/>
    <s v="—    "/>
    <n v="0"/>
    <n v="0"/>
    <n v="0"/>
    <s v="..D"/>
  </r>
  <r>
    <x v="6"/>
    <s v="Cropping"/>
    <x v="3"/>
    <s v="Specialist glass"/>
    <m/>
    <x v="96"/>
    <s v="—    "/>
    <n v="0"/>
    <n v="0"/>
    <n v="0"/>
    <s v="..D"/>
  </r>
  <r>
    <x v="6"/>
    <s v="Cropping"/>
    <x v="3"/>
    <s v="Specialist glass"/>
    <m/>
    <x v="97"/>
    <s v="—    "/>
    <n v="0"/>
    <n v="0"/>
    <n v="0"/>
    <s v="..D"/>
  </r>
  <r>
    <x v="6"/>
    <s v="Cropping"/>
    <x v="3"/>
    <s v="Specialist glass"/>
    <m/>
    <x v="98"/>
    <s v="—    "/>
    <n v="0"/>
    <n v="0"/>
    <n v="0"/>
    <n v="0"/>
  </r>
  <r>
    <x v="6"/>
    <s v="Cropping"/>
    <x v="3"/>
    <s v="Specialist glass"/>
    <m/>
    <x v="99"/>
    <s v="—    "/>
    <n v="0"/>
    <n v="0"/>
    <s v="..D"/>
    <n v="0"/>
  </r>
  <r>
    <x v="6"/>
    <s v="Cropping"/>
    <x v="3"/>
    <s v="Specialist glass"/>
    <m/>
    <x v="100"/>
    <s v="—    "/>
    <n v="0"/>
    <n v="0"/>
    <n v="0"/>
    <n v="0"/>
  </r>
  <r>
    <x v="6"/>
    <s v="Cropping"/>
    <x v="3"/>
    <s v="Specialist glass"/>
    <m/>
    <x v="101"/>
    <s v="—    "/>
    <n v="0"/>
    <n v="0"/>
    <n v="0"/>
    <n v="0"/>
  </r>
  <r>
    <x v="6"/>
    <s v="Cropping"/>
    <x v="3"/>
    <s v="Specialist glass"/>
    <m/>
    <x v="102"/>
    <s v="—    "/>
    <n v="0"/>
    <n v="0"/>
    <n v="0"/>
    <n v="0"/>
  </r>
  <r>
    <x v="6"/>
    <s v="Cropping"/>
    <x v="3"/>
    <s v="Specialist glass"/>
    <m/>
    <x v="103"/>
    <s v="—    "/>
    <s v="..D"/>
    <n v="0"/>
    <s v="..D"/>
    <n v="0"/>
  </r>
  <r>
    <x v="6"/>
    <s v="Cropping"/>
    <x v="3"/>
    <s v="Specialist glass"/>
    <m/>
    <x v="104"/>
    <s v="—    "/>
    <n v="0"/>
    <n v="0"/>
    <n v="0"/>
    <n v="0"/>
  </r>
  <r>
    <x v="6"/>
    <s v="Cropping"/>
    <x v="3"/>
    <s v="Specialist glass"/>
    <m/>
    <x v="105"/>
    <s v="—    "/>
    <s v="..D"/>
    <n v="0"/>
    <s v="..D"/>
    <n v="0"/>
  </r>
  <r>
    <x v="6"/>
    <s v="Cropping"/>
    <x v="3"/>
    <s v="Specialist glass"/>
    <m/>
    <x v="106"/>
    <s v="—    "/>
    <n v="0"/>
    <n v="0"/>
    <n v="0"/>
    <n v="0"/>
  </r>
  <r>
    <x v="6"/>
    <s v="Cropping"/>
    <x v="3"/>
    <s v="Specialist glass"/>
    <m/>
    <x v="107"/>
    <s v="—    "/>
    <n v="0"/>
    <n v="0"/>
    <n v="0"/>
    <n v="0"/>
  </r>
  <r>
    <x v="6"/>
    <s v="Cropping"/>
    <x v="3"/>
    <s v="Specialist glass"/>
    <m/>
    <x v="108"/>
    <s v="—    "/>
    <n v="0"/>
    <n v="0"/>
    <n v="0"/>
    <n v="0"/>
  </r>
  <r>
    <x v="6"/>
    <s v="Cropping"/>
    <x v="3"/>
    <s v="Specialist glass"/>
    <m/>
    <x v="109"/>
    <s v="—    "/>
    <n v="0"/>
    <n v="0"/>
    <n v="0"/>
    <n v="0"/>
  </r>
  <r>
    <x v="6"/>
    <s v="Cropping"/>
    <x v="3"/>
    <s v="Specialist glass"/>
    <m/>
    <x v="110"/>
    <s v="—    "/>
    <n v="0"/>
    <n v="0"/>
    <n v="0"/>
    <n v="0"/>
  </r>
  <r>
    <x v="6"/>
    <s v="Cropping"/>
    <x v="3"/>
    <s v="Specialist glass"/>
    <m/>
    <x v="111"/>
    <s v="—    "/>
    <n v="0"/>
    <n v="0"/>
    <n v="0"/>
    <n v="0"/>
  </r>
  <r>
    <x v="6"/>
    <s v="Cropping"/>
    <x v="3"/>
    <s v="Specialist glass"/>
    <m/>
    <x v="112"/>
    <s v="—    "/>
    <n v="0"/>
    <n v="0"/>
    <n v="0"/>
    <n v="0"/>
  </r>
  <r>
    <x v="6"/>
    <s v="Cropping"/>
    <x v="3"/>
    <s v="Specialist glass"/>
    <m/>
    <x v="113"/>
    <s v="—    "/>
    <n v="0"/>
    <n v="0"/>
    <s v="..D"/>
    <n v="0"/>
  </r>
  <r>
    <x v="6"/>
    <s v="Cropping"/>
    <x v="3"/>
    <s v="Specialist glass"/>
    <m/>
    <x v="114"/>
    <s v="—    "/>
    <n v="0"/>
    <n v="0"/>
    <n v="0"/>
    <n v="0"/>
  </r>
  <r>
    <x v="6"/>
    <s v="Cropping"/>
    <x v="3"/>
    <s v="Specialist glass"/>
    <m/>
    <x v="115"/>
    <s v="—    "/>
    <n v="0"/>
    <n v="0"/>
    <n v="0"/>
    <n v="0"/>
  </r>
  <r>
    <x v="6"/>
    <s v="Cropping"/>
    <x v="3"/>
    <s v="Specialist glass"/>
    <m/>
    <x v="116"/>
    <s v="—    "/>
    <n v="0"/>
    <n v="0"/>
    <n v="0"/>
    <n v="0"/>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2"/>
    <s v="—    "/>
    <n v="7.1686940273371196"/>
    <s v="D"/>
    <n v="4.3866385629844897"/>
    <s v="F"/>
  </r>
  <r>
    <x v="7"/>
    <s v="Cropping"/>
    <x v="3"/>
    <s v="Specialist hardy nursery stock"/>
    <m/>
    <x v="81"/>
    <s v="—    "/>
    <n v="0"/>
    <n v="0"/>
    <n v="0"/>
    <n v="0"/>
  </r>
  <r>
    <x v="7"/>
    <s v="Cropping"/>
    <x v="3"/>
    <s v="Specialist hardy nursery stock"/>
    <m/>
    <x v="82"/>
    <s v="—    "/>
    <n v="0"/>
    <n v="0"/>
    <n v="0"/>
    <n v="0"/>
  </r>
  <r>
    <x v="7"/>
    <s v="Cropping"/>
    <x v="3"/>
    <s v="Specialist hardy nursery stock"/>
    <m/>
    <x v="83"/>
    <s v="—    "/>
    <n v="0"/>
    <n v="0"/>
    <n v="0"/>
    <n v="0"/>
  </r>
  <r>
    <x v="7"/>
    <s v="Cropping"/>
    <x v="3"/>
    <s v="Specialist hardy nursery stock"/>
    <m/>
    <x v="84"/>
    <s v="—    "/>
    <n v="0"/>
    <n v="0"/>
    <n v="0"/>
    <n v="0"/>
  </r>
  <r>
    <x v="7"/>
    <s v="Cropping"/>
    <x v="3"/>
    <s v="Specialist hardy nursery stock"/>
    <m/>
    <x v="85"/>
    <s v="—    "/>
    <n v="0"/>
    <n v="0"/>
    <n v="0"/>
    <n v="0"/>
  </r>
  <r>
    <x v="7"/>
    <s v="Cropping"/>
    <x v="3"/>
    <s v="Specialist hardy nursery stock"/>
    <m/>
    <x v="86"/>
    <s v="—    "/>
    <n v="0"/>
    <n v="0"/>
    <n v="0"/>
    <n v="0"/>
  </r>
  <r>
    <x v="7"/>
    <s v="Cropping"/>
    <x v="3"/>
    <s v="Specialist hardy nursery stock"/>
    <m/>
    <x v="87"/>
    <s v="—    "/>
    <n v="0"/>
    <n v="0"/>
    <n v="0"/>
    <n v="0"/>
  </r>
  <r>
    <x v="7"/>
    <s v="Cropping"/>
    <x v="3"/>
    <s v="Specialist hardy nursery stock"/>
    <m/>
    <x v="88"/>
    <s v="—    "/>
    <n v="0"/>
    <n v="0"/>
    <n v="0"/>
    <n v="0"/>
  </r>
  <r>
    <x v="7"/>
    <s v="Cropping"/>
    <x v="3"/>
    <s v="Specialist hardy nursery stock"/>
    <m/>
    <x v="89"/>
    <s v="—    "/>
    <n v="0"/>
    <n v="0"/>
    <n v="0"/>
    <n v="0"/>
  </r>
  <r>
    <x v="7"/>
    <s v="Cropping"/>
    <x v="3"/>
    <s v="Specialist hardy nursery stock"/>
    <m/>
    <x v="90"/>
    <s v="—    "/>
    <n v="0"/>
    <n v="0"/>
    <n v="0"/>
    <n v="0"/>
  </r>
  <r>
    <x v="7"/>
    <s v="Cropping"/>
    <x v="3"/>
    <s v="Specialist hardy nursery stock"/>
    <m/>
    <x v="91"/>
    <s v="—    "/>
    <n v="0"/>
    <n v="0"/>
    <n v="0"/>
    <n v="0"/>
  </r>
  <r>
    <x v="7"/>
    <s v="Cropping"/>
    <x v="3"/>
    <s v="Specialist hardy nursery stock"/>
    <m/>
    <x v="92"/>
    <s v="—    "/>
    <n v="0"/>
    <n v="0"/>
    <n v="0"/>
    <n v="0"/>
  </r>
  <r>
    <x v="7"/>
    <s v="Cropping"/>
    <x v="3"/>
    <s v="Specialist hardy nursery stock"/>
    <m/>
    <x v="93"/>
    <s v="—    "/>
    <n v="0"/>
    <n v="0"/>
    <n v="0"/>
    <n v="0"/>
  </r>
  <r>
    <x v="7"/>
    <s v="Cropping"/>
    <x v="3"/>
    <s v="Specialist hardy nursery stock"/>
    <m/>
    <x v="94"/>
    <s v="—    "/>
    <n v="0"/>
    <n v="0"/>
    <n v="0"/>
    <n v="0"/>
  </r>
  <r>
    <x v="7"/>
    <s v="Cropping"/>
    <x v="3"/>
    <s v="Specialist hardy nursery stock"/>
    <m/>
    <x v="95"/>
    <s v="—    "/>
    <n v="0"/>
    <n v="0"/>
    <n v="0"/>
    <n v="0"/>
  </r>
  <r>
    <x v="7"/>
    <s v="Cropping"/>
    <x v="3"/>
    <s v="Specialist hardy nursery stock"/>
    <m/>
    <x v="96"/>
    <s v="—    "/>
    <n v="0"/>
    <n v="0"/>
    <n v="0"/>
    <n v="0"/>
  </r>
  <r>
    <x v="7"/>
    <s v="Cropping"/>
    <x v="3"/>
    <s v="Specialist hardy nursery stock"/>
    <m/>
    <x v="97"/>
    <s v="—    "/>
    <n v="0"/>
    <n v="0"/>
    <n v="0"/>
    <n v="0"/>
  </r>
  <r>
    <x v="7"/>
    <s v="Cropping"/>
    <x v="3"/>
    <s v="Specialist hardy nursery stock"/>
    <m/>
    <x v="98"/>
    <s v="—    "/>
    <n v="0"/>
    <n v="0"/>
    <n v="0"/>
    <n v="0"/>
  </r>
  <r>
    <x v="7"/>
    <s v="Cropping"/>
    <x v="3"/>
    <s v="Specialist hardy nursery stock"/>
    <m/>
    <x v="99"/>
    <s v="—    "/>
    <n v="0"/>
    <n v="0"/>
    <n v="0"/>
    <n v="0"/>
  </r>
  <r>
    <x v="7"/>
    <s v="Cropping"/>
    <x v="3"/>
    <s v="Specialist hardy nursery stock"/>
    <m/>
    <x v="100"/>
    <s v="—    "/>
    <n v="0"/>
    <n v="0"/>
    <n v="0"/>
    <n v="0"/>
  </r>
  <r>
    <x v="7"/>
    <s v="Cropping"/>
    <x v="3"/>
    <s v="Specialist hardy nursery stock"/>
    <m/>
    <x v="101"/>
    <s v="—    "/>
    <n v="0"/>
    <n v="0"/>
    <n v="0"/>
    <n v="0"/>
  </r>
  <r>
    <x v="7"/>
    <s v="Cropping"/>
    <x v="3"/>
    <s v="Specialist hardy nursery stock"/>
    <m/>
    <x v="102"/>
    <s v="—    "/>
    <n v="0"/>
    <n v="0"/>
    <n v="0"/>
    <n v="0"/>
  </r>
  <r>
    <x v="7"/>
    <s v="Cropping"/>
    <x v="3"/>
    <s v="Specialist hardy nursery stock"/>
    <m/>
    <x v="103"/>
    <s v="—    "/>
    <n v="0"/>
    <n v="0"/>
    <n v="0"/>
    <n v="0"/>
  </r>
  <r>
    <x v="7"/>
    <s v="Cropping"/>
    <x v="3"/>
    <s v="Specialist hardy nursery stock"/>
    <m/>
    <x v="104"/>
    <s v="—    "/>
    <n v="0"/>
    <n v="0"/>
    <n v="0"/>
    <n v="0"/>
  </r>
  <r>
    <x v="7"/>
    <s v="Cropping"/>
    <x v="3"/>
    <s v="Specialist hardy nursery stock"/>
    <m/>
    <x v="105"/>
    <s v="—    "/>
    <n v="0"/>
    <n v="0"/>
    <n v="0"/>
    <n v="0"/>
  </r>
  <r>
    <x v="7"/>
    <s v="Cropping"/>
    <x v="3"/>
    <s v="Specialist hardy nursery stock"/>
    <m/>
    <x v="106"/>
    <s v="—    "/>
    <n v="0"/>
    <n v="0"/>
    <n v="0"/>
    <n v="0"/>
  </r>
  <r>
    <x v="7"/>
    <s v="Cropping"/>
    <x v="3"/>
    <s v="Specialist hardy nursery stock"/>
    <m/>
    <x v="107"/>
    <s v="—    "/>
    <n v="0"/>
    <n v="0"/>
    <n v="0"/>
    <n v="0"/>
  </r>
  <r>
    <x v="7"/>
    <s v="Cropping"/>
    <x v="3"/>
    <s v="Specialist hardy nursery stock"/>
    <m/>
    <x v="108"/>
    <s v="—    "/>
    <n v="0"/>
    <n v="0"/>
    <n v="0"/>
    <n v="0"/>
  </r>
  <r>
    <x v="7"/>
    <s v="Cropping"/>
    <x v="3"/>
    <s v="Specialist hardy nursery stock"/>
    <m/>
    <x v="109"/>
    <s v="—    "/>
    <n v="0"/>
    <n v="0"/>
    <n v="0"/>
    <n v="0"/>
  </r>
  <r>
    <x v="7"/>
    <s v="Cropping"/>
    <x v="3"/>
    <s v="Specialist hardy nursery stock"/>
    <m/>
    <x v="110"/>
    <s v="—    "/>
    <n v="0"/>
    <n v="0"/>
    <n v="0"/>
    <n v="0"/>
  </r>
  <r>
    <x v="7"/>
    <s v="Cropping"/>
    <x v="3"/>
    <s v="Specialist hardy nursery stock"/>
    <m/>
    <x v="111"/>
    <s v="—    "/>
    <n v="0"/>
    <n v="0"/>
    <n v="0"/>
    <n v="0"/>
  </r>
  <r>
    <x v="7"/>
    <s v="Cropping"/>
    <x v="3"/>
    <s v="Specialist hardy nursery stock"/>
    <m/>
    <x v="112"/>
    <s v="—    "/>
    <n v="0"/>
    <n v="0"/>
    <n v="0"/>
    <n v="0"/>
  </r>
  <r>
    <x v="7"/>
    <s v="Cropping"/>
    <x v="3"/>
    <s v="Specialist hardy nursery stock"/>
    <m/>
    <x v="113"/>
    <s v="—    "/>
    <n v="0"/>
    <n v="0"/>
    <n v="0"/>
    <n v="0"/>
  </r>
  <r>
    <x v="7"/>
    <s v="Cropping"/>
    <x v="3"/>
    <s v="Specialist hardy nursery stock"/>
    <m/>
    <x v="114"/>
    <s v="—    "/>
    <n v="0"/>
    <n v="0"/>
    <n v="0"/>
    <n v="0"/>
  </r>
  <r>
    <x v="7"/>
    <s v="Cropping"/>
    <x v="3"/>
    <s v="Specialist hardy nursery stock"/>
    <m/>
    <x v="115"/>
    <s v="—    "/>
    <n v="0"/>
    <n v="0"/>
    <n v="0"/>
    <n v="0"/>
  </r>
  <r>
    <x v="7"/>
    <s v="Cropping"/>
    <x v="3"/>
    <s v="Specialist hardy nursery stock"/>
    <m/>
    <x v="116"/>
    <s v="—    "/>
    <n v="0"/>
    <n v="0"/>
    <n v="0"/>
    <n v="0"/>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2"/>
    <s v="—    "/>
    <n v="36.747710106440799"/>
    <s v="F"/>
    <n v="38.578938350268601"/>
    <s v="V"/>
  </r>
  <r>
    <x v="8"/>
    <s v="Cropping"/>
    <x v="3"/>
    <s v="Other horticulture"/>
    <m/>
    <x v="81"/>
    <s v="—    "/>
    <s v="V"/>
    <s v=".D"/>
    <s v=".D"/>
    <n v="0"/>
  </r>
  <r>
    <x v="8"/>
    <s v="Cropping"/>
    <x v="3"/>
    <s v="Other horticulture"/>
    <m/>
    <x v="82"/>
    <s v="—    "/>
    <s v=".D"/>
    <s v="..D"/>
    <s v=".D"/>
    <n v="0"/>
  </r>
  <r>
    <x v="8"/>
    <s v="Cropping"/>
    <x v="3"/>
    <s v="Other horticulture"/>
    <m/>
    <x v="83"/>
    <s v="—    "/>
    <n v="0"/>
    <n v="0"/>
    <n v="0"/>
    <n v="0"/>
  </r>
  <r>
    <x v="8"/>
    <s v="Cropping"/>
    <x v="3"/>
    <s v="Other horticulture"/>
    <m/>
    <x v="84"/>
    <s v="—    "/>
    <s v=".D"/>
    <s v="..D"/>
    <s v=".D"/>
    <n v="0"/>
  </r>
  <r>
    <x v="8"/>
    <s v="Cropping"/>
    <x v="3"/>
    <s v="Other horticulture"/>
    <m/>
    <x v="85"/>
    <s v="—    "/>
    <s v=".D"/>
    <s v="..D"/>
    <s v=".D"/>
    <n v="0"/>
  </r>
  <r>
    <x v="8"/>
    <s v="Cropping"/>
    <x v="3"/>
    <s v="Other horticulture"/>
    <m/>
    <x v="86"/>
    <s v="—    "/>
    <n v="0"/>
    <n v="0"/>
    <n v="0"/>
    <n v="0"/>
  </r>
  <r>
    <x v="8"/>
    <s v="Cropping"/>
    <x v="3"/>
    <s v="Other horticulture"/>
    <m/>
    <x v="87"/>
    <s v="—    "/>
    <s v=".D"/>
    <s v="..D"/>
    <s v=".D"/>
    <n v="0"/>
  </r>
  <r>
    <x v="8"/>
    <s v="Cropping"/>
    <x v="3"/>
    <s v="Other horticulture"/>
    <m/>
    <x v="88"/>
    <s v="—    "/>
    <s v=".D"/>
    <s v="..D"/>
    <s v=".D"/>
    <n v="0"/>
  </r>
  <r>
    <x v="8"/>
    <s v="Cropping"/>
    <x v="3"/>
    <s v="Other horticulture"/>
    <m/>
    <x v="89"/>
    <s v="—    "/>
    <n v="0"/>
    <n v="0"/>
    <n v="0"/>
    <n v="0"/>
  </r>
  <r>
    <x v="8"/>
    <s v="Cropping"/>
    <x v="3"/>
    <s v="Other horticulture"/>
    <m/>
    <x v="90"/>
    <s v="—    "/>
    <s v=".D"/>
    <s v="..D"/>
    <s v=".D"/>
    <n v="0"/>
  </r>
  <r>
    <x v="8"/>
    <s v="Cropping"/>
    <x v="3"/>
    <s v="Other horticulture"/>
    <m/>
    <x v="91"/>
    <s v="—    "/>
    <s v=".D"/>
    <s v=".D"/>
    <s v="..D"/>
    <n v="0"/>
  </r>
  <r>
    <x v="8"/>
    <s v="Cropping"/>
    <x v="3"/>
    <s v="Other horticulture"/>
    <m/>
    <x v="92"/>
    <s v="—    "/>
    <s v=".D"/>
    <s v=".D"/>
    <s v="..D"/>
    <n v="0"/>
  </r>
  <r>
    <x v="8"/>
    <s v="Cropping"/>
    <x v="3"/>
    <s v="Other horticulture"/>
    <m/>
    <x v="93"/>
    <s v="—    "/>
    <s v=".D"/>
    <s v=".D"/>
    <s v="..D"/>
    <n v="0"/>
  </r>
  <r>
    <x v="8"/>
    <s v="Cropping"/>
    <x v="3"/>
    <s v="Other horticulture"/>
    <m/>
    <x v="94"/>
    <s v="—    "/>
    <s v=".D"/>
    <s v=".D"/>
    <s v="..D"/>
    <n v="0"/>
  </r>
  <r>
    <x v="8"/>
    <s v="Cropping"/>
    <x v="3"/>
    <s v="Other horticulture"/>
    <m/>
    <x v="95"/>
    <s v="—    "/>
    <s v=".D"/>
    <s v=".D"/>
    <s v="..D"/>
    <n v="0"/>
  </r>
  <r>
    <x v="8"/>
    <s v="Cropping"/>
    <x v="3"/>
    <s v="Other horticulture"/>
    <m/>
    <x v="96"/>
    <s v="—    "/>
    <s v=".D"/>
    <s v=".D"/>
    <s v="..D"/>
    <n v="0"/>
  </r>
  <r>
    <x v="8"/>
    <s v="Cropping"/>
    <x v="3"/>
    <s v="Other horticulture"/>
    <m/>
    <x v="97"/>
    <s v="—    "/>
    <s v=".D"/>
    <s v=".D"/>
    <s v=".D"/>
    <n v="0"/>
  </r>
  <r>
    <x v="8"/>
    <s v="Cropping"/>
    <x v="3"/>
    <s v="Other horticulture"/>
    <m/>
    <x v="98"/>
    <s v="—    "/>
    <s v=".D"/>
    <s v=".D"/>
    <s v=".D"/>
    <s v=".D"/>
  </r>
  <r>
    <x v="8"/>
    <s v="Cropping"/>
    <x v="3"/>
    <s v="Other horticulture"/>
    <m/>
    <x v="99"/>
    <s v="—    "/>
    <s v=".D"/>
    <s v=".D"/>
    <s v="..D"/>
    <n v="0"/>
  </r>
  <r>
    <x v="8"/>
    <s v="Cropping"/>
    <x v="3"/>
    <s v="Other horticulture"/>
    <m/>
    <x v="100"/>
    <s v="—    "/>
    <s v=".D"/>
    <s v=".D"/>
    <s v=".D"/>
    <s v=".D"/>
  </r>
  <r>
    <x v="8"/>
    <s v="Cropping"/>
    <x v="3"/>
    <s v="Other horticulture"/>
    <m/>
    <x v="101"/>
    <s v="—    "/>
    <s v="V"/>
    <s v=".D"/>
    <s v=".D"/>
    <n v="0"/>
  </r>
  <r>
    <x v="8"/>
    <s v="Cropping"/>
    <x v="3"/>
    <s v="Other horticulture"/>
    <m/>
    <x v="102"/>
    <s v="—    "/>
    <s v=".D"/>
    <s v="..D"/>
    <n v="0"/>
    <s v=".D"/>
  </r>
  <r>
    <x v="8"/>
    <s v="Cropping"/>
    <x v="3"/>
    <s v="Other horticulture"/>
    <m/>
    <x v="103"/>
    <s v="—    "/>
    <n v="0"/>
    <n v="0"/>
    <n v="0"/>
    <n v="0"/>
  </r>
  <r>
    <x v="8"/>
    <s v="Cropping"/>
    <x v="3"/>
    <s v="Other horticulture"/>
    <m/>
    <x v="104"/>
    <s v="—    "/>
    <s v="V"/>
    <s v=".D"/>
    <s v=".D"/>
    <n v="0"/>
  </r>
  <r>
    <x v="8"/>
    <s v="Cropping"/>
    <x v="3"/>
    <s v="Other horticulture"/>
    <m/>
    <x v="105"/>
    <s v="—    "/>
    <n v="0"/>
    <n v="0"/>
    <n v="0"/>
    <n v="0"/>
  </r>
  <r>
    <x v="8"/>
    <s v="Cropping"/>
    <x v="3"/>
    <s v="Other horticulture"/>
    <m/>
    <x v="106"/>
    <s v="—    "/>
    <s v=".D"/>
    <s v=".D"/>
    <s v="..D"/>
    <n v="0"/>
  </r>
  <r>
    <x v="8"/>
    <s v="Cropping"/>
    <x v="3"/>
    <s v="Other horticulture"/>
    <m/>
    <x v="107"/>
    <s v="—    "/>
    <s v=".D"/>
    <s v=".D"/>
    <s v="..D"/>
    <n v="0"/>
  </r>
  <r>
    <x v="8"/>
    <s v="Cropping"/>
    <x v="3"/>
    <s v="Other horticulture"/>
    <m/>
    <x v="108"/>
    <s v="—    "/>
    <s v=".D"/>
    <s v=".D"/>
    <s v="..D"/>
    <n v="0"/>
  </r>
  <r>
    <x v="8"/>
    <s v="Cropping"/>
    <x v="3"/>
    <s v="Other horticulture"/>
    <m/>
    <x v="109"/>
    <s v="—    "/>
    <n v="0"/>
    <n v="0"/>
    <n v="0"/>
    <n v="0"/>
  </r>
  <r>
    <x v="8"/>
    <s v="Cropping"/>
    <x v="3"/>
    <s v="Other horticulture"/>
    <m/>
    <x v="110"/>
    <s v="—    "/>
    <n v="0"/>
    <n v="0"/>
    <n v="0"/>
    <n v="0"/>
  </r>
  <r>
    <x v="8"/>
    <s v="Cropping"/>
    <x v="3"/>
    <s v="Other horticulture"/>
    <m/>
    <x v="111"/>
    <s v="—    "/>
    <s v=".D"/>
    <s v=".D"/>
    <s v="..D"/>
    <n v="0"/>
  </r>
  <r>
    <x v="8"/>
    <s v="Cropping"/>
    <x v="3"/>
    <s v="Other horticulture"/>
    <m/>
    <x v="112"/>
    <s v="—    "/>
    <s v=".D"/>
    <s v=".D"/>
    <s v="..D"/>
    <n v="0"/>
  </r>
  <r>
    <x v="8"/>
    <s v="Cropping"/>
    <x v="3"/>
    <s v="Other horticulture"/>
    <m/>
    <x v="113"/>
    <s v="—    "/>
    <s v=".D"/>
    <s v=".D"/>
    <s v="..D"/>
    <n v="0"/>
  </r>
  <r>
    <x v="8"/>
    <s v="Cropping"/>
    <x v="3"/>
    <s v="Other horticulture"/>
    <m/>
    <x v="114"/>
    <s v="—    "/>
    <s v=".D"/>
    <s v=".D"/>
    <s v="..D"/>
    <n v="0"/>
  </r>
  <r>
    <x v="8"/>
    <s v="Cropping"/>
    <x v="3"/>
    <s v="Other horticulture"/>
    <m/>
    <x v="115"/>
    <s v="—    "/>
    <n v="0"/>
    <n v="0"/>
    <n v="0"/>
    <n v="0"/>
  </r>
  <r>
    <x v="8"/>
    <s v="Cropping"/>
    <x v="3"/>
    <s v="Other horticulture"/>
    <m/>
    <x v="116"/>
    <s v="—    "/>
    <n v="0"/>
    <n v="0"/>
    <n v="0"/>
    <n v="0"/>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2"/>
    <s v="—    "/>
    <n v="127.510336064954"/>
    <n v="76.971610916282401"/>
    <n v="120.74037243695901"/>
    <n v="190.545766742344"/>
  </r>
  <r>
    <x v="9"/>
    <s v="Grazing Livestock"/>
    <x v="0"/>
    <m/>
    <m/>
    <x v="81"/>
    <s v="—    "/>
    <n v="159.93930126370299"/>
    <n v="112.541728509458"/>
    <n v="169.81272737398399"/>
    <n v="187.048185298123"/>
  </r>
  <r>
    <x v="9"/>
    <s v="Grazing Livestock"/>
    <x v="0"/>
    <m/>
    <m/>
    <x v="82"/>
    <s v="—    "/>
    <n v="1.0721367729179101"/>
    <n v="0.94128513359766697"/>
    <n v="1.1181181589053999"/>
    <n v="1.11003362459188"/>
  </r>
  <r>
    <x v="9"/>
    <s v="Grazing Livestock"/>
    <x v="0"/>
    <m/>
    <m/>
    <x v="83"/>
    <s v="—    "/>
    <n v="0.28699217743203198"/>
    <n v="0.22803071425675001"/>
    <n v="0.30800901283485399"/>
    <n v="0.30348098134319701"/>
  </r>
  <r>
    <x v="9"/>
    <s v="Grazing Livestock"/>
    <x v="0"/>
    <m/>
    <m/>
    <x v="84"/>
    <s v="—    "/>
    <n v="0.785144595485883"/>
    <n v="0.71325441934091804"/>
    <n v="0.81010914607054096"/>
    <n v="0.80655264324868503"/>
  </r>
  <r>
    <x v="9"/>
    <s v="Grazing Livestock"/>
    <x v="0"/>
    <m/>
    <m/>
    <x v="85"/>
    <s v="—    "/>
    <n v="62.263120724049003"/>
    <n v="44.635742068874698"/>
    <n v="66.617147682482894"/>
    <n v="70.999287789750696"/>
  </r>
  <r>
    <x v="9"/>
    <s v="Grazing Livestock"/>
    <x v="0"/>
    <m/>
    <m/>
    <x v="86"/>
    <s v="—    "/>
    <n v="43.499556047847598"/>
    <n v="29.1225831803003"/>
    <n v="47.555018857097402"/>
    <n v="49.629789539318899"/>
  </r>
  <r>
    <x v="9"/>
    <s v="Grazing Livestock"/>
    <x v="0"/>
    <m/>
    <m/>
    <x v="87"/>
    <s v="—    "/>
    <n v="18.763564676201302"/>
    <n v="15.513158888574299"/>
    <n v="19.062128825385599"/>
    <n v="21.3694982504318"/>
  </r>
  <r>
    <x v="9"/>
    <s v="Grazing Livestock"/>
    <x v="0"/>
    <m/>
    <m/>
    <x v="88"/>
    <s v="—    "/>
    <n v="11.5134397141683"/>
    <n v="7.5369734047831498"/>
    <n v="11.2091030984489"/>
    <n v="16.022641347433002"/>
  </r>
  <r>
    <x v="9"/>
    <s v="Grazing Livestock"/>
    <x v="0"/>
    <m/>
    <m/>
    <x v="89"/>
    <s v="—    "/>
    <n v="9.0504055010092497"/>
    <n v="4.8937151079937902"/>
    <n v="8.88213983603797"/>
    <n v="13.4682804090142"/>
  </r>
  <r>
    <x v="9"/>
    <s v="Grazing Livestock"/>
    <x v="0"/>
    <m/>
    <m/>
    <x v="90"/>
    <s v="—    "/>
    <n v="2.4630342131590499"/>
    <n v="2.6432582967893601"/>
    <n v="2.32696326241093"/>
    <n v="2.5543609384188302"/>
  </r>
  <r>
    <x v="9"/>
    <s v="Grazing Livestock"/>
    <x v="0"/>
    <m/>
    <m/>
    <x v="91"/>
    <s v="—    "/>
    <n v="4.8781160066081997"/>
    <n v="3.5422740337837202"/>
    <n v="4.9196347598874999"/>
    <n v="6.1092785707761399"/>
  </r>
  <r>
    <x v="9"/>
    <s v="Grazing Livestock"/>
    <x v="0"/>
    <m/>
    <m/>
    <x v="92"/>
    <s v="—    "/>
    <n v="2.72848827557383"/>
    <n v="1.67528854921645"/>
    <n v="2.3646954470928199"/>
    <n v="4.4815404131200802"/>
  </r>
  <r>
    <x v="9"/>
    <s v="Grazing Livestock"/>
    <x v="0"/>
    <m/>
    <m/>
    <x v="93"/>
    <s v="—    "/>
    <n v="2.1496277310343701"/>
    <n v="1.86698548456727"/>
    <n v="2.55493931279468"/>
    <n v="1.6277381576560599"/>
  </r>
  <r>
    <x v="9"/>
    <s v="Grazing Livestock"/>
    <x v="0"/>
    <m/>
    <m/>
    <x v="94"/>
    <s v="—    "/>
    <n v="34.689910286092399"/>
    <n v="24.338575899474801"/>
    <n v="36.575124595885903"/>
    <n v="41.145187650843098"/>
  </r>
  <r>
    <x v="9"/>
    <s v="Grazing Livestock"/>
    <x v="0"/>
    <m/>
    <m/>
    <x v="95"/>
    <s v="—    "/>
    <n v="16.642000921040999"/>
    <n v="10.388574015210899"/>
    <n v="17.577604749368199"/>
    <n v="20.942855381378099"/>
  </r>
  <r>
    <x v="9"/>
    <s v="Grazing Livestock"/>
    <x v="0"/>
    <m/>
    <m/>
    <x v="96"/>
    <s v="—    "/>
    <n v="18.0479093650514"/>
    <n v="13.950001884263999"/>
    <n v="18.997519846517701"/>
    <n v="20.202332269465"/>
  </r>
  <r>
    <x v="9"/>
    <s v="Grazing Livestock"/>
    <x v="0"/>
    <m/>
    <m/>
    <x v="97"/>
    <s v="—    "/>
    <n v="45.522577759867701"/>
    <n v="31.546877968944301"/>
    <n v="49.373599078373097"/>
    <n v="51.661756314728301"/>
  </r>
  <r>
    <x v="9"/>
    <s v="Grazing Livestock"/>
    <x v="0"/>
    <m/>
    <m/>
    <x v="98"/>
    <s v="—    "/>
    <n v="375.24460404571897"/>
    <n v="134.60943994630401"/>
    <n v="403.093128480264"/>
    <n v="556.83233759770701"/>
  </r>
  <r>
    <x v="9"/>
    <s v="Grazing Livestock"/>
    <x v="0"/>
    <m/>
    <m/>
    <x v="99"/>
    <s v="—    "/>
    <n v="5.9041250877252702"/>
    <n v="2.4994745280786201"/>
    <n v="6.4800801088227802"/>
    <n v="8.1143582754587609"/>
  </r>
  <r>
    <x v="9"/>
    <s v="Grazing Livestock"/>
    <x v="0"/>
    <m/>
    <m/>
    <x v="100"/>
    <s v="—    "/>
    <n v="184.63649852937601"/>
    <n v="68.144707424565198"/>
    <n v="195.64846420603999"/>
    <n v="277.41597965036601"/>
  </r>
  <r>
    <x v="9"/>
    <s v="Grazing Livestock"/>
    <x v="0"/>
    <m/>
    <m/>
    <x v="101"/>
    <s v="—    "/>
    <n v="77.703615837464994"/>
    <n v="21.9353156536021"/>
    <n v="96.258044409484697"/>
    <n v="95.912210738400404"/>
  </r>
  <r>
    <x v="9"/>
    <s v="Grazing Livestock"/>
    <x v="0"/>
    <m/>
    <m/>
    <x v="102"/>
    <s v="—    "/>
    <n v="106.932882691911"/>
    <n v="46.209391770963101"/>
    <n v="99.390419796555804"/>
    <n v="181.50376891196601"/>
  </r>
  <r>
    <x v="9"/>
    <s v="Grazing Livestock"/>
    <x v="0"/>
    <m/>
    <m/>
    <x v="103"/>
    <s v="—    "/>
    <n v="31.423129317314199"/>
    <n v="14.286229827400501"/>
    <n v="32.7975423849592"/>
    <n v="45.556220965875902"/>
  </r>
  <r>
    <x v="9"/>
    <s v="Grazing Livestock"/>
    <x v="0"/>
    <m/>
    <m/>
    <x v="104"/>
    <s v="—    "/>
    <n v="148.33148751480101"/>
    <n v="48.3260449361958"/>
    <n v="161.78412835338801"/>
    <n v="220.08983068579801"/>
  </r>
  <r>
    <x v="9"/>
    <s v="Grazing Livestock"/>
    <x v="0"/>
    <m/>
    <m/>
    <x v="105"/>
    <s v="—    "/>
    <n v="4.9493635965023897"/>
    <n v="1.3529832300639399"/>
    <n v="6.3829134270533503"/>
    <n v="5.6559480202082204"/>
  </r>
  <r>
    <x v="9"/>
    <s v="Grazing Livestock"/>
    <x v="0"/>
    <m/>
    <m/>
    <x v="106"/>
    <s v="—    "/>
    <n v="0.67326922018713897"/>
    <n v="0.416409041005396"/>
    <s v="..D"/>
    <s v="V"/>
  </r>
  <r>
    <x v="9"/>
    <s v="Grazing Livestock"/>
    <x v="0"/>
    <m/>
    <m/>
    <x v="107"/>
    <s v="—    "/>
    <n v="9.6171923298271605E-3"/>
    <s v="V"/>
    <s v="V"/>
    <n v="0"/>
  </r>
  <r>
    <x v="9"/>
    <s v="Grazing Livestock"/>
    <x v="0"/>
    <m/>
    <m/>
    <x v="108"/>
    <s v="—    "/>
    <n v="4.7759101186136202E-2"/>
    <s v="..D"/>
    <n v="5.69400297728654E-2"/>
    <s v=".D"/>
  </r>
  <r>
    <x v="9"/>
    <s v="Grazing Livestock"/>
    <x v="0"/>
    <m/>
    <m/>
    <x v="109"/>
    <s v="—    "/>
    <s v=".D"/>
    <s v="..D"/>
    <s v=".D"/>
    <n v="0"/>
  </r>
  <r>
    <x v="9"/>
    <s v="Grazing Livestock"/>
    <x v="0"/>
    <m/>
    <m/>
    <x v="110"/>
    <s v="—    "/>
    <s v="V"/>
    <n v="0"/>
    <s v="V"/>
    <n v="0"/>
  </r>
  <r>
    <x v="9"/>
    <s v="Grazing Livestock"/>
    <x v="0"/>
    <m/>
    <m/>
    <x v="111"/>
    <s v="—    "/>
    <s v="V"/>
    <n v="0.22881618747316201"/>
    <s v="..D"/>
    <s v="V"/>
  </r>
  <r>
    <x v="9"/>
    <s v="Grazing Livestock"/>
    <x v="0"/>
    <m/>
    <m/>
    <x v="112"/>
    <s v="—    "/>
    <s v="..D"/>
    <s v="V"/>
    <s v="V"/>
    <s v=".D"/>
  </r>
  <r>
    <x v="9"/>
    <s v="Grazing Livestock"/>
    <x v="0"/>
    <m/>
    <m/>
    <x v="113"/>
    <s v="—    "/>
    <s v="V"/>
    <s v=".D"/>
    <s v="V"/>
    <s v=".D"/>
  </r>
  <r>
    <x v="9"/>
    <s v="Grazing Livestock"/>
    <x v="0"/>
    <m/>
    <m/>
    <x v="114"/>
    <s v="—    "/>
    <s v="V"/>
    <n v="1.19724519983198"/>
    <s v="V"/>
    <s v=".D"/>
  </r>
  <r>
    <x v="9"/>
    <s v="Grazing Livestock"/>
    <x v="0"/>
    <m/>
    <m/>
    <x v="115"/>
    <s v="—    "/>
    <s v=".D"/>
    <s v=".D"/>
    <n v="0"/>
    <s v=".D"/>
  </r>
  <r>
    <x v="9"/>
    <s v="Grazing Livestock"/>
    <x v="0"/>
    <m/>
    <m/>
    <x v="116"/>
    <s v="—    "/>
    <n v="0"/>
    <n v="0"/>
    <n v="0"/>
    <n v="0"/>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2"/>
    <s v="—    "/>
    <n v="164.404649056864"/>
    <n v="132.86716937450399"/>
    <n v="174.561878175879"/>
    <n v="176.24780337889399"/>
  </r>
  <r>
    <x v="10"/>
    <s v="Grazing Livestock"/>
    <x v="4"/>
    <m/>
    <m/>
    <x v="81"/>
    <s v="—    "/>
    <n v="359.17021142684899"/>
    <n v="243.41913262638599"/>
    <n v="397.89907121178499"/>
    <n v="399.81418186826301"/>
  </r>
  <r>
    <x v="10"/>
    <s v="Grazing Livestock"/>
    <x v="4"/>
    <m/>
    <m/>
    <x v="82"/>
    <s v="—    "/>
    <n v="1.27987904024001"/>
    <n v="1.0059167408327601"/>
    <n v="1.3715047308922099"/>
    <n v="1.3761514496179099"/>
  </r>
  <r>
    <x v="10"/>
    <s v="Grazing Livestock"/>
    <x v="4"/>
    <m/>
    <m/>
    <x v="83"/>
    <s v="—    "/>
    <n v="1.2336458938422099"/>
    <n v="0.97699691365537999"/>
    <n v="1.3236019639044601"/>
    <n v="1.31580477574142"/>
  </r>
  <r>
    <x v="10"/>
    <s v="Grazing Livestock"/>
    <x v="4"/>
    <m/>
    <m/>
    <x v="84"/>
    <s v="—    "/>
    <n v="4.6233146397796403E-2"/>
    <s v="V"/>
    <n v="4.7902766987755502E-2"/>
    <s v="V"/>
  </r>
  <r>
    <x v="10"/>
    <s v="Grazing Livestock"/>
    <x v="4"/>
    <m/>
    <m/>
    <x v="85"/>
    <s v="—    "/>
    <n v="188.733079538319"/>
    <n v="124.729314507127"/>
    <n v="208.591057303632"/>
    <n v="214.240541312055"/>
  </r>
  <r>
    <x v="10"/>
    <s v="Grazing Livestock"/>
    <x v="4"/>
    <m/>
    <m/>
    <x v="86"/>
    <s v="—    "/>
    <n v="188.22919146487999"/>
    <n v="123.892942870797"/>
    <n v="208.13149353265501"/>
    <n v="213.98379700781001"/>
  </r>
  <r>
    <x v="10"/>
    <s v="Grazing Livestock"/>
    <x v="4"/>
    <m/>
    <m/>
    <x v="87"/>
    <s v="—    "/>
    <n v="0.50388807343925501"/>
    <s v="V"/>
    <s v="V"/>
    <s v="V"/>
  </r>
  <r>
    <x v="10"/>
    <s v="Grazing Livestock"/>
    <x v="4"/>
    <m/>
    <m/>
    <x v="88"/>
    <s v="—    "/>
    <n v="35.396565015723198"/>
    <n v="20.595324928183601"/>
    <n v="38.785527436896402"/>
    <n v="43.6400211354322"/>
  </r>
  <r>
    <x v="10"/>
    <s v="Grazing Livestock"/>
    <x v="4"/>
    <m/>
    <m/>
    <x v="89"/>
    <s v="—    "/>
    <n v="35.343314655974197"/>
    <n v="20.479155821813301"/>
    <n v="38.752136024994698"/>
    <n v="43.611187973038902"/>
  </r>
  <r>
    <x v="10"/>
    <s v="Grazing Livestock"/>
    <x v="4"/>
    <m/>
    <m/>
    <x v="90"/>
    <s v="—    "/>
    <s v="V"/>
    <s v=".D"/>
    <s v="V"/>
    <s v="V"/>
  </r>
  <r>
    <x v="10"/>
    <s v="Grazing Livestock"/>
    <x v="4"/>
    <m/>
    <m/>
    <x v="91"/>
    <s v="—    "/>
    <n v="3.7501310757367299"/>
    <n v="2.5974319945816"/>
    <n v="4.9451950873074901"/>
    <n v="2.5777537292397499"/>
  </r>
  <r>
    <x v="10"/>
    <s v="Grazing Livestock"/>
    <x v="4"/>
    <m/>
    <m/>
    <x v="92"/>
    <s v="—    "/>
    <n v="1.26759442980575"/>
    <n v="0.69720630814993201"/>
    <n v="1.3320708625219599"/>
    <s v="V"/>
  </r>
  <r>
    <x v="10"/>
    <s v="Grazing Livestock"/>
    <x v="4"/>
    <m/>
    <m/>
    <x v="93"/>
    <s v="—    "/>
    <n v="2.4825366459309799"/>
    <n v="1.90022568643167"/>
    <n v="3.61312422478552"/>
    <n v="0.86364260342775701"/>
  </r>
  <r>
    <x v="10"/>
    <s v="Grazing Livestock"/>
    <x v="4"/>
    <m/>
    <m/>
    <x v="94"/>
    <s v="—    "/>
    <n v="44.905231438050102"/>
    <n v="35.500445930959501"/>
    <n v="49.708126682409898"/>
    <n v="44.980424529147797"/>
  </r>
  <r>
    <x v="10"/>
    <s v="Grazing Livestock"/>
    <x v="4"/>
    <m/>
    <m/>
    <x v="95"/>
    <s v="—    "/>
    <n v="12.399437581829"/>
    <n v="10.0966017549257"/>
    <n v="13.9814941508817"/>
    <n v="11.626679940322701"/>
  </r>
  <r>
    <x v="10"/>
    <s v="Grazing Livestock"/>
    <x v="4"/>
    <m/>
    <m/>
    <x v="96"/>
    <s v="—    "/>
    <n v="32.505793856220997"/>
    <n v="25.4038441760338"/>
    <n v="35.726632531528203"/>
    <n v="33.353744588825101"/>
  </r>
  <r>
    <x v="10"/>
    <s v="Grazing Livestock"/>
    <x v="4"/>
    <m/>
    <m/>
    <x v="97"/>
    <s v="—    "/>
    <n v="85.105325318780203"/>
    <n v="58.990698524701003"/>
    <n v="94.497659970647405"/>
    <n v="92.999289712769894"/>
  </r>
  <r>
    <x v="10"/>
    <s v="Grazing Livestock"/>
    <x v="4"/>
    <m/>
    <m/>
    <x v="98"/>
    <s v="—    "/>
    <n v="67.232396745995203"/>
    <n v="117.075462351818"/>
    <n v="66.773704481851098"/>
    <n v="18.128960665289"/>
  </r>
  <r>
    <x v="10"/>
    <s v="Grazing Livestock"/>
    <x v="4"/>
    <m/>
    <m/>
    <x v="99"/>
    <s v="—    "/>
    <n v="1.16295425486506"/>
    <n v="2.3281212235507902"/>
    <n v="1.05941675460766"/>
    <n v="0.195931601870178"/>
  </r>
  <r>
    <x v="10"/>
    <s v="Grazing Livestock"/>
    <x v="4"/>
    <m/>
    <m/>
    <x v="100"/>
    <s v="—    "/>
    <n v="31.4843859252036"/>
    <n v="58.588537814337002"/>
    <n v="29.443512538469001"/>
    <s v="V"/>
  </r>
  <r>
    <x v="10"/>
    <s v="Grazing Livestock"/>
    <x v="4"/>
    <m/>
    <m/>
    <x v="101"/>
    <s v="—    "/>
    <n v="11.4259258362067"/>
    <n v="9.5251428376299501"/>
    <s v="V"/>
    <n v="4.9663273108969301"/>
  </r>
  <r>
    <x v="10"/>
    <s v="Grazing Livestock"/>
    <x v="4"/>
    <m/>
    <m/>
    <x v="102"/>
    <s v="—    "/>
    <s v="..D"/>
    <n v="49.063394976707102"/>
    <s v="..D"/>
    <s v="V"/>
  </r>
  <r>
    <x v="10"/>
    <s v="Grazing Livestock"/>
    <x v="4"/>
    <m/>
    <m/>
    <x v="103"/>
    <s v="—    "/>
    <n v="7.9025776727596799"/>
    <n v="17.611651900772099"/>
    <n v="5.17371462354585"/>
    <s v="V"/>
  </r>
  <r>
    <x v="10"/>
    <s v="Grazing Livestock"/>
    <x v="4"/>
    <m/>
    <m/>
    <x v="104"/>
    <s v="—    "/>
    <n v="25.642452115308402"/>
    <n v="36.8108920094243"/>
    <n v="30.064650872852599"/>
    <n v="5.8225967277640596"/>
  </r>
  <r>
    <x v="10"/>
    <s v="Grazing Livestock"/>
    <x v="4"/>
    <m/>
    <m/>
    <x v="105"/>
    <s v="—    "/>
    <n v="1.04002677785841"/>
    <s v="V"/>
    <n v="1.032409692376"/>
    <s v="V"/>
  </r>
  <r>
    <x v="10"/>
    <s v="Grazing Livestock"/>
    <x v="4"/>
    <m/>
    <m/>
    <x v="106"/>
    <s v="—    "/>
    <s v="V"/>
    <s v=".D"/>
    <s v=".D"/>
    <n v="0"/>
  </r>
  <r>
    <x v="10"/>
    <s v="Grazing Livestock"/>
    <x v="4"/>
    <m/>
    <m/>
    <x v="107"/>
    <s v="—    "/>
    <s v=".D"/>
    <s v="..D"/>
    <s v=".D"/>
    <n v="0"/>
  </r>
  <r>
    <x v="10"/>
    <s v="Grazing Livestock"/>
    <x v="4"/>
    <m/>
    <m/>
    <x v="108"/>
    <s v="—    "/>
    <s v=".D"/>
    <s v="..D"/>
    <s v=".D"/>
    <n v="0"/>
  </r>
  <r>
    <x v="10"/>
    <s v="Grazing Livestock"/>
    <x v="4"/>
    <m/>
    <m/>
    <x v="109"/>
    <s v="—    "/>
    <s v=".D"/>
    <s v="..D"/>
    <s v=".D"/>
    <n v="0"/>
  </r>
  <r>
    <x v="10"/>
    <s v="Grazing Livestock"/>
    <x v="4"/>
    <m/>
    <m/>
    <x v="110"/>
    <s v="—    "/>
    <s v=".D"/>
    <s v="..D"/>
    <s v=".D"/>
    <n v="0"/>
  </r>
  <r>
    <x v="10"/>
    <s v="Grazing Livestock"/>
    <x v="4"/>
    <m/>
    <m/>
    <x v="111"/>
    <s v="—    "/>
    <s v=".D"/>
    <s v=".D"/>
    <s v=".D"/>
    <n v="0"/>
  </r>
  <r>
    <x v="10"/>
    <s v="Grazing Livestock"/>
    <x v="4"/>
    <m/>
    <m/>
    <x v="112"/>
    <s v="—    "/>
    <s v=".D"/>
    <s v="..D"/>
    <s v=".D"/>
    <n v="0"/>
  </r>
  <r>
    <x v="10"/>
    <s v="Grazing Livestock"/>
    <x v="4"/>
    <m/>
    <m/>
    <x v="113"/>
    <s v="—    "/>
    <s v="V"/>
    <s v=".D"/>
    <s v="V"/>
    <n v="0"/>
  </r>
  <r>
    <x v="10"/>
    <s v="Grazing Livestock"/>
    <x v="4"/>
    <m/>
    <m/>
    <x v="114"/>
    <s v="—    "/>
    <s v="V"/>
    <s v="V"/>
    <s v="V"/>
    <n v="0"/>
  </r>
  <r>
    <x v="10"/>
    <s v="Grazing Livestock"/>
    <x v="4"/>
    <m/>
    <m/>
    <x v="115"/>
    <s v="—    "/>
    <s v=".D"/>
    <s v=".D"/>
    <s v="..D"/>
    <s v="..D"/>
  </r>
  <r>
    <x v="10"/>
    <s v="Grazing Livestock"/>
    <x v="4"/>
    <m/>
    <m/>
    <x v="116"/>
    <s v="—    "/>
    <n v="0"/>
    <n v="0"/>
    <n v="0"/>
    <n v="0"/>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2"/>
    <s v="—    "/>
    <n v="90.538585823223201"/>
    <n v="55.321584836098097"/>
    <n v="91.2676028096284"/>
    <n v="123.538133737698"/>
  </r>
  <r>
    <x v="11"/>
    <s v="Grazing Livestock"/>
    <x v="5"/>
    <m/>
    <m/>
    <x v="81"/>
    <s v="—    "/>
    <n v="110.903439014771"/>
    <n v="85.771001233517595"/>
    <n v="113.426888119441"/>
    <n v="130.513252977344"/>
  </r>
  <r>
    <x v="11"/>
    <s v="Grazing Livestock"/>
    <x v="5"/>
    <m/>
    <m/>
    <x v="82"/>
    <s v="—    "/>
    <n v="0.96299183583808101"/>
    <n v="0.99372097331945697"/>
    <n v="0.97730367186864697"/>
    <n v="0.90479588276967404"/>
  </r>
  <r>
    <x v="11"/>
    <s v="Grazing Livestock"/>
    <x v="5"/>
    <m/>
    <m/>
    <x v="83"/>
    <s v="—    "/>
    <s v="V"/>
    <n v="0"/>
    <s v=".D"/>
    <s v=".D"/>
  </r>
  <r>
    <x v="11"/>
    <s v="Grazing Livestock"/>
    <x v="5"/>
    <m/>
    <m/>
    <x v="84"/>
    <s v="—    "/>
    <n v="0.95814549097902402"/>
    <n v="0.99372097331945697"/>
    <n v="0.96835627643024402"/>
    <n v="0.90327752749069901"/>
  </r>
  <r>
    <x v="11"/>
    <s v="Grazing Livestock"/>
    <x v="5"/>
    <m/>
    <m/>
    <x v="85"/>
    <s v="—    "/>
    <n v="23.704033822029501"/>
    <n v="21.965613734626299"/>
    <n v="23.786575223851099"/>
    <n v="25.241423041277301"/>
  </r>
  <r>
    <x v="11"/>
    <s v="Grazing Livestock"/>
    <x v="5"/>
    <m/>
    <m/>
    <x v="86"/>
    <s v="—    "/>
    <s v="V"/>
    <s v=".D"/>
    <s v="V"/>
    <s v="V"/>
  </r>
  <r>
    <x v="11"/>
    <s v="Grazing Livestock"/>
    <x v="5"/>
    <m/>
    <m/>
    <x v="87"/>
    <s v="—    "/>
    <n v="23.255445534104599"/>
    <n v="21.7828792404297"/>
    <n v="23.338899018900701"/>
    <n v="24.531101771930501"/>
  </r>
  <r>
    <x v="11"/>
    <s v="Grazing Livestock"/>
    <x v="5"/>
    <m/>
    <m/>
    <x v="88"/>
    <s v="—    "/>
    <n v="4.88745762548084"/>
    <n v="4.36420497663861"/>
    <n v="3.04477902820393"/>
    <n v="9.0235027420693203"/>
  </r>
  <r>
    <x v="11"/>
    <s v="Grazing Livestock"/>
    <x v="5"/>
    <m/>
    <m/>
    <x v="89"/>
    <s v="—    "/>
    <s v="V"/>
    <s v=".D"/>
    <s v="V"/>
    <s v="V"/>
  </r>
  <r>
    <x v="11"/>
    <s v="Grazing Livestock"/>
    <x v="5"/>
    <m/>
    <m/>
    <x v="90"/>
    <s v="—    "/>
    <n v="3.2313612783350201"/>
    <n v="4.2012608418527497"/>
    <n v="2.92440702663942"/>
    <n v="2.8868003226805601"/>
  </r>
  <r>
    <x v="11"/>
    <s v="Grazing Livestock"/>
    <x v="5"/>
    <m/>
    <m/>
    <x v="91"/>
    <s v="—    "/>
    <n v="6.1633618850741003"/>
    <n v="5.3226337581863898"/>
    <n v="5.8578126734976603"/>
    <n v="7.5863814164958896"/>
  </r>
  <r>
    <x v="11"/>
    <s v="Grazing Livestock"/>
    <x v="5"/>
    <m/>
    <m/>
    <x v="92"/>
    <s v="—    "/>
    <n v="4.0427647818263699"/>
    <n v="2.79460993049178"/>
    <n v="3.8640702748609002"/>
    <n v="5.6146311421162496"/>
  </r>
  <r>
    <x v="11"/>
    <s v="Grazing Livestock"/>
    <x v="5"/>
    <m/>
    <m/>
    <x v="93"/>
    <s v="—    "/>
    <n v="2.12059710324773"/>
    <n v="2.5280238276946099"/>
    <n v="1.9937423986367599"/>
    <n v="1.97175027437963"/>
  </r>
  <r>
    <x v="11"/>
    <s v="Grazing Livestock"/>
    <x v="5"/>
    <m/>
    <m/>
    <x v="94"/>
    <s v="—    "/>
    <n v="38.603716419183002"/>
    <n v="25.318128649566301"/>
    <n v="40.764107862068499"/>
    <n v="47.344365681901699"/>
  </r>
  <r>
    <x v="11"/>
    <s v="Grazing Livestock"/>
    <x v="5"/>
    <m/>
    <m/>
    <x v="95"/>
    <s v="—    "/>
    <n v="21.992567869162599"/>
    <n v="11.9239976391959"/>
    <n v="23.9551560451591"/>
    <n v="27.976839802261601"/>
  </r>
  <r>
    <x v="11"/>
    <s v="Grazing Livestock"/>
    <x v="5"/>
    <m/>
    <m/>
    <x v="96"/>
    <s v="—    "/>
    <n v="16.611148550020399"/>
    <n v="13.394131010370399"/>
    <n v="16.808951816909499"/>
    <n v="19.367525879640102"/>
  </r>
  <r>
    <x v="11"/>
    <s v="Grazing Livestock"/>
    <x v="5"/>
    <m/>
    <m/>
    <x v="97"/>
    <s v="—    "/>
    <n v="36.581877427165402"/>
    <n v="27.806699141180498"/>
    <n v="38.996309659951599"/>
    <n v="40.412784212830502"/>
  </r>
  <r>
    <x v="11"/>
    <s v="Grazing Livestock"/>
    <x v="5"/>
    <m/>
    <m/>
    <x v="98"/>
    <s v="—    "/>
    <n v="311.62966270207198"/>
    <n v="64.630586477255605"/>
    <n v="378.89331455545999"/>
    <n v="420.82999085668501"/>
  </r>
  <r>
    <x v="11"/>
    <s v="Grazing Livestock"/>
    <x v="5"/>
    <m/>
    <m/>
    <x v="99"/>
    <s v="—    "/>
    <n v="4.8614681966319298"/>
    <n v="1.01742368548114"/>
    <n v="6.6721464021815802"/>
    <n v="5.0584976239346604"/>
  </r>
  <r>
    <x v="11"/>
    <s v="Grazing Livestock"/>
    <x v="5"/>
    <m/>
    <m/>
    <x v="100"/>
    <s v="—    "/>
    <n v="147.08858182134699"/>
    <n v="30.713744158076"/>
    <n v="180.80779044855001"/>
    <n v="194.550682337772"/>
  </r>
  <r>
    <x v="11"/>
    <s v="Grazing Livestock"/>
    <x v="5"/>
    <m/>
    <m/>
    <x v="101"/>
    <s v="—    "/>
    <n v="145.59335049753599"/>
    <n v="30.713744158076"/>
    <n v="180.71709196619"/>
    <n v="188.83085760273701"/>
  </r>
  <r>
    <x v="11"/>
    <s v="Grazing Livestock"/>
    <x v="5"/>
    <m/>
    <m/>
    <x v="102"/>
    <s v="—    "/>
    <s v=".D"/>
    <n v="0"/>
    <s v=".D"/>
    <s v=".D"/>
  </r>
  <r>
    <x v="11"/>
    <s v="Grazing Livestock"/>
    <x v="5"/>
    <m/>
    <m/>
    <x v="103"/>
    <s v="—    "/>
    <n v="24.780062250173"/>
    <n v="6.7877102780391798"/>
    <n v="27.326508995545598"/>
    <n v="37.363410993121697"/>
  </r>
  <r>
    <x v="11"/>
    <s v="Grazing Livestock"/>
    <x v="5"/>
    <m/>
    <m/>
    <x v="104"/>
    <s v="—    "/>
    <n v="129.34216367169901"/>
    <n v="25.480153635836398"/>
    <n v="156.360810344637"/>
    <n v="177.74941493639199"/>
  </r>
  <r>
    <x v="11"/>
    <s v="Grazing Livestock"/>
    <x v="5"/>
    <m/>
    <m/>
    <x v="105"/>
    <s v="—    "/>
    <n v="5.5573867622209301"/>
    <n v="0.63155471982294498"/>
    <n v="7.7260583645467698"/>
    <n v="6.1079849654640004"/>
  </r>
  <r>
    <x v="11"/>
    <s v="Grazing Livestock"/>
    <x v="5"/>
    <m/>
    <m/>
    <x v="106"/>
    <s v="—    "/>
    <s v="V"/>
    <s v="V"/>
    <n v="1.09488196851668"/>
    <s v="V"/>
  </r>
  <r>
    <x v="11"/>
    <s v="Grazing Livestock"/>
    <x v="5"/>
    <m/>
    <m/>
    <x v="107"/>
    <s v="—    "/>
    <n v="1.26018452379714E-2"/>
    <s v="V"/>
    <s v="V"/>
    <n v="0"/>
  </r>
  <r>
    <x v="11"/>
    <s v="Grazing Livestock"/>
    <x v="5"/>
    <m/>
    <m/>
    <x v="108"/>
    <s v="—    "/>
    <n v="7.9735969209476801E-2"/>
    <s v="V"/>
    <s v="V"/>
    <s v=".D"/>
  </r>
  <r>
    <x v="11"/>
    <s v="Grazing Livestock"/>
    <x v="5"/>
    <m/>
    <m/>
    <x v="109"/>
    <s v="—    "/>
    <n v="0"/>
    <n v="0"/>
    <s v="..D"/>
    <n v="0"/>
  </r>
  <r>
    <x v="11"/>
    <s v="Grazing Livestock"/>
    <x v="5"/>
    <m/>
    <m/>
    <x v="110"/>
    <s v="—    "/>
    <s v="V"/>
    <n v="0"/>
    <s v="V"/>
    <n v="0"/>
  </r>
  <r>
    <x v="11"/>
    <s v="Grazing Livestock"/>
    <x v="5"/>
    <m/>
    <m/>
    <x v="111"/>
    <s v="—    "/>
    <s v="V"/>
    <s v="V"/>
    <n v="0.77885551099834605"/>
    <s v="V"/>
  </r>
  <r>
    <x v="11"/>
    <s v="Grazing Livestock"/>
    <x v="5"/>
    <m/>
    <m/>
    <x v="112"/>
    <s v="—    "/>
    <n v="0.28541767013911301"/>
    <s v="V"/>
    <s v="V"/>
    <s v=".D"/>
  </r>
  <r>
    <x v="11"/>
    <s v="Grazing Livestock"/>
    <x v="5"/>
    <m/>
    <m/>
    <x v="113"/>
    <s v="—    "/>
    <s v="V"/>
    <s v="V"/>
    <s v="V"/>
    <s v=".D"/>
  </r>
  <r>
    <x v="11"/>
    <s v="Grazing Livestock"/>
    <x v="5"/>
    <m/>
    <m/>
    <x v="114"/>
    <s v="—    "/>
    <s v="V"/>
    <s v="V"/>
    <s v=".D"/>
    <s v=".D"/>
  </r>
  <r>
    <x v="11"/>
    <s v="Grazing Livestock"/>
    <x v="5"/>
    <m/>
    <m/>
    <x v="115"/>
    <s v="—    "/>
    <s v=".D"/>
    <s v=".D"/>
    <n v="0"/>
    <s v=".D"/>
  </r>
  <r>
    <x v="11"/>
    <s v="Grazing Livestock"/>
    <x v="5"/>
    <m/>
    <m/>
    <x v="116"/>
    <s v="—    "/>
    <n v="0"/>
    <n v="0"/>
    <n v="0"/>
    <n v="0"/>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2"/>
    <s v="—    "/>
    <n v="164.67543071253701"/>
    <n v="68.603485963451106"/>
    <n v="130.19994215142901"/>
    <n v="327.53817484072101"/>
  </r>
  <r>
    <x v="12"/>
    <s v="Grazing Livestock"/>
    <x v="6"/>
    <m/>
    <m/>
    <x v="81"/>
    <s v="—    "/>
    <n v="82.558878555732093"/>
    <n v="48.2759970420231"/>
    <n v="84.688076663683006"/>
    <n v="111.734713478093"/>
  </r>
  <r>
    <x v="12"/>
    <s v="Grazing Livestock"/>
    <x v="6"/>
    <m/>
    <m/>
    <x v="82"/>
    <s v="—    "/>
    <n v="1.09856082276904"/>
    <n v="0.78694208090320195"/>
    <n v="1.16641665945307"/>
    <n v="1.2664925010866099"/>
  </r>
  <r>
    <x v="12"/>
    <s v="Grazing Livestock"/>
    <x v="6"/>
    <m/>
    <m/>
    <x v="83"/>
    <s v="—    "/>
    <s v="V"/>
    <n v="0"/>
    <s v="V"/>
    <s v=".D"/>
  </r>
  <r>
    <x v="12"/>
    <s v="Grazing Livestock"/>
    <x v="6"/>
    <m/>
    <m/>
    <x v="84"/>
    <s v="—    "/>
    <n v="1.0885004692768401"/>
    <n v="0.78694208090320195"/>
    <n v="1.14972879041191"/>
    <n v="1.25990822275143"/>
  </r>
  <r>
    <x v="12"/>
    <s v="Grazing Livestock"/>
    <x v="6"/>
    <m/>
    <m/>
    <x v="85"/>
    <s v="—    "/>
    <n v="26.863466471370302"/>
    <n v="17.0474120470119"/>
    <n v="27.7626831074111"/>
    <n v="34.636536530813402"/>
  </r>
  <r>
    <x v="12"/>
    <s v="Grazing Livestock"/>
    <x v="6"/>
    <m/>
    <m/>
    <x v="86"/>
    <s v="—    "/>
    <s v="V"/>
    <s v=".D"/>
    <s v="V"/>
    <s v="V"/>
  </r>
  <r>
    <x v="12"/>
    <s v="Grazing Livestock"/>
    <x v="6"/>
    <m/>
    <m/>
    <x v="87"/>
    <s v="—    "/>
    <n v="25.8597834200378"/>
    <n v="16.618063267250999"/>
    <n v="26.5933378210905"/>
    <n v="33.404761725535003"/>
  </r>
  <r>
    <x v="12"/>
    <s v="Grazing Livestock"/>
    <x v="6"/>
    <m/>
    <m/>
    <x v="88"/>
    <s v="—    "/>
    <n v="3.6178520696037499"/>
    <n v="2.0617213222899098"/>
    <n v="3.37907202282859"/>
    <n v="5.6148301639944203"/>
  </r>
  <r>
    <x v="12"/>
    <s v="Grazing Livestock"/>
    <x v="6"/>
    <m/>
    <m/>
    <x v="89"/>
    <s v="—    "/>
    <s v="V"/>
    <s v=".D"/>
    <s v="V"/>
    <s v="V"/>
  </r>
  <r>
    <x v="12"/>
    <s v="Grazing Livestock"/>
    <x v="6"/>
    <m/>
    <m/>
    <x v="90"/>
    <s v="—    "/>
    <n v="3.0754846077441602"/>
    <s v="..D"/>
    <n v="3.1273159564694999"/>
    <n v="4.0792833309237597"/>
  </r>
  <r>
    <x v="12"/>
    <s v="Grazing Livestock"/>
    <x v="6"/>
    <m/>
    <m/>
    <x v="91"/>
    <s v="—    "/>
    <n v="3.4558763343551302"/>
    <n v="1.04248096045311"/>
    <s v="V"/>
    <n v="6.3555571613008199"/>
  </r>
  <r>
    <x v="12"/>
    <s v="Grazing Livestock"/>
    <x v="6"/>
    <m/>
    <m/>
    <x v="92"/>
    <s v="—    "/>
    <n v="1.53322960979749"/>
    <s v="V"/>
    <n v="0.47645963641831801"/>
    <n v="4.7200337670033097"/>
  </r>
  <r>
    <x v="12"/>
    <s v="Grazing Livestock"/>
    <x v="6"/>
    <m/>
    <m/>
    <x v="93"/>
    <s v="—    "/>
    <n v="1.92264672455764"/>
    <n v="0.603540637137159"/>
    <s v="V"/>
    <n v="1.63552339429751"/>
  </r>
  <r>
    <x v="12"/>
    <s v="Grazing Livestock"/>
    <x v="6"/>
    <m/>
    <m/>
    <x v="94"/>
    <s v="—    "/>
    <n v="18.854350668961398"/>
    <n v="12.764912350348901"/>
    <n v="18.084894115493601"/>
    <n v="26.3381489161392"/>
  </r>
  <r>
    <x v="12"/>
    <s v="Grazing Livestock"/>
    <x v="6"/>
    <m/>
    <m/>
    <x v="95"/>
    <s v="—    "/>
    <n v="10.339059765602499"/>
    <n v="7.7762127116437796"/>
    <n v="8.8892348213620807"/>
    <n v="15.746789060465501"/>
  </r>
  <r>
    <x v="12"/>
    <s v="Grazing Livestock"/>
    <x v="6"/>
    <m/>
    <m/>
    <x v="96"/>
    <s v="—    "/>
    <n v="8.5152909033589594"/>
    <n v="4.9886996387050901"/>
    <n v="9.1956592941315591"/>
    <n v="10.5913598556737"/>
  </r>
  <r>
    <x v="12"/>
    <s v="Grazing Livestock"/>
    <x v="6"/>
    <m/>
    <m/>
    <x v="97"/>
    <s v="—    "/>
    <n v="28.668772188672399"/>
    <n v="14.572528281016099"/>
    <n v="31.111011314723999"/>
    <n v="37.523148204758897"/>
  </r>
  <r>
    <x v="12"/>
    <s v="Grazing Livestock"/>
    <x v="6"/>
    <m/>
    <m/>
    <x v="98"/>
    <s v="—    "/>
    <n v="752.29166642044299"/>
    <n v="280.595610113666"/>
    <n v="724.78284834925398"/>
    <n v="1267.63505803783"/>
  </r>
  <r>
    <x v="12"/>
    <s v="Grazing Livestock"/>
    <x v="6"/>
    <m/>
    <m/>
    <x v="99"/>
    <s v="—    "/>
    <n v="11.8250722095111"/>
    <n v="5.41665589575104"/>
    <n v="10.601125606969701"/>
    <n v="20.531489374001499"/>
  </r>
  <r>
    <x v="12"/>
    <s v="Grazing Livestock"/>
    <x v="6"/>
    <m/>
    <m/>
    <x v="100"/>
    <s v="—    "/>
    <n v="383.03872397750098"/>
    <n v="146.386092077782"/>
    <n v="359.889477811262"/>
    <n v="660.33569653896802"/>
  </r>
  <r>
    <x v="12"/>
    <s v="Grazing Livestock"/>
    <x v="6"/>
    <m/>
    <m/>
    <x v="101"/>
    <s v="—    "/>
    <n v="8.2200439301379298"/>
    <s v="V"/>
    <s v="V"/>
    <n v="0"/>
  </r>
  <r>
    <x v="12"/>
    <s v="Grazing Livestock"/>
    <x v="6"/>
    <m/>
    <m/>
    <x v="102"/>
    <s v="—    "/>
    <n v="374.81868004736299"/>
    <n v="130.00942495561901"/>
    <n v="351.53848600174803"/>
    <n v="660.33569653896802"/>
  </r>
  <r>
    <x v="12"/>
    <s v="Grazing Livestock"/>
    <x v="6"/>
    <m/>
    <m/>
    <x v="103"/>
    <s v="—    "/>
    <n v="63.511463158033202"/>
    <n v="25.385864327693401"/>
    <n v="65.585702361642802"/>
    <n v="96.546392112574097"/>
  </r>
  <r>
    <x v="12"/>
    <s v="Grazing Livestock"/>
    <x v="6"/>
    <m/>
    <m/>
    <x v="104"/>
    <s v="—    "/>
    <n v="286.79478691404699"/>
    <n v="101.04142053573401"/>
    <n v="280.36409583112197"/>
    <n v="480.90819185408702"/>
  </r>
  <r>
    <x v="12"/>
    <s v="Grazing Livestock"/>
    <x v="6"/>
    <m/>
    <m/>
    <x v="105"/>
    <s v="—    "/>
    <n v="7.1216201613507497"/>
    <n v="2.3655772767057299"/>
    <n v="8.3424467382570207"/>
    <n v="9.3132881581962597"/>
  </r>
  <r>
    <x v="12"/>
    <s v="Grazing Livestock"/>
    <x v="6"/>
    <m/>
    <m/>
    <x v="106"/>
    <s v="—    "/>
    <s v=".D"/>
    <s v=".D"/>
    <s v="..D"/>
    <n v="0"/>
  </r>
  <r>
    <x v="12"/>
    <s v="Grazing Livestock"/>
    <x v="6"/>
    <m/>
    <m/>
    <x v="107"/>
    <s v="—    "/>
    <s v="..D"/>
    <n v="0"/>
    <n v="0"/>
    <n v="0"/>
  </r>
  <r>
    <x v="12"/>
    <s v="Grazing Livestock"/>
    <x v="6"/>
    <m/>
    <m/>
    <x v="108"/>
    <s v="—    "/>
    <s v="..D"/>
    <n v="0"/>
    <n v="0"/>
    <n v="0"/>
  </r>
  <r>
    <x v="12"/>
    <s v="Grazing Livestock"/>
    <x v="6"/>
    <m/>
    <m/>
    <x v="109"/>
    <s v="—    "/>
    <n v="0"/>
    <n v="0"/>
    <n v="0"/>
    <n v="0"/>
  </r>
  <r>
    <x v="12"/>
    <s v="Grazing Livestock"/>
    <x v="6"/>
    <m/>
    <m/>
    <x v="110"/>
    <s v="—    "/>
    <n v="0"/>
    <n v="0"/>
    <n v="0"/>
    <n v="0"/>
  </r>
  <r>
    <x v="12"/>
    <s v="Grazing Livestock"/>
    <x v="6"/>
    <m/>
    <m/>
    <x v="111"/>
    <s v="—    "/>
    <s v=".D"/>
    <s v=".D"/>
    <s v="..D"/>
    <n v="0"/>
  </r>
  <r>
    <x v="12"/>
    <s v="Grazing Livestock"/>
    <x v="6"/>
    <m/>
    <m/>
    <x v="112"/>
    <s v="—    "/>
    <s v=".D"/>
    <s v=".D"/>
    <s v="..D"/>
    <n v="0"/>
  </r>
  <r>
    <x v="12"/>
    <s v="Grazing Livestock"/>
    <x v="6"/>
    <m/>
    <m/>
    <x v="113"/>
    <s v="—    "/>
    <s v="V"/>
    <n v="0"/>
    <s v="V"/>
    <s v="V"/>
  </r>
  <r>
    <x v="12"/>
    <s v="Grazing Livestock"/>
    <x v="6"/>
    <m/>
    <m/>
    <x v="114"/>
    <s v="—    "/>
    <n v="0"/>
    <n v="0"/>
    <n v="0"/>
    <n v="0"/>
  </r>
  <r>
    <x v="12"/>
    <s v="Grazing Livestock"/>
    <x v="6"/>
    <m/>
    <m/>
    <x v="115"/>
    <s v="—    "/>
    <n v="0"/>
    <n v="0"/>
    <n v="0"/>
    <n v="0"/>
  </r>
  <r>
    <x v="12"/>
    <s v="Grazing Livestock"/>
    <x v="6"/>
    <m/>
    <m/>
    <x v="116"/>
    <s v="—    "/>
    <n v="0"/>
    <n v="0"/>
    <n v="0"/>
    <n v="0"/>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2"/>
    <s v="—    "/>
    <n v="87.498495039597898"/>
    <n v="58.921865587630002"/>
    <n v="88.373231988377199"/>
    <n v="131.78877314270599"/>
  </r>
  <r>
    <x v="13"/>
    <s v="Grazing Livestock"/>
    <x v="6"/>
    <s v="Grazing livestock (DA)"/>
    <m/>
    <x v="81"/>
    <s v="—    "/>
    <n v="81.739517054706397"/>
    <n v="54.580908311587002"/>
    <n v="89.757266234111199"/>
    <n v="109.069777969291"/>
  </r>
  <r>
    <x v="13"/>
    <s v="Grazing Livestock"/>
    <x v="6"/>
    <s v="Grazing livestock (DA)"/>
    <m/>
    <x v="82"/>
    <s v="—    "/>
    <n v="0.92531471333980897"/>
    <n v="0.84432357167960603"/>
    <n v="0.99465076658637097"/>
    <n v="0.91350439204890099"/>
  </r>
  <r>
    <x v="13"/>
    <s v="Grazing Livestock"/>
    <x v="6"/>
    <s v="Grazing livestock (DA)"/>
    <m/>
    <x v="83"/>
    <s v="—    "/>
    <s v=".D"/>
    <s v="..D"/>
    <s v=".D"/>
    <s v="..D"/>
  </r>
  <r>
    <x v="13"/>
    <s v="Grazing Livestock"/>
    <x v="6"/>
    <s v="Grazing livestock (DA)"/>
    <m/>
    <x v="84"/>
    <s v="—    "/>
    <n v="0.91080755802524205"/>
    <n v="0.84432357167960603"/>
    <n v="0.96169171870051195"/>
    <n v="0.91350439204890099"/>
  </r>
  <r>
    <x v="13"/>
    <s v="Grazing Livestock"/>
    <x v="6"/>
    <s v="Grazing livestock (DA)"/>
    <m/>
    <x v="85"/>
    <s v="—    "/>
    <n v="23.347448337323598"/>
    <n v="16.6322662900007"/>
    <n v="27.504716615938101"/>
    <n v="25.637590364477099"/>
  </r>
  <r>
    <x v="13"/>
    <s v="Grazing Livestock"/>
    <x v="6"/>
    <s v="Grazing livestock (DA)"/>
    <m/>
    <x v="86"/>
    <s v="—    "/>
    <s v=".D"/>
    <s v="..D"/>
    <s v=".D"/>
    <s v=".D"/>
  </r>
  <r>
    <x v="13"/>
    <s v="Grazing Livestock"/>
    <x v="6"/>
    <s v="Grazing livestock (DA)"/>
    <m/>
    <x v="87"/>
    <s v="—    "/>
    <n v="22.112466065871999"/>
    <n v="16.6322662900007"/>
    <n v="24.998094289882101"/>
    <n v="25.023070637243499"/>
  </r>
  <r>
    <x v="13"/>
    <s v="Grazing Livestock"/>
    <x v="6"/>
    <s v="Grazing livestock (DA)"/>
    <m/>
    <x v="88"/>
    <s v="—    "/>
    <n v="3.8685348391393402"/>
    <s v="V"/>
    <n v="3.4537841641382898"/>
    <s v="V"/>
  </r>
  <r>
    <x v="13"/>
    <s v="Grazing Livestock"/>
    <x v="6"/>
    <s v="Grazing livestock (DA)"/>
    <m/>
    <x v="89"/>
    <s v="—    "/>
    <s v="V"/>
    <s v="..D"/>
    <s v=".D"/>
    <s v=".D"/>
  </r>
  <r>
    <x v="13"/>
    <s v="Grazing Livestock"/>
    <x v="6"/>
    <s v="Grazing livestock (DA)"/>
    <m/>
    <x v="90"/>
    <s v="—    "/>
    <n v="2.6646317225032901"/>
    <s v="V"/>
    <n v="2.9073578439253698"/>
    <n v="3.3232889064022402"/>
  </r>
  <r>
    <x v="13"/>
    <s v="Grazing Livestock"/>
    <x v="6"/>
    <s v="Grazing livestock (DA)"/>
    <m/>
    <x v="91"/>
    <s v="—    "/>
    <n v="4.3727121584880697"/>
    <s v="V"/>
    <n v="3.03845519684078"/>
    <n v="13.9293081670299"/>
  </r>
  <r>
    <x v="13"/>
    <s v="Grazing Livestock"/>
    <x v="6"/>
    <s v="Grazing livestock (DA)"/>
    <m/>
    <x v="92"/>
    <s v="—    "/>
    <n v="3.12109522618867"/>
    <n v="0"/>
    <n v="0.98309684643500606"/>
    <n v="12.546514718683699"/>
  </r>
  <r>
    <x v="13"/>
    <s v="Grazing Livestock"/>
    <x v="6"/>
    <s v="Grazing livestock (DA)"/>
    <m/>
    <x v="93"/>
    <s v="—    "/>
    <n v="1.2516169322994"/>
    <s v="V"/>
    <n v="2.0553583504057702"/>
    <n v="1.3827934483461799"/>
  </r>
  <r>
    <x v="13"/>
    <s v="Grazing Livestock"/>
    <x v="6"/>
    <s v="Grazing livestock (DA)"/>
    <m/>
    <x v="94"/>
    <s v="—    "/>
    <n v="20.882212002109899"/>
    <n v="17.099767092268898"/>
    <n v="21.503080232291001"/>
    <n v="25.706995190778699"/>
  </r>
  <r>
    <x v="13"/>
    <s v="Grazing Livestock"/>
    <x v="6"/>
    <s v="Grazing livestock (DA)"/>
    <m/>
    <x v="95"/>
    <s v="—    "/>
    <n v="12.6834376474231"/>
    <n v="12.095680110899201"/>
    <n v="11.012757069852199"/>
    <n v="17.063240684846701"/>
  </r>
  <r>
    <x v="13"/>
    <s v="Grazing Livestock"/>
    <x v="6"/>
    <s v="Grazing livestock (DA)"/>
    <m/>
    <x v="96"/>
    <s v="—    "/>
    <n v="8.1987743546868401"/>
    <n v="5.0040869813696904"/>
    <n v="10.4903231624388"/>
    <n v="8.6437545059319305"/>
  </r>
  <r>
    <x v="13"/>
    <s v="Grazing Livestock"/>
    <x v="6"/>
    <s v="Grazing livestock (DA)"/>
    <m/>
    <x v="97"/>
    <s v="—    "/>
    <n v="28.343295004305599"/>
    <n v="17.9109429719927"/>
    <n v="33.262579258316698"/>
    <n v="35.063003545921497"/>
  </r>
  <r>
    <x v="13"/>
    <s v="Grazing Livestock"/>
    <x v="6"/>
    <s v="Grazing livestock (DA)"/>
    <m/>
    <x v="98"/>
    <s v="—    "/>
    <n v="475.84391720623302"/>
    <n v="210.65031432106801"/>
    <n v="599.73113997938196"/>
    <n v="649.04897012712195"/>
  </r>
  <r>
    <x v="13"/>
    <s v="Grazing Livestock"/>
    <x v="6"/>
    <s v="Grazing livestock (DA)"/>
    <m/>
    <x v="99"/>
    <s v="—    "/>
    <n v="7.9695703933507698"/>
    <n v="4.39107743665706"/>
    <n v="8.2195181518709699"/>
    <n v="13.227369311806299"/>
  </r>
  <r>
    <x v="13"/>
    <s v="Grazing Livestock"/>
    <x v="6"/>
    <s v="Grazing livestock (DA)"/>
    <m/>
    <x v="100"/>
    <s v="—    "/>
    <n v="234.87072657018001"/>
    <n v="116.344545526156"/>
    <n v="284.94702391877797"/>
    <n v="323.15846647444903"/>
  </r>
  <r>
    <x v="13"/>
    <s v="Grazing Livestock"/>
    <x v="6"/>
    <s v="Grazing livestock (DA)"/>
    <m/>
    <x v="101"/>
    <s v="—    "/>
    <s v="V"/>
    <s v="V"/>
    <s v="V"/>
    <n v="0"/>
  </r>
  <r>
    <x v="13"/>
    <s v="Grazing Livestock"/>
    <x v="6"/>
    <s v="Grazing livestock (DA)"/>
    <m/>
    <x v="102"/>
    <s v="—    "/>
    <n v="213.25020233103999"/>
    <s v="V"/>
    <n v="259.80891959244201"/>
    <n v="323.15846647444903"/>
  </r>
  <r>
    <x v="13"/>
    <s v="Grazing Livestock"/>
    <x v="6"/>
    <s v="Grazing livestock (DA)"/>
    <m/>
    <x v="103"/>
    <s v="—    "/>
    <n v="36.044780907761499"/>
    <s v="V"/>
    <n v="58.270615796323099"/>
    <n v="26.3279192459039"/>
  </r>
  <r>
    <x v="13"/>
    <s v="Grazing Livestock"/>
    <x v="6"/>
    <s v="Grazing livestock (DA)"/>
    <m/>
    <x v="104"/>
    <s v="—    "/>
    <n v="192.62129694978799"/>
    <n v="74.729720553568896"/>
    <n v="241.57114065733401"/>
    <n v="282.19952219624901"/>
  </r>
  <r>
    <x v="13"/>
    <s v="Grazing Livestock"/>
    <x v="6"/>
    <s v="Grazing livestock (DA)"/>
    <m/>
    <x v="105"/>
    <s v="—    "/>
    <n v="4.3375423851524397"/>
    <n v="1.4245149119724101"/>
    <n v="6.7228414550754003"/>
    <n v="4.1356928987132902"/>
  </r>
  <r>
    <x v="13"/>
    <s v="Grazing Livestock"/>
    <x v="6"/>
    <s v="Grazing livestock (DA)"/>
    <m/>
    <x v="106"/>
    <s v="—    "/>
    <s v=".D"/>
    <s v=".D"/>
    <s v="..D"/>
    <n v="0"/>
  </r>
  <r>
    <x v="13"/>
    <s v="Grazing Livestock"/>
    <x v="6"/>
    <s v="Grazing livestock (DA)"/>
    <m/>
    <x v="107"/>
    <s v="—    "/>
    <n v="0"/>
    <n v="0"/>
    <n v="0"/>
    <n v="0"/>
  </r>
  <r>
    <x v="13"/>
    <s v="Grazing Livestock"/>
    <x v="6"/>
    <s v="Grazing livestock (DA)"/>
    <m/>
    <x v="108"/>
    <s v="—    "/>
    <n v="0"/>
    <n v="0"/>
    <n v="0"/>
    <n v="0"/>
  </r>
  <r>
    <x v="13"/>
    <s v="Grazing Livestock"/>
    <x v="6"/>
    <s v="Grazing livestock (DA)"/>
    <m/>
    <x v="109"/>
    <s v="—    "/>
    <n v="0"/>
    <n v="0"/>
    <n v="0"/>
    <n v="0"/>
  </r>
  <r>
    <x v="13"/>
    <s v="Grazing Livestock"/>
    <x v="6"/>
    <s v="Grazing livestock (DA)"/>
    <m/>
    <x v="110"/>
    <s v="—    "/>
    <n v="0"/>
    <n v="0"/>
    <n v="0"/>
    <n v="0"/>
  </r>
  <r>
    <x v="13"/>
    <s v="Grazing Livestock"/>
    <x v="6"/>
    <s v="Grazing livestock (DA)"/>
    <m/>
    <x v="111"/>
    <s v="—    "/>
    <s v=".D"/>
    <s v=".D"/>
    <s v="..D"/>
    <n v="0"/>
  </r>
  <r>
    <x v="13"/>
    <s v="Grazing Livestock"/>
    <x v="6"/>
    <s v="Grazing livestock (DA)"/>
    <m/>
    <x v="112"/>
    <s v="—    "/>
    <s v=".D"/>
    <s v=".D"/>
    <s v="..D"/>
    <n v="0"/>
  </r>
  <r>
    <x v="13"/>
    <s v="Grazing Livestock"/>
    <x v="6"/>
    <s v="Grazing livestock (DA)"/>
    <m/>
    <x v="113"/>
    <s v="—    "/>
    <s v=".D"/>
    <s v="..D"/>
    <s v=".D"/>
    <n v="0"/>
  </r>
  <r>
    <x v="13"/>
    <s v="Grazing Livestock"/>
    <x v="6"/>
    <s v="Grazing livestock (DA)"/>
    <m/>
    <x v="114"/>
    <s v="—    "/>
    <n v="0"/>
    <n v="0"/>
    <n v="0"/>
    <n v="0"/>
  </r>
  <r>
    <x v="13"/>
    <s v="Grazing Livestock"/>
    <x v="6"/>
    <s v="Grazing livestock (DA)"/>
    <m/>
    <x v="115"/>
    <s v="—    "/>
    <n v="0"/>
    <n v="0"/>
    <n v="0"/>
    <n v="0"/>
  </r>
  <r>
    <x v="13"/>
    <s v="Grazing Livestock"/>
    <x v="6"/>
    <s v="Grazing livestock (DA)"/>
    <m/>
    <x v="116"/>
    <s v="—    "/>
    <n v="0"/>
    <n v="0"/>
    <n v="0"/>
    <n v="0"/>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2"/>
    <s v="—    "/>
    <n v="252.07345459496801"/>
    <s v="F"/>
    <n v="167.930176504288"/>
    <n v="453.15360376709299"/>
  </r>
  <r>
    <x v="14"/>
    <s v="Grazing Livestock"/>
    <x v="6"/>
    <s v="Specialist sheep (SDA)"/>
    <m/>
    <x v="81"/>
    <s v="—    "/>
    <n v="29.469706107548099"/>
    <s v="F"/>
    <n v="31.2162734114501"/>
    <n v="36.4893891645211"/>
  </r>
  <r>
    <x v="14"/>
    <s v="Grazing Livestock"/>
    <x v="6"/>
    <s v="Specialist sheep (SDA)"/>
    <m/>
    <x v="82"/>
    <s v="—    "/>
    <n v="0.57150100641341905"/>
    <s v="F"/>
    <n v="0.65559570454934102"/>
    <n v="0.68572112926752504"/>
  </r>
  <r>
    <x v="14"/>
    <s v="Grazing Livestock"/>
    <x v="6"/>
    <s v="Specialist sheep (SDA)"/>
    <m/>
    <x v="83"/>
    <s v="—    "/>
    <n v="0"/>
    <n v="0"/>
    <n v="0"/>
    <n v="0"/>
  </r>
  <r>
    <x v="14"/>
    <s v="Grazing Livestock"/>
    <x v="6"/>
    <s v="Specialist sheep (SDA)"/>
    <m/>
    <x v="84"/>
    <s v="—    "/>
    <n v="0.57150100641341905"/>
    <s v="F"/>
    <n v="0.65559570454934102"/>
    <n v="0.68572112926752504"/>
  </r>
  <r>
    <x v="14"/>
    <s v="Grazing Livestock"/>
    <x v="6"/>
    <s v="Specialist sheep (SDA)"/>
    <m/>
    <x v="85"/>
    <s v="—    "/>
    <n v="11.9929245584608"/>
    <s v="F"/>
    <n v="13.265430200061401"/>
    <n v="14.267668815241301"/>
  </r>
  <r>
    <x v="14"/>
    <s v="Grazing Livestock"/>
    <x v="6"/>
    <s v="Specialist sheep (SDA)"/>
    <m/>
    <x v="86"/>
    <s v="—    "/>
    <n v="0"/>
    <n v="0"/>
    <n v="0"/>
    <n v="0"/>
  </r>
  <r>
    <x v="14"/>
    <s v="Grazing Livestock"/>
    <x v="6"/>
    <s v="Specialist sheep (SDA)"/>
    <m/>
    <x v="87"/>
    <s v="—    "/>
    <n v="11.9929245584608"/>
    <s v="F"/>
    <n v="13.265430200061401"/>
    <n v="14.267668815241301"/>
  </r>
  <r>
    <x v="14"/>
    <s v="Grazing Livestock"/>
    <x v="6"/>
    <s v="Specialist sheep (SDA)"/>
    <m/>
    <x v="88"/>
    <s v="—    "/>
    <n v="1.3883562604834701"/>
    <s v="F"/>
    <n v="1.2109020454635"/>
    <n v="1.90894784791798"/>
  </r>
  <r>
    <x v="14"/>
    <s v="Grazing Livestock"/>
    <x v="6"/>
    <s v="Specialist sheep (SDA)"/>
    <m/>
    <x v="89"/>
    <s v="—    "/>
    <n v="0"/>
    <n v="0"/>
    <n v="0"/>
    <n v="0"/>
  </r>
  <r>
    <x v="14"/>
    <s v="Grazing Livestock"/>
    <x v="6"/>
    <s v="Specialist sheep (SDA)"/>
    <m/>
    <x v="90"/>
    <s v="—    "/>
    <n v="1.3883562604834701"/>
    <s v="F"/>
    <n v="1.2109020454635"/>
    <n v="1.90894784791798"/>
  </r>
  <r>
    <x v="14"/>
    <s v="Grazing Livestock"/>
    <x v="6"/>
    <s v="Specialist sheep (SDA)"/>
    <m/>
    <x v="91"/>
    <s v="—    "/>
    <n v="0.406971603354711"/>
    <s v="F"/>
    <s v=".D"/>
    <n v="1.13097223942217"/>
  </r>
  <r>
    <x v="14"/>
    <s v="Grazing Livestock"/>
    <x v="6"/>
    <s v="Specialist sheep (SDA)"/>
    <m/>
    <x v="92"/>
    <s v="—    "/>
    <s v="V"/>
    <s v=".D"/>
    <n v="0"/>
    <s v="V"/>
  </r>
  <r>
    <x v="14"/>
    <s v="Grazing Livestock"/>
    <x v="6"/>
    <s v="Specialist sheep (SDA)"/>
    <m/>
    <x v="93"/>
    <s v="—    "/>
    <n v="0.39120189935865801"/>
    <s v=".D"/>
    <s v=".D"/>
    <n v="1.0892327195332101"/>
  </r>
  <r>
    <x v="14"/>
    <s v="Grazing Livestock"/>
    <x v="6"/>
    <s v="Specialist sheep (SDA)"/>
    <m/>
    <x v="94"/>
    <s v="—    "/>
    <n v="3.79502392698569"/>
    <s v="F"/>
    <n v="3.9615796409634001"/>
    <n v="4.3481866295320897"/>
  </r>
  <r>
    <x v="14"/>
    <s v="Grazing Livestock"/>
    <x v="6"/>
    <s v="Specialist sheep (SDA)"/>
    <m/>
    <x v="95"/>
    <s v="—    "/>
    <n v="1.45445046867292"/>
    <s v="F"/>
    <n v="1.1705230227334"/>
    <n v="2.0024885852459899"/>
  </r>
  <r>
    <x v="14"/>
    <s v="Grazing Livestock"/>
    <x v="6"/>
    <s v="Specialist sheep (SDA)"/>
    <m/>
    <x v="96"/>
    <s v="—    "/>
    <n v="2.3405734583127802"/>
    <s v="F"/>
    <n v="2.7910566182299998"/>
    <n v="2.3456980442861002"/>
  </r>
  <r>
    <x v="14"/>
    <s v="Grazing Livestock"/>
    <x v="6"/>
    <s v="Specialist sheep (SDA)"/>
    <m/>
    <x v="97"/>
    <s v="—    "/>
    <n v="11.314928751849999"/>
    <s v="F"/>
    <n v="12.0907530613049"/>
    <n v="14.14789250314"/>
  </r>
  <r>
    <x v="14"/>
    <s v="Grazing Livestock"/>
    <x v="6"/>
    <s v="Specialist sheep (SDA)"/>
    <m/>
    <x v="98"/>
    <s v="—    "/>
    <n v="1156.9394424321699"/>
    <s v="F"/>
    <n v="1012.46758453724"/>
    <n v="1670.3561190789001"/>
  </r>
  <r>
    <x v="14"/>
    <s v="Grazing Livestock"/>
    <x v="6"/>
    <s v="Specialist sheep (SDA)"/>
    <m/>
    <x v="99"/>
    <s v="—    "/>
    <n v="18.360102131228398"/>
    <s v="F"/>
    <n v="15.6044199823368"/>
    <n v="26.407864510759801"/>
  </r>
  <r>
    <x v="14"/>
    <s v="Grazing Livestock"/>
    <x v="6"/>
    <s v="Specialist sheep (SDA)"/>
    <m/>
    <x v="100"/>
    <s v="—    "/>
    <n v="600.12149547113995"/>
    <s v="F"/>
    <n v="516.76269589782999"/>
    <n v="886.917272672688"/>
  </r>
  <r>
    <x v="14"/>
    <s v="Grazing Livestock"/>
    <x v="6"/>
    <s v="Specialist sheep (SDA)"/>
    <m/>
    <x v="101"/>
    <s v="—    "/>
    <n v="0"/>
    <n v="0"/>
    <n v="0"/>
    <n v="0"/>
  </r>
  <r>
    <x v="14"/>
    <s v="Grazing Livestock"/>
    <x v="6"/>
    <s v="Specialist sheep (SDA)"/>
    <m/>
    <x v="102"/>
    <s v="—    "/>
    <n v="600.12149547113995"/>
    <s v="F"/>
    <n v="516.76269589782999"/>
    <n v="886.917272672688"/>
  </r>
  <r>
    <x v="14"/>
    <s v="Grazing Livestock"/>
    <x v="6"/>
    <s v="Specialist sheep (SDA)"/>
    <m/>
    <x v="103"/>
    <s v="—    "/>
    <n v="96.831761539220494"/>
    <s v="F"/>
    <n v="87.027260039019197"/>
    <n v="129.75076197470301"/>
  </r>
  <r>
    <x v="14"/>
    <s v="Grazing Livestock"/>
    <x v="6"/>
    <s v="Specialist sheep (SDA)"/>
    <m/>
    <x v="104"/>
    <s v="—    "/>
    <n v="430.764599871732"/>
    <s v="F"/>
    <n v="380.40631708676102"/>
    <n v="616.38737599075296"/>
  </r>
  <r>
    <x v="14"/>
    <s v="Grazing Livestock"/>
    <x v="6"/>
    <s v="Specialist sheep (SDA)"/>
    <m/>
    <x v="105"/>
    <s v="—    "/>
    <n v="10.8614834188456"/>
    <s v="F"/>
    <s v="V"/>
    <n v="10.892843929995101"/>
  </r>
  <r>
    <x v="14"/>
    <s v="Grazing Livestock"/>
    <x v="6"/>
    <s v="Specialist sheep (SDA)"/>
    <m/>
    <x v="106"/>
    <s v="—    "/>
    <n v="0"/>
    <n v="0"/>
    <n v="0"/>
    <n v="0"/>
  </r>
  <r>
    <x v="14"/>
    <s v="Grazing Livestock"/>
    <x v="6"/>
    <s v="Specialist sheep (SDA)"/>
    <m/>
    <x v="107"/>
    <s v="—    "/>
    <n v="0"/>
    <n v="0"/>
    <n v="0"/>
    <n v="0"/>
  </r>
  <r>
    <x v="14"/>
    <s v="Grazing Livestock"/>
    <x v="6"/>
    <s v="Specialist sheep (SDA)"/>
    <m/>
    <x v="108"/>
    <s v="—    "/>
    <n v="0"/>
    <n v="0"/>
    <n v="0"/>
    <n v="0"/>
  </r>
  <r>
    <x v="14"/>
    <s v="Grazing Livestock"/>
    <x v="6"/>
    <s v="Specialist sheep (SDA)"/>
    <m/>
    <x v="109"/>
    <s v="—    "/>
    <n v="0"/>
    <n v="0"/>
    <n v="0"/>
    <n v="0"/>
  </r>
  <r>
    <x v="14"/>
    <s v="Grazing Livestock"/>
    <x v="6"/>
    <s v="Specialist sheep (SDA)"/>
    <m/>
    <x v="110"/>
    <s v="—    "/>
    <n v="0"/>
    <n v="0"/>
    <n v="0"/>
    <n v="0"/>
  </r>
  <r>
    <x v="14"/>
    <s v="Grazing Livestock"/>
    <x v="6"/>
    <s v="Specialist sheep (SDA)"/>
    <m/>
    <x v="111"/>
    <s v="—    "/>
    <n v="0"/>
    <n v="0"/>
    <n v="0"/>
    <n v="0"/>
  </r>
  <r>
    <x v="14"/>
    <s v="Grazing Livestock"/>
    <x v="6"/>
    <s v="Specialist sheep (SDA)"/>
    <m/>
    <x v="112"/>
    <s v="—    "/>
    <n v="0"/>
    <n v="0"/>
    <n v="0"/>
    <n v="0"/>
  </r>
  <r>
    <x v="14"/>
    <s v="Grazing Livestock"/>
    <x v="6"/>
    <s v="Specialist sheep (SDA)"/>
    <m/>
    <x v="113"/>
    <s v="—    "/>
    <s v=".D"/>
    <s v="..D"/>
    <n v="0"/>
    <s v=".D"/>
  </r>
  <r>
    <x v="14"/>
    <s v="Grazing Livestock"/>
    <x v="6"/>
    <s v="Specialist sheep (SDA)"/>
    <m/>
    <x v="114"/>
    <s v="—    "/>
    <n v="0"/>
    <n v="0"/>
    <n v="0"/>
    <n v="0"/>
  </r>
  <r>
    <x v="14"/>
    <s v="Grazing Livestock"/>
    <x v="6"/>
    <s v="Specialist sheep (SDA)"/>
    <m/>
    <x v="115"/>
    <s v="—    "/>
    <n v="0"/>
    <n v="0"/>
    <n v="0"/>
    <n v="0"/>
  </r>
  <r>
    <x v="14"/>
    <s v="Grazing Livestock"/>
    <x v="6"/>
    <s v="Specialist sheep (SDA)"/>
    <m/>
    <x v="116"/>
    <s v="—    "/>
    <n v="0"/>
    <n v="0"/>
    <n v="0"/>
    <n v="0"/>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2"/>
    <s v="—    "/>
    <n v="176.200914056503"/>
    <s v="F"/>
    <n v="138.95347027665599"/>
    <n v="376.08289929976598"/>
  </r>
  <r>
    <x v="15"/>
    <s v="Grazing Livestock"/>
    <x v="6"/>
    <s v="Other grazing livestock (SDA)"/>
    <m/>
    <x v="81"/>
    <s v="—    "/>
    <n v="130.97967950505901"/>
    <s v="F"/>
    <n v="118.45676498344901"/>
    <n v="222.771090264516"/>
  </r>
  <r>
    <x v="15"/>
    <s v="Grazing Livestock"/>
    <x v="6"/>
    <s v="Other grazing livestock (SDA)"/>
    <m/>
    <x v="82"/>
    <s v="—    "/>
    <n v="1.7711151244426599"/>
    <s v="F"/>
    <n v="1.6765708527738901"/>
    <n v="2.5119085399620098"/>
  </r>
  <r>
    <x v="15"/>
    <s v="Grazing Livestock"/>
    <x v="6"/>
    <s v="Other grazing livestock (SDA)"/>
    <m/>
    <x v="83"/>
    <s v="—    "/>
    <s v="V"/>
    <n v="0"/>
    <s v=".D"/>
    <s v=".D"/>
  </r>
  <r>
    <x v="15"/>
    <s v="Grazing Livestock"/>
    <x v="6"/>
    <s v="Other grazing livestock (SDA)"/>
    <m/>
    <x v="84"/>
    <s v="—    "/>
    <n v="1.7572261604422701"/>
    <s v="F"/>
    <n v="1.6618563603455601"/>
    <n v="2.4881875572530898"/>
  </r>
  <r>
    <x v="15"/>
    <s v="Grazing Livestock"/>
    <x v="6"/>
    <s v="Other grazing livestock (SDA)"/>
    <m/>
    <x v="85"/>
    <s v="—    "/>
    <n v="44.244932136962198"/>
    <s v="F"/>
    <n v="38.308441506773796"/>
    <n v="74.365448931534402"/>
  </r>
  <r>
    <x v="15"/>
    <s v="Grazing Livestock"/>
    <x v="6"/>
    <s v="Other grazing livestock (SDA)"/>
    <m/>
    <x v="86"/>
    <s v="—    "/>
    <s v="V"/>
    <s v=".D"/>
    <s v="V"/>
    <s v="V"/>
  </r>
  <r>
    <x v="15"/>
    <s v="Grazing Livestock"/>
    <x v="6"/>
    <s v="Other grazing livestock (SDA)"/>
    <m/>
    <x v="87"/>
    <s v="—    "/>
    <n v="42.612566502539302"/>
    <s v="F"/>
    <n v="37.445288225974203"/>
    <n v="70.645770884117198"/>
  </r>
  <r>
    <x v="15"/>
    <s v="Grazing Livestock"/>
    <x v="6"/>
    <s v="Other grazing livestock (SDA)"/>
    <m/>
    <x v="88"/>
    <s v="—    "/>
    <n v="5.3200530886657704"/>
    <s v="F"/>
    <n v="4.8597647406295001"/>
    <n v="8.3543192096097201"/>
  </r>
  <r>
    <x v="15"/>
    <s v="Grazing Livestock"/>
    <x v="6"/>
    <s v="Other grazing livestock (SDA)"/>
    <m/>
    <x v="89"/>
    <s v="—    "/>
    <s v="V"/>
    <s v=".D"/>
    <s v=".D"/>
    <s v="V"/>
  </r>
  <r>
    <x v="15"/>
    <s v="Grazing Livestock"/>
    <x v="6"/>
    <s v="Other grazing livestock (SDA)"/>
    <m/>
    <x v="90"/>
    <s v="—    "/>
    <n v="5.0613672457594703"/>
    <s v="F"/>
    <n v="4.6796881037195401"/>
    <n v="8.0754451741787907"/>
  </r>
  <r>
    <x v="15"/>
    <s v="Grazing Livestock"/>
    <x v="6"/>
    <s v="Other grazing livestock (SDA)"/>
    <m/>
    <x v="91"/>
    <s v="—    "/>
    <n v="5.1167428150305598"/>
    <s v="F"/>
    <s v="V"/>
    <n v="4.99994890824496"/>
  </r>
  <r>
    <x v="15"/>
    <s v="Grazing Livestock"/>
    <x v="6"/>
    <s v="Other grazing livestock (SDA)"/>
    <m/>
    <x v="92"/>
    <s v="—    "/>
    <n v="1.0451188154000399"/>
    <s v="F"/>
    <s v="V"/>
    <n v="2.2856052499469501"/>
  </r>
  <r>
    <x v="15"/>
    <s v="Grazing Livestock"/>
    <x v="6"/>
    <s v="Other grazing livestock (SDA)"/>
    <m/>
    <x v="93"/>
    <s v="—    "/>
    <s v="V"/>
    <s v="F"/>
    <s v=".D"/>
    <n v="2.7143436582980098"/>
  </r>
  <r>
    <x v="15"/>
    <s v="Grazing Livestock"/>
    <x v="6"/>
    <s v="Other grazing livestock (SDA)"/>
    <m/>
    <x v="94"/>
    <s v="—    "/>
    <n v="29.963247563442799"/>
    <s v="F"/>
    <n v="25.232974692774601"/>
    <n v="58.615295397498201"/>
  </r>
  <r>
    <x v="15"/>
    <s v="Grazing Livestock"/>
    <x v="6"/>
    <s v="Other grazing livestock (SDA)"/>
    <m/>
    <x v="95"/>
    <s v="—    "/>
    <n v="15.559179640899"/>
    <s v="F"/>
    <n v="12.5782693180153"/>
    <n v="33.921799762965698"/>
  </r>
  <r>
    <x v="15"/>
    <s v="Grazing Livestock"/>
    <x v="6"/>
    <s v="Other grazing livestock (SDA)"/>
    <m/>
    <x v="96"/>
    <s v="—    "/>
    <n v="14.404067922543801"/>
    <s v="F"/>
    <n v="12.654705374759301"/>
    <n v="24.6934956345325"/>
  </r>
  <r>
    <x v="15"/>
    <s v="Grazing Livestock"/>
    <x v="6"/>
    <s v="Other grazing livestock (SDA)"/>
    <m/>
    <x v="97"/>
    <s v="—    "/>
    <n v="44.563588776514699"/>
    <s v="F"/>
    <n v="42.825960024054197"/>
    <n v="73.924169277666493"/>
  </r>
  <r>
    <x v="15"/>
    <s v="Grazing Livestock"/>
    <x v="6"/>
    <s v="Other grazing livestock (SDA)"/>
    <m/>
    <x v="98"/>
    <s v="—    "/>
    <n v="711.68398255774105"/>
    <s v="F"/>
    <n v="626.39085339838903"/>
    <n v="1412.7725673089401"/>
  </r>
  <r>
    <x v="15"/>
    <s v="Grazing Livestock"/>
    <x v="6"/>
    <s v="Other grazing livestock (SDA)"/>
    <m/>
    <x v="99"/>
    <s v="—    "/>
    <n v="10.4615463017885"/>
    <s v="F"/>
    <n v="9.0660495843966604"/>
    <n v="20.637214733388198"/>
  </r>
  <r>
    <x v="15"/>
    <s v="Grazing Livestock"/>
    <x v="6"/>
    <s v="Other grazing livestock (SDA)"/>
    <m/>
    <x v="100"/>
    <s v="—    "/>
    <n v="361.092431428868"/>
    <s v="F"/>
    <n v="311.98834442306901"/>
    <n v="729.31014225161903"/>
  </r>
  <r>
    <x v="15"/>
    <s v="Grazing Livestock"/>
    <x v="6"/>
    <s v="Other grazing livestock (SDA)"/>
    <m/>
    <x v="101"/>
    <s v="—    "/>
    <n v="0"/>
    <n v="0"/>
    <n v="0"/>
    <n v="0"/>
  </r>
  <r>
    <x v="15"/>
    <s v="Grazing Livestock"/>
    <x v="6"/>
    <s v="Other grazing livestock (SDA)"/>
    <m/>
    <x v="102"/>
    <s v="—    "/>
    <n v="361.092431428868"/>
    <s v="F"/>
    <n v="311.98834442306901"/>
    <n v="729.31014225161903"/>
  </r>
  <r>
    <x v="15"/>
    <s v="Grazing Livestock"/>
    <x v="6"/>
    <s v="Other grazing livestock (SDA)"/>
    <m/>
    <x v="103"/>
    <s v="—    "/>
    <n v="65.631887478248203"/>
    <s v="F"/>
    <n v="56.544386796351603"/>
    <n v="130.96484127501699"/>
  </r>
  <r>
    <x v="15"/>
    <s v="Grazing Livestock"/>
    <x v="6"/>
    <s v="Other grazing livestock (SDA)"/>
    <m/>
    <x v="104"/>
    <s v="—    "/>
    <n v="267.48564646606297"/>
    <s v="F"/>
    <n v="242.15024480684099"/>
    <n v="518.763139141191"/>
  </r>
  <r>
    <x v="15"/>
    <s v="Grazing Livestock"/>
    <x v="6"/>
    <s v="Other grazing livestock (SDA)"/>
    <m/>
    <x v="105"/>
    <s v="—    "/>
    <n v="7.01247088277331"/>
    <s v="F"/>
    <n v="6.6418277877309704"/>
    <n v="13.0972299077223"/>
  </r>
  <r>
    <x v="15"/>
    <s v="Grazing Livestock"/>
    <x v="6"/>
    <s v="Other grazing livestock (SDA)"/>
    <m/>
    <x v="106"/>
    <s v="—    "/>
    <n v="0"/>
    <n v="0"/>
    <n v="0"/>
    <n v="0"/>
  </r>
  <r>
    <x v="15"/>
    <s v="Grazing Livestock"/>
    <x v="6"/>
    <s v="Other grazing livestock (SDA)"/>
    <m/>
    <x v="107"/>
    <s v="—    "/>
    <n v="0"/>
    <n v="0"/>
    <n v="0"/>
    <n v="0"/>
  </r>
  <r>
    <x v="15"/>
    <s v="Grazing Livestock"/>
    <x v="6"/>
    <s v="Other grazing livestock (SDA)"/>
    <m/>
    <x v="108"/>
    <s v="—    "/>
    <n v="0"/>
    <n v="0"/>
    <n v="0"/>
    <n v="0"/>
  </r>
  <r>
    <x v="15"/>
    <s v="Grazing Livestock"/>
    <x v="6"/>
    <s v="Other grazing livestock (SDA)"/>
    <m/>
    <x v="109"/>
    <s v="—    "/>
    <n v="0"/>
    <n v="0"/>
    <n v="0"/>
    <n v="0"/>
  </r>
  <r>
    <x v="15"/>
    <s v="Grazing Livestock"/>
    <x v="6"/>
    <s v="Other grazing livestock (SDA)"/>
    <m/>
    <x v="110"/>
    <s v="—    "/>
    <n v="0"/>
    <n v="0"/>
    <n v="0"/>
    <n v="0"/>
  </r>
  <r>
    <x v="15"/>
    <s v="Grazing Livestock"/>
    <x v="6"/>
    <s v="Other grazing livestock (SDA)"/>
    <m/>
    <x v="111"/>
    <s v="—    "/>
    <n v="0"/>
    <n v="0"/>
    <n v="0"/>
    <n v="0"/>
  </r>
  <r>
    <x v="15"/>
    <s v="Grazing Livestock"/>
    <x v="6"/>
    <s v="Other grazing livestock (SDA)"/>
    <m/>
    <x v="112"/>
    <s v="—    "/>
    <n v="0"/>
    <n v="0"/>
    <n v="0"/>
    <n v="0"/>
  </r>
  <r>
    <x v="15"/>
    <s v="Grazing Livestock"/>
    <x v="6"/>
    <s v="Other grazing livestock (SDA)"/>
    <m/>
    <x v="113"/>
    <s v="—    "/>
    <s v="V"/>
    <n v="0"/>
    <s v="V"/>
    <s v=".D"/>
  </r>
  <r>
    <x v="15"/>
    <s v="Grazing Livestock"/>
    <x v="6"/>
    <s v="Other grazing livestock (SDA)"/>
    <m/>
    <x v="114"/>
    <s v="—    "/>
    <n v="0"/>
    <n v="0"/>
    <n v="0"/>
    <n v="0"/>
  </r>
  <r>
    <x v="15"/>
    <s v="Grazing Livestock"/>
    <x v="6"/>
    <s v="Other grazing livestock (SDA)"/>
    <m/>
    <x v="115"/>
    <s v="—    "/>
    <n v="0"/>
    <n v="0"/>
    <n v="0"/>
    <n v="0"/>
  </r>
  <r>
    <x v="15"/>
    <s v="Grazing Livestock"/>
    <x v="6"/>
    <s v="Other grazing livestock (SDA)"/>
    <m/>
    <x v="116"/>
    <s v="—    "/>
    <n v="0"/>
    <n v="0"/>
    <n v="0"/>
    <n v="0"/>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2"/>
    <s v="—    "/>
    <n v="134.004789406566"/>
    <n v="61.594757404252697"/>
    <n v="140.45169224605101"/>
    <n v="189.135038752718"/>
  </r>
  <r>
    <x v="16"/>
    <s v="Other types &amp; mixed"/>
    <x v="0"/>
    <m/>
    <m/>
    <x v="81"/>
    <s v="—    "/>
    <n v="73.8642657495446"/>
    <n v="40.0299395152607"/>
    <n v="87.236799509733103"/>
    <n v="79.481555328505806"/>
  </r>
  <r>
    <x v="16"/>
    <s v="Other types &amp; mixed"/>
    <x v="0"/>
    <m/>
    <m/>
    <x v="82"/>
    <s v="—    "/>
    <n v="0.50253757106545405"/>
    <n v="0.39583376812778598"/>
    <n v="0.57872499043139802"/>
    <n v="0.45412015093894298"/>
  </r>
  <r>
    <x v="16"/>
    <s v="Other types &amp; mixed"/>
    <x v="0"/>
    <m/>
    <m/>
    <x v="83"/>
    <s v="—    "/>
    <n v="2.5152120810940901E-2"/>
    <s v="..D"/>
    <n v="4.4243535257283001E-2"/>
    <s v=".D"/>
  </r>
  <r>
    <x v="16"/>
    <s v="Other types &amp; mixed"/>
    <x v="0"/>
    <m/>
    <m/>
    <x v="84"/>
    <s v="—    "/>
    <n v="0.47738545025451301"/>
    <n v="0.39583376812778598"/>
    <n v="0.53448145517411505"/>
    <n v="0.442582988592292"/>
  </r>
  <r>
    <x v="16"/>
    <s v="Other types &amp; mixed"/>
    <x v="0"/>
    <m/>
    <m/>
    <x v="85"/>
    <s v="—    "/>
    <n v="15.981800050585599"/>
    <n v="7.6902717890226002"/>
    <n v="21.630695242922101"/>
    <n v="12.7470049464917"/>
  </r>
  <r>
    <x v="16"/>
    <s v="Other types &amp; mixed"/>
    <x v="0"/>
    <m/>
    <m/>
    <x v="86"/>
    <s v="—    "/>
    <n v="3.93072296180909"/>
    <s v=".D"/>
    <s v="..D"/>
    <s v=".D"/>
  </r>
  <r>
    <x v="16"/>
    <s v="Other types &amp; mixed"/>
    <x v="0"/>
    <m/>
    <m/>
    <x v="87"/>
    <s v="—    "/>
    <n v="12.0510770887765"/>
    <n v="7.5506317918443999"/>
    <n v="13.989916018312099"/>
    <n v="12.4869750566787"/>
  </r>
  <r>
    <x v="16"/>
    <s v="Other types &amp; mixed"/>
    <x v="0"/>
    <m/>
    <m/>
    <x v="88"/>
    <s v="—    "/>
    <n v="2.3465223628098002"/>
    <n v="0.89348649739135"/>
    <n v="3.1011863410449001"/>
    <n v="2.2370687114550001"/>
  </r>
  <r>
    <x v="16"/>
    <s v="Other types &amp; mixed"/>
    <x v="0"/>
    <m/>
    <m/>
    <x v="89"/>
    <s v="—    "/>
    <n v="0.93257819839051803"/>
    <s v=".D"/>
    <s v="..D"/>
    <s v=".D"/>
  </r>
  <r>
    <x v="16"/>
    <s v="Other types &amp; mixed"/>
    <x v="0"/>
    <m/>
    <m/>
    <x v="90"/>
    <s v="—    "/>
    <n v="1.4139441644192801"/>
    <n v="0.72542419990254103"/>
    <n v="1.3867786089788301"/>
    <n v="2.1101599256418502"/>
  </r>
  <r>
    <x v="16"/>
    <s v="Other types &amp; mixed"/>
    <x v="0"/>
    <m/>
    <m/>
    <x v="91"/>
    <s v="—    "/>
    <n v="3.5194740888844001"/>
    <n v="2.8692998284337201"/>
    <n v="3.6051014334484299"/>
    <n v="3.9605577958120901"/>
  </r>
  <r>
    <x v="16"/>
    <s v="Other types &amp; mixed"/>
    <x v="0"/>
    <m/>
    <m/>
    <x v="92"/>
    <s v="—    "/>
    <n v="2.1745147840802299"/>
    <s v="V"/>
    <n v="2.2226870313136202"/>
    <n v="1.9370184454677799"/>
  </r>
  <r>
    <x v="16"/>
    <s v="Other types &amp; mixed"/>
    <x v="0"/>
    <m/>
    <m/>
    <x v="93"/>
    <s v="—    "/>
    <n v="1.3449593048041799"/>
    <s v="V"/>
    <n v="1.3824144021348099"/>
    <s v="V"/>
  </r>
  <r>
    <x v="16"/>
    <s v="Other types &amp; mixed"/>
    <x v="0"/>
    <m/>
    <m/>
    <x v="94"/>
    <s v="—    "/>
    <n v="25.4233551263167"/>
    <n v="13.349545576353499"/>
    <n v="26.711028698465601"/>
    <n v="34.202344978794699"/>
  </r>
  <r>
    <x v="16"/>
    <s v="Other types &amp; mixed"/>
    <x v="0"/>
    <m/>
    <m/>
    <x v="95"/>
    <s v="—    "/>
    <n v="16.6983337201032"/>
    <n v="8.3916660368840805"/>
    <n v="17.527452056391201"/>
    <n v="22.848609228638601"/>
  </r>
  <r>
    <x v="16"/>
    <s v="Other types &amp; mixed"/>
    <x v="0"/>
    <m/>
    <m/>
    <x v="96"/>
    <s v="—    "/>
    <n v="8.7250214062135001"/>
    <n v="4.9578795394694399"/>
    <n v="9.1835766420743905"/>
    <n v="11.353735750156099"/>
  </r>
  <r>
    <x v="16"/>
    <s v="Other types &amp; mixed"/>
    <x v="0"/>
    <m/>
    <m/>
    <x v="97"/>
    <s v="—    "/>
    <n v="26.090576549882702"/>
    <n v="14.831502055931701"/>
    <n v="31.6100628034207"/>
    <n v="25.880458745013399"/>
  </r>
  <r>
    <x v="16"/>
    <s v="Other types &amp; mixed"/>
    <x v="0"/>
    <m/>
    <m/>
    <x v="98"/>
    <s v="—    "/>
    <n v="211.092187111811"/>
    <n v="132.13734901806299"/>
    <n v="215.20209657683699"/>
    <n v="276.88207174277397"/>
  </r>
  <r>
    <x v="16"/>
    <s v="Other types &amp; mixed"/>
    <x v="0"/>
    <m/>
    <m/>
    <x v="99"/>
    <s v="—    "/>
    <n v="3.19022826181995"/>
    <n v="1.7951430328234299"/>
    <n v="3.8141061605236102"/>
    <n v="3.2809044857911802"/>
  </r>
  <r>
    <x v="16"/>
    <s v="Other types &amp; mixed"/>
    <x v="0"/>
    <m/>
    <m/>
    <x v="100"/>
    <s v="—    "/>
    <n v="98.930664754498594"/>
    <n v="64.954520197628398"/>
    <n v="99.524639471500805"/>
    <n v="129.525383570776"/>
  </r>
  <r>
    <x v="16"/>
    <s v="Other types &amp; mixed"/>
    <x v="0"/>
    <m/>
    <m/>
    <x v="101"/>
    <s v="—    "/>
    <n v="83.904239550982297"/>
    <n v="64.954520197628398"/>
    <n v="86.188880283997804"/>
    <n v="97.170167258418999"/>
  </r>
  <r>
    <x v="16"/>
    <s v="Other types &amp; mixed"/>
    <x v="0"/>
    <m/>
    <m/>
    <x v="102"/>
    <s v="—    "/>
    <n v="15.0264252035164"/>
    <s v="..D"/>
    <n v="13.3357591875029"/>
    <s v=".D"/>
  </r>
  <r>
    <x v="16"/>
    <s v="Other types &amp; mixed"/>
    <x v="0"/>
    <m/>
    <m/>
    <x v="103"/>
    <s v="—    "/>
    <n v="16.2977880021682"/>
    <n v="3.88670536162675"/>
    <n v="14.8044291202584"/>
    <n v="30.799012198509001"/>
  </r>
  <r>
    <x v="16"/>
    <s v="Other types &amp; mixed"/>
    <x v="0"/>
    <m/>
    <m/>
    <x v="104"/>
    <s v="—    "/>
    <n v="89.520995142181206"/>
    <n v="58.488578309449402"/>
    <n v="94.631503105526704"/>
    <n v="108.583562117112"/>
  </r>
  <r>
    <x v="16"/>
    <s v="Other types &amp; mixed"/>
    <x v="0"/>
    <m/>
    <m/>
    <x v="105"/>
    <s v="—    "/>
    <n v="3.1525109511435301"/>
    <n v="3.01240211653516"/>
    <n v="2.4274187190279299"/>
    <n v="4.6932093705860298"/>
  </r>
  <r>
    <x v="16"/>
    <s v="Other types &amp; mixed"/>
    <x v="0"/>
    <m/>
    <m/>
    <x v="106"/>
    <s v="—    "/>
    <n v="580.13143822202596"/>
    <n v="180.19802437316801"/>
    <n v="696.11825054577196"/>
    <n v="728.34665017357497"/>
  </r>
  <r>
    <x v="16"/>
    <s v="Other types &amp; mixed"/>
    <x v="0"/>
    <m/>
    <m/>
    <x v="107"/>
    <s v="—    "/>
    <n v="0.87083778971251102"/>
    <n v="0.44307235654867999"/>
    <s v="V"/>
    <s v="V"/>
  </r>
  <r>
    <x v="16"/>
    <s v="Other types &amp; mixed"/>
    <x v="0"/>
    <m/>
    <m/>
    <x v="108"/>
    <s v="—    "/>
    <s v="V"/>
    <n v="3.5168488053804201"/>
    <s v="V"/>
    <s v="V"/>
  </r>
  <r>
    <x v="16"/>
    <s v="Other types &amp; mixed"/>
    <x v="0"/>
    <m/>
    <m/>
    <x v="109"/>
    <s v="—    "/>
    <s v="V"/>
    <s v="V"/>
    <s v=".D"/>
    <s v="V"/>
  </r>
  <r>
    <x v="16"/>
    <s v="Other types &amp; mixed"/>
    <x v="0"/>
    <m/>
    <m/>
    <x v="110"/>
    <s v="—    "/>
    <s v="V"/>
    <n v="0.72230343973050504"/>
    <s v="V"/>
    <s v="V"/>
  </r>
  <r>
    <x v="16"/>
    <s v="Other types &amp; mixed"/>
    <x v="0"/>
    <m/>
    <m/>
    <x v="111"/>
    <s v="—    "/>
    <n v="347.253976127172"/>
    <n v="92.523316707538598"/>
    <n v="434.98175514771998"/>
    <n v="414.72515198694902"/>
  </r>
  <r>
    <x v="16"/>
    <s v="Other types &amp; mixed"/>
    <x v="0"/>
    <m/>
    <m/>
    <x v="112"/>
    <s v="—    "/>
    <n v="183.493694615636"/>
    <s v="V"/>
    <n v="178.26640770753801"/>
    <n v="287.78526566501102"/>
  </r>
  <r>
    <x v="16"/>
    <s v="Other types &amp; mixed"/>
    <x v="0"/>
    <m/>
    <m/>
    <x v="113"/>
    <s v="—    "/>
    <n v="15576.506770114"/>
    <n v="1334.6477818032599"/>
    <n v="23162.018590436499"/>
    <n v="14136.799491100401"/>
  </r>
  <r>
    <x v="16"/>
    <s v="Other types &amp; mixed"/>
    <x v="0"/>
    <m/>
    <m/>
    <x v="114"/>
    <s v="—    "/>
    <n v="1608.0617203346401"/>
    <s v="V"/>
    <n v="1843.6934642654401"/>
    <n v="1789.51812654071"/>
  </r>
  <r>
    <x v="16"/>
    <s v="Other types &amp; mixed"/>
    <x v="0"/>
    <m/>
    <m/>
    <x v="115"/>
    <s v="—    "/>
    <s v="V"/>
    <s v=".D"/>
    <s v="V"/>
    <s v=".D"/>
  </r>
  <r>
    <x v="16"/>
    <s v="Other types &amp; mixed"/>
    <x v="0"/>
    <m/>
    <m/>
    <x v="116"/>
    <s v="—    "/>
    <n v="11309.625318412"/>
    <s v="V"/>
    <n v="16973.343684380201"/>
    <n v="10675.622573884"/>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2"/>
    <s v="—    "/>
    <n v="73.434994414052497"/>
    <s v="F"/>
    <n v="115.694351516328"/>
    <n v="47.901676655984197"/>
  </r>
  <r>
    <x v="17"/>
    <s v="Other types &amp; mixed"/>
    <x v="7"/>
    <m/>
    <m/>
    <x v="81"/>
    <s v="—    "/>
    <n v="13.336377328437299"/>
    <s v=".D"/>
    <n v="19.056033305562199"/>
    <s v=".D"/>
  </r>
  <r>
    <x v="17"/>
    <s v="Other types &amp; mixed"/>
    <x v="7"/>
    <m/>
    <m/>
    <x v="82"/>
    <s v="—    "/>
    <n v="0.241909920206302"/>
    <s v=".D"/>
    <n v="0.20986545301975201"/>
    <s v="..D"/>
  </r>
  <r>
    <x v="17"/>
    <s v="Other types &amp; mixed"/>
    <x v="7"/>
    <m/>
    <m/>
    <x v="83"/>
    <s v="—    "/>
    <n v="0"/>
    <n v="0"/>
    <n v="0"/>
    <s v="..D"/>
  </r>
  <r>
    <x v="17"/>
    <s v="Other types &amp; mixed"/>
    <x v="7"/>
    <m/>
    <m/>
    <x v="84"/>
    <s v="—    "/>
    <n v="0.241909920206302"/>
    <s v=".D"/>
    <n v="0.20986545301975201"/>
    <s v="..D"/>
  </r>
  <r>
    <x v="17"/>
    <s v="Other types &amp; mixed"/>
    <x v="7"/>
    <m/>
    <m/>
    <x v="85"/>
    <s v="—    "/>
    <n v="5.4932010408965501"/>
    <s v=".D"/>
    <n v="7.2364446716022499"/>
    <s v="..D"/>
  </r>
  <r>
    <x v="17"/>
    <s v="Other types &amp; mixed"/>
    <x v="7"/>
    <m/>
    <m/>
    <x v="86"/>
    <s v="—    "/>
    <n v="0"/>
    <n v="0"/>
    <n v="0"/>
    <s v="..D"/>
  </r>
  <r>
    <x v="17"/>
    <s v="Other types &amp; mixed"/>
    <x v="7"/>
    <m/>
    <m/>
    <x v="87"/>
    <s v="—    "/>
    <n v="5.4932010408965501"/>
    <s v=".D"/>
    <n v="7.2364446716022499"/>
    <s v="..D"/>
  </r>
  <r>
    <x v="17"/>
    <s v="Other types &amp; mixed"/>
    <x v="7"/>
    <m/>
    <m/>
    <x v="88"/>
    <s v="—    "/>
    <n v="0.427267996332438"/>
    <s v=".D"/>
    <n v="0.78891061093710801"/>
    <s v="..D"/>
  </r>
  <r>
    <x v="17"/>
    <s v="Other types &amp; mixed"/>
    <x v="7"/>
    <m/>
    <m/>
    <x v="89"/>
    <s v="—    "/>
    <s v="..D"/>
    <n v="0"/>
    <n v="0"/>
    <n v="0"/>
  </r>
  <r>
    <x v="17"/>
    <s v="Other types &amp; mixed"/>
    <x v="7"/>
    <m/>
    <m/>
    <x v="90"/>
    <s v="—    "/>
    <n v="0.427267996332438"/>
    <s v=".D"/>
    <n v="0.78891061093710801"/>
    <s v="..D"/>
  </r>
  <r>
    <x v="17"/>
    <s v="Other types &amp; mixed"/>
    <x v="7"/>
    <m/>
    <m/>
    <x v="91"/>
    <s v="—    "/>
    <s v="V"/>
    <n v="0"/>
    <s v="V"/>
    <s v=".D"/>
  </r>
  <r>
    <x v="17"/>
    <s v="Other types &amp; mixed"/>
    <x v="7"/>
    <m/>
    <m/>
    <x v="92"/>
    <s v="—    "/>
    <s v="V"/>
    <n v="0"/>
    <s v="V"/>
    <n v="0"/>
  </r>
  <r>
    <x v="17"/>
    <s v="Other types &amp; mixed"/>
    <x v="7"/>
    <m/>
    <m/>
    <x v="93"/>
    <s v="—    "/>
    <s v="V"/>
    <n v="0"/>
    <s v="V"/>
    <s v=".D"/>
  </r>
  <r>
    <x v="17"/>
    <s v="Other types &amp; mixed"/>
    <x v="7"/>
    <m/>
    <m/>
    <x v="94"/>
    <s v="—    "/>
    <s v="V"/>
    <s v=".D"/>
    <s v="V"/>
    <s v=".D"/>
  </r>
  <r>
    <x v="17"/>
    <s v="Other types &amp; mixed"/>
    <x v="7"/>
    <m/>
    <m/>
    <x v="95"/>
    <s v="—    "/>
    <s v="V"/>
    <s v=".D"/>
    <s v="V"/>
    <n v="0"/>
  </r>
  <r>
    <x v="17"/>
    <s v="Other types &amp; mixed"/>
    <x v="7"/>
    <m/>
    <m/>
    <x v="96"/>
    <s v="—    "/>
    <s v="V"/>
    <s v="..D"/>
    <n v="2.1705076026501802"/>
    <s v=".D"/>
  </r>
  <r>
    <x v="17"/>
    <s v="Other types &amp; mixed"/>
    <x v="7"/>
    <m/>
    <m/>
    <x v="97"/>
    <s v="—    "/>
    <n v="4.2999145889642501"/>
    <s v=".D"/>
    <n v="5.1853602765429496"/>
    <s v="..D"/>
  </r>
  <r>
    <x v="17"/>
    <s v="Other types &amp; mixed"/>
    <x v="7"/>
    <m/>
    <m/>
    <x v="98"/>
    <s v="—    "/>
    <n v="52.375639484113698"/>
    <s v=".D"/>
    <s v="V"/>
    <s v="V"/>
  </r>
  <r>
    <x v="17"/>
    <s v="Other types &amp; mixed"/>
    <x v="7"/>
    <m/>
    <m/>
    <x v="99"/>
    <s v="—    "/>
    <n v="0.52283940273859397"/>
    <s v=".D"/>
    <s v="V"/>
    <s v="V"/>
  </r>
  <r>
    <x v="17"/>
    <s v="Other types &amp; mixed"/>
    <x v="7"/>
    <m/>
    <m/>
    <x v="100"/>
    <s v="—    "/>
    <n v="22.8008862702881"/>
    <s v=".D"/>
    <s v="V"/>
    <s v="V"/>
  </r>
  <r>
    <x v="17"/>
    <s v="Other types &amp; mixed"/>
    <x v="7"/>
    <m/>
    <m/>
    <x v="101"/>
    <s v="—    "/>
    <n v="22.404229587674301"/>
    <s v=".D"/>
    <s v="V"/>
    <s v="V"/>
  </r>
  <r>
    <x v="17"/>
    <s v="Other types &amp; mixed"/>
    <x v="7"/>
    <m/>
    <m/>
    <x v="102"/>
    <s v="—    "/>
    <s v=".D"/>
    <s v="..D"/>
    <s v=".D"/>
    <s v="..D"/>
  </r>
  <r>
    <x v="17"/>
    <s v="Other types &amp; mixed"/>
    <x v="7"/>
    <m/>
    <m/>
    <x v="103"/>
    <s v="—    "/>
    <s v="V"/>
    <s v=".D"/>
    <s v="V"/>
    <s v="V"/>
  </r>
  <r>
    <x v="17"/>
    <s v="Other types &amp; mixed"/>
    <x v="7"/>
    <m/>
    <m/>
    <x v="104"/>
    <s v="—    "/>
    <n v="23.718231444474899"/>
    <s v=".D"/>
    <s v="V"/>
    <s v="V"/>
  </r>
  <r>
    <x v="17"/>
    <s v="Other types &amp; mixed"/>
    <x v="7"/>
    <m/>
    <m/>
    <x v="105"/>
    <s v="—    "/>
    <s v="V"/>
    <s v=".D"/>
    <s v="V"/>
    <s v=".D"/>
  </r>
  <r>
    <x v="17"/>
    <s v="Other types &amp; mixed"/>
    <x v="7"/>
    <m/>
    <m/>
    <x v="106"/>
    <s v="—    "/>
    <n v="2948.6188017881"/>
    <s v="F"/>
    <n v="3957.5244266049499"/>
    <n v="3201.87866346599"/>
  </r>
  <r>
    <x v="17"/>
    <s v="Other types &amp; mixed"/>
    <x v="7"/>
    <m/>
    <m/>
    <x v="107"/>
    <s v="—    "/>
    <n v="4.6126026270246303"/>
    <s v="F"/>
    <s v="V"/>
    <s v="V"/>
  </r>
  <r>
    <x v="17"/>
    <s v="Other types &amp; mixed"/>
    <x v="7"/>
    <m/>
    <m/>
    <x v="108"/>
    <s v="—    "/>
    <n v="196.65247304858801"/>
    <s v="F"/>
    <s v="V"/>
    <n v="132.46614521131099"/>
  </r>
  <r>
    <x v="17"/>
    <s v="Other types &amp; mixed"/>
    <x v="7"/>
    <m/>
    <m/>
    <x v="109"/>
    <s v="—    "/>
    <s v="V"/>
    <s v=".D"/>
    <s v=".D"/>
    <s v="V"/>
  </r>
  <r>
    <x v="17"/>
    <s v="Other types &amp; mixed"/>
    <x v="7"/>
    <m/>
    <m/>
    <x v="110"/>
    <s v="—    "/>
    <n v="71.765552073078595"/>
    <s v="F"/>
    <n v="133.28655444064199"/>
    <s v="V"/>
  </r>
  <r>
    <x v="17"/>
    <s v="Other types &amp; mixed"/>
    <x v="7"/>
    <m/>
    <m/>
    <x v="111"/>
    <s v="—    "/>
    <n v="1840.1127893609"/>
    <s v="F"/>
    <n v="2507.8636081795999"/>
    <n v="1779.05879367442"/>
  </r>
  <r>
    <x v="17"/>
    <s v="Other types &amp; mixed"/>
    <x v="7"/>
    <m/>
    <m/>
    <x v="112"/>
    <s v="—    "/>
    <n v="809.94408283435496"/>
    <s v="F"/>
    <n v="943.41338718593897"/>
    <s v="V"/>
  </r>
  <r>
    <x v="17"/>
    <s v="Other types &amp; mixed"/>
    <x v="7"/>
    <m/>
    <m/>
    <x v="113"/>
    <s v="—    "/>
    <s v=".D"/>
    <s v="..D"/>
    <s v=".D"/>
    <n v="0"/>
  </r>
  <r>
    <x v="17"/>
    <s v="Other types &amp; mixed"/>
    <x v="7"/>
    <m/>
    <m/>
    <x v="114"/>
    <s v="—    "/>
    <s v=".D"/>
    <s v="..D"/>
    <s v=".D"/>
    <n v="0"/>
  </r>
  <r>
    <x v="17"/>
    <s v="Other types &amp; mixed"/>
    <x v="7"/>
    <m/>
    <m/>
    <x v="115"/>
    <s v="—    "/>
    <n v="0"/>
    <n v="0"/>
    <n v="0"/>
    <n v="0"/>
  </r>
  <r>
    <x v="17"/>
    <s v="Other types &amp; mixed"/>
    <x v="7"/>
    <m/>
    <m/>
    <x v="116"/>
    <s v="—    "/>
    <n v="0"/>
    <n v="0"/>
    <n v="0"/>
    <n v="0"/>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2"/>
    <s v="—    "/>
    <n v="60.288992884233501"/>
    <s v="V"/>
    <n v="63.013132136046401"/>
    <n v="97.115863463141096"/>
  </r>
  <r>
    <x v="18"/>
    <s v="Other types &amp; mixed"/>
    <x v="8"/>
    <m/>
    <m/>
    <x v="81"/>
    <s v="—    "/>
    <n v="10.574309368996101"/>
    <s v="V"/>
    <n v="11.5877872901114"/>
    <s v="V"/>
  </r>
  <r>
    <x v="18"/>
    <s v="Other types &amp; mixed"/>
    <x v="8"/>
    <m/>
    <m/>
    <x v="82"/>
    <s v="—    "/>
    <s v="V"/>
    <s v="V"/>
    <s v="V"/>
    <s v=".D"/>
  </r>
  <r>
    <x v="18"/>
    <s v="Other types &amp; mixed"/>
    <x v="8"/>
    <m/>
    <m/>
    <x v="83"/>
    <s v="—    "/>
    <n v="0"/>
    <n v="0"/>
    <n v="0"/>
    <n v="0"/>
  </r>
  <r>
    <x v="18"/>
    <s v="Other types &amp; mixed"/>
    <x v="8"/>
    <m/>
    <m/>
    <x v="84"/>
    <s v="—    "/>
    <s v="V"/>
    <s v="V"/>
    <s v="V"/>
    <s v=".D"/>
  </r>
  <r>
    <x v="18"/>
    <s v="Other types &amp; mixed"/>
    <x v="8"/>
    <m/>
    <m/>
    <x v="85"/>
    <s v="—    "/>
    <s v="V"/>
    <s v="V"/>
    <s v="V"/>
    <s v="V"/>
  </r>
  <r>
    <x v="18"/>
    <s v="Other types &amp; mixed"/>
    <x v="8"/>
    <m/>
    <m/>
    <x v="86"/>
    <s v="—    "/>
    <n v="0"/>
    <n v="0"/>
    <n v="0"/>
    <n v="0"/>
  </r>
  <r>
    <x v="18"/>
    <s v="Other types &amp; mixed"/>
    <x v="8"/>
    <m/>
    <m/>
    <x v="87"/>
    <s v="—    "/>
    <s v="V"/>
    <s v="V"/>
    <s v="V"/>
    <s v="V"/>
  </r>
  <r>
    <x v="18"/>
    <s v="Other types &amp; mixed"/>
    <x v="8"/>
    <m/>
    <m/>
    <x v="88"/>
    <s v="—    "/>
    <s v="V"/>
    <s v=".D"/>
    <s v="V"/>
    <s v=".D"/>
  </r>
  <r>
    <x v="18"/>
    <s v="Other types &amp; mixed"/>
    <x v="8"/>
    <m/>
    <m/>
    <x v="89"/>
    <s v="—    "/>
    <s v=".D"/>
    <s v="..D"/>
    <s v=".D"/>
    <n v="0"/>
  </r>
  <r>
    <x v="18"/>
    <s v="Other types &amp; mixed"/>
    <x v="8"/>
    <m/>
    <m/>
    <x v="90"/>
    <s v="—    "/>
    <s v="V"/>
    <s v=".D"/>
    <s v="V"/>
    <s v=".D"/>
  </r>
  <r>
    <x v="18"/>
    <s v="Other types &amp; mixed"/>
    <x v="8"/>
    <m/>
    <m/>
    <x v="91"/>
    <s v="—    "/>
    <s v="V"/>
    <n v="0"/>
    <s v="V"/>
    <s v="V"/>
  </r>
  <r>
    <x v="18"/>
    <s v="Other types &amp; mixed"/>
    <x v="8"/>
    <m/>
    <m/>
    <x v="92"/>
    <s v="—    "/>
    <s v="V"/>
    <n v="0"/>
    <s v=".D"/>
    <s v="V"/>
  </r>
  <r>
    <x v="18"/>
    <s v="Other types &amp; mixed"/>
    <x v="8"/>
    <m/>
    <m/>
    <x v="93"/>
    <s v="—    "/>
    <s v="V"/>
    <n v="0"/>
    <s v="V"/>
    <s v="V"/>
  </r>
  <r>
    <x v="18"/>
    <s v="Other types &amp; mixed"/>
    <x v="8"/>
    <m/>
    <m/>
    <x v="94"/>
    <s v="—    "/>
    <s v="V"/>
    <s v="V"/>
    <s v="V"/>
    <s v="V"/>
  </r>
  <r>
    <x v="18"/>
    <s v="Other types &amp; mixed"/>
    <x v="8"/>
    <m/>
    <m/>
    <x v="95"/>
    <s v="—    "/>
    <s v="V"/>
    <s v="V"/>
    <s v="V"/>
    <s v="V"/>
  </r>
  <r>
    <x v="18"/>
    <s v="Other types &amp; mixed"/>
    <x v="8"/>
    <m/>
    <m/>
    <x v="96"/>
    <s v="—    "/>
    <n v="0.92131829760446904"/>
    <s v="V"/>
    <n v="1.2545533839490099"/>
    <s v="V"/>
  </r>
  <r>
    <x v="18"/>
    <s v="Other types &amp; mixed"/>
    <x v="8"/>
    <m/>
    <m/>
    <x v="97"/>
    <s v="—    "/>
    <n v="4.4670853253073997"/>
    <s v="V"/>
    <n v="1.89870734811791"/>
    <s v="V"/>
  </r>
  <r>
    <x v="18"/>
    <s v="Other types &amp; mixed"/>
    <x v="8"/>
    <m/>
    <m/>
    <x v="98"/>
    <s v="—    "/>
    <n v="47.917914266873098"/>
    <s v="V"/>
    <n v="32.903314220444699"/>
    <s v=".D"/>
  </r>
  <r>
    <x v="18"/>
    <s v="Other types &amp; mixed"/>
    <x v="8"/>
    <m/>
    <m/>
    <x v="99"/>
    <s v="—    "/>
    <n v="1.1497634996671"/>
    <s v=".D"/>
    <n v="0.47115555099720802"/>
    <s v=".D"/>
  </r>
  <r>
    <x v="18"/>
    <s v="Other types &amp; mixed"/>
    <x v="8"/>
    <m/>
    <m/>
    <x v="100"/>
    <s v="—    "/>
    <n v="18.951002310934701"/>
    <s v=".D"/>
    <n v="14.8640295324306"/>
    <s v=".D"/>
  </r>
  <r>
    <x v="18"/>
    <s v="Other types &amp; mixed"/>
    <x v="8"/>
    <m/>
    <m/>
    <x v="101"/>
    <s v="—    "/>
    <n v="17.5306999193071"/>
    <s v=".D"/>
    <n v="11.989007646141999"/>
    <s v=".D"/>
  </r>
  <r>
    <x v="18"/>
    <s v="Other types &amp; mixed"/>
    <x v="8"/>
    <m/>
    <m/>
    <x v="102"/>
    <s v="—    "/>
    <s v=".D"/>
    <s v="..D"/>
    <s v=".D"/>
    <n v="0"/>
  </r>
  <r>
    <x v="18"/>
    <s v="Other types &amp; mixed"/>
    <x v="8"/>
    <m/>
    <m/>
    <x v="103"/>
    <s v="—    "/>
    <s v=".D"/>
    <s v=".D"/>
    <n v="1.3616091656417899"/>
    <s v=".D"/>
  </r>
  <r>
    <x v="18"/>
    <s v="Other types &amp; mixed"/>
    <x v="8"/>
    <m/>
    <m/>
    <x v="104"/>
    <s v="—    "/>
    <n v="12.8832054534778"/>
    <s v="V"/>
    <n v="15.862983558935101"/>
    <s v=".D"/>
  </r>
  <r>
    <x v="18"/>
    <s v="Other types &amp; mixed"/>
    <x v="8"/>
    <m/>
    <m/>
    <x v="105"/>
    <s v="—    "/>
    <n v="0.35699268639495801"/>
    <s v=".D"/>
    <n v="0.34353641243998201"/>
    <s v=".D"/>
  </r>
  <r>
    <x v="18"/>
    <s v="Other types &amp; mixed"/>
    <x v="8"/>
    <m/>
    <m/>
    <x v="106"/>
    <s v="—    "/>
    <s v=".D"/>
    <s v="..D"/>
    <s v=".D"/>
    <n v="0"/>
  </r>
  <r>
    <x v="18"/>
    <s v="Other types &amp; mixed"/>
    <x v="8"/>
    <m/>
    <m/>
    <x v="107"/>
    <s v="—    "/>
    <n v="0"/>
    <n v="0"/>
    <n v="0"/>
    <n v="0"/>
  </r>
  <r>
    <x v="18"/>
    <s v="Other types &amp; mixed"/>
    <x v="8"/>
    <m/>
    <m/>
    <x v="108"/>
    <s v="—    "/>
    <n v="0"/>
    <n v="0"/>
    <n v="0"/>
    <n v="0"/>
  </r>
  <r>
    <x v="18"/>
    <s v="Other types &amp; mixed"/>
    <x v="8"/>
    <m/>
    <m/>
    <x v="109"/>
    <s v="—    "/>
    <n v="0"/>
    <n v="0"/>
    <n v="0"/>
    <n v="0"/>
  </r>
  <r>
    <x v="18"/>
    <s v="Other types &amp; mixed"/>
    <x v="8"/>
    <m/>
    <m/>
    <x v="110"/>
    <s v="—    "/>
    <n v="0"/>
    <n v="0"/>
    <n v="0"/>
    <n v="0"/>
  </r>
  <r>
    <x v="18"/>
    <s v="Other types &amp; mixed"/>
    <x v="8"/>
    <m/>
    <m/>
    <x v="111"/>
    <s v="—    "/>
    <s v=".D"/>
    <s v="..D"/>
    <s v=".D"/>
    <n v="0"/>
  </r>
  <r>
    <x v="18"/>
    <s v="Other types &amp; mixed"/>
    <x v="8"/>
    <m/>
    <m/>
    <x v="112"/>
    <s v="—    "/>
    <s v=".D"/>
    <s v="..D"/>
    <s v=".D"/>
    <n v="0"/>
  </r>
  <r>
    <x v="18"/>
    <s v="Other types &amp; mixed"/>
    <x v="8"/>
    <m/>
    <m/>
    <x v="113"/>
    <s v="—    "/>
    <n v="79673.251101223796"/>
    <n v="6518.2563422645399"/>
    <n v="119133.80361819"/>
    <n v="68896.250526776596"/>
  </r>
  <r>
    <x v="18"/>
    <s v="Other types &amp; mixed"/>
    <x v="8"/>
    <m/>
    <m/>
    <x v="114"/>
    <s v="—    "/>
    <n v="7041.1116572861802"/>
    <n v="5296.9165249366697"/>
    <n v="8952.6831399460007"/>
    <s v="V"/>
  </r>
  <r>
    <x v="18"/>
    <s v="Other types &amp; mixed"/>
    <x v="8"/>
    <m/>
    <m/>
    <x v="115"/>
    <s v="—    "/>
    <s v="V"/>
    <s v=".D"/>
    <s v="V"/>
    <s v=".D"/>
  </r>
  <r>
    <x v="18"/>
    <s v="Other types &amp; mixed"/>
    <x v="8"/>
    <m/>
    <m/>
    <x v="116"/>
    <s v="—    "/>
    <n v="58052.615662340497"/>
    <n v="0"/>
    <n v="85939.559993653194"/>
    <n v="55528.112860771202"/>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2"/>
    <s v="—    "/>
    <n v="166.82127127246699"/>
    <n v="84.832178341304697"/>
    <n v="165.800542819718"/>
    <n v="249.17696888760099"/>
  </r>
  <r>
    <x v="19"/>
    <s v="Other types &amp; mixed"/>
    <x v="9"/>
    <m/>
    <m/>
    <x v="81"/>
    <s v="—    "/>
    <n v="103.939465641872"/>
    <n v="53.782334329093899"/>
    <n v="121.692673751467"/>
    <n v="117.374770124759"/>
  </r>
  <r>
    <x v="19"/>
    <s v="Other types &amp; mixed"/>
    <x v="9"/>
    <m/>
    <m/>
    <x v="82"/>
    <s v="—    "/>
    <n v="0.67627376097249203"/>
    <n v="0.44050333885839998"/>
    <n v="0.78602032302624503"/>
    <n v="0.68656483516629596"/>
  </r>
  <r>
    <x v="19"/>
    <s v="Other types &amp; mixed"/>
    <x v="9"/>
    <m/>
    <m/>
    <x v="83"/>
    <s v="—    "/>
    <s v="V"/>
    <n v="0"/>
    <s v="V"/>
    <s v=".D"/>
  </r>
  <r>
    <x v="19"/>
    <s v="Other types &amp; mixed"/>
    <x v="9"/>
    <m/>
    <m/>
    <x v="84"/>
    <s v="—    "/>
    <n v="0.63892476733675896"/>
    <n v="0.44050333885839998"/>
    <n v="0.72066288282712099"/>
    <n v="0.66894233395831504"/>
  </r>
  <r>
    <x v="19"/>
    <s v="Other types &amp; mixed"/>
    <x v="9"/>
    <m/>
    <m/>
    <x v="85"/>
    <s v="—    "/>
    <n v="22.1365925902086"/>
    <n v="9.0557589352785506"/>
    <n v="29.936219840286402"/>
    <n v="19.268286063126101"/>
  </r>
  <r>
    <x v="19"/>
    <s v="Other types &amp; mixed"/>
    <x v="9"/>
    <m/>
    <m/>
    <x v="86"/>
    <s v="—    "/>
    <n v="5.8368257686077403"/>
    <s v=".D"/>
    <n v="11.2871127576757"/>
    <s v=".D"/>
  </r>
  <r>
    <x v="19"/>
    <s v="Other types &amp; mixed"/>
    <x v="9"/>
    <m/>
    <m/>
    <x v="87"/>
    <s v="—    "/>
    <n v="16.299766821600901"/>
    <n v="8.8522596585859006"/>
    <n v="18.649107082610701"/>
    <n v="18.871101997438501"/>
  </r>
  <r>
    <x v="19"/>
    <s v="Other types &amp; mixed"/>
    <x v="9"/>
    <m/>
    <m/>
    <x v="88"/>
    <s v="—    "/>
    <n v="3.1632389673543702"/>
    <n v="1.22803832857168"/>
    <n v="3.9865117280258699"/>
    <n v="3.4035641778386898"/>
  </r>
  <r>
    <x v="19"/>
    <s v="Other types &amp; mixed"/>
    <x v="9"/>
    <m/>
    <m/>
    <x v="89"/>
    <s v="—    "/>
    <n v="1.2197913133537599"/>
    <s v=".D"/>
    <n v="2.2050639024200098"/>
    <s v=".D"/>
  </r>
  <r>
    <x v="19"/>
    <s v="Other types &amp; mixed"/>
    <x v="9"/>
    <m/>
    <m/>
    <x v="90"/>
    <s v="—    "/>
    <n v="1.94344765400062"/>
    <s v="V"/>
    <n v="1.7814478256058599"/>
    <n v="3.2097166645508999"/>
  </r>
  <r>
    <x v="19"/>
    <s v="Other types &amp; mixed"/>
    <x v="9"/>
    <m/>
    <m/>
    <x v="91"/>
    <s v="—    "/>
    <n v="4.9087010540379303"/>
    <n v="4.1814698617864803"/>
    <n v="4.7119115898801001"/>
    <n v="6.0166047267770297"/>
  </r>
  <r>
    <x v="19"/>
    <s v="Other types &amp; mixed"/>
    <x v="9"/>
    <m/>
    <m/>
    <x v="92"/>
    <s v="—    "/>
    <n v="2.9912252161639898"/>
    <s v="V"/>
    <n v="2.81825508131032"/>
    <n v="2.94518582299211"/>
  </r>
  <r>
    <x v="19"/>
    <s v="Other types &amp; mixed"/>
    <x v="9"/>
    <m/>
    <m/>
    <x v="93"/>
    <s v="—    "/>
    <n v="1.91747583787394"/>
    <s v="V"/>
    <n v="1.8936565085697801"/>
    <s v="V"/>
  </r>
  <r>
    <x v="19"/>
    <s v="Other types &amp; mixed"/>
    <x v="9"/>
    <m/>
    <m/>
    <x v="94"/>
    <s v="—    "/>
    <n v="36.441067427566203"/>
    <n v="19.169500919962299"/>
    <n v="37.207185292636098"/>
    <n v="51.817391951359099"/>
  </r>
  <r>
    <x v="19"/>
    <s v="Other types &amp; mixed"/>
    <x v="9"/>
    <m/>
    <m/>
    <x v="95"/>
    <s v="—    "/>
    <n v="23.972877600888999"/>
    <n v="12.135831128939"/>
    <n v="24.441516417794801"/>
    <n v="34.624446352695799"/>
  </r>
  <r>
    <x v="19"/>
    <s v="Other types &amp; mixed"/>
    <x v="9"/>
    <m/>
    <m/>
    <x v="96"/>
    <s v="—    "/>
    <n v="12.4681898266772"/>
    <n v="7.0336697910232804"/>
    <n v="12.7656688748413"/>
    <n v="17.1929455986633"/>
  </r>
  <r>
    <x v="19"/>
    <s v="Other types &amp; mixed"/>
    <x v="9"/>
    <m/>
    <m/>
    <x v="97"/>
    <s v="—    "/>
    <n v="36.613591841732898"/>
    <n v="19.707062944636601"/>
    <n v="45.064824977612403"/>
    <n v="36.182358370492203"/>
  </r>
  <r>
    <x v="19"/>
    <s v="Other types &amp; mixed"/>
    <x v="9"/>
    <m/>
    <m/>
    <x v="98"/>
    <s v="—    "/>
    <n v="289.22576959391398"/>
    <n v="187.10279088471199"/>
    <n v="300.403154908104"/>
    <n v="366.77858100316598"/>
  </r>
  <r>
    <x v="19"/>
    <s v="Other types &amp; mixed"/>
    <x v="9"/>
    <m/>
    <m/>
    <x v="99"/>
    <s v="—    "/>
    <n v="4.3194333073746396"/>
    <n v="2.5369176778651399"/>
    <n v="5.3956254544344997"/>
    <n v="3.9017474413074198"/>
  </r>
  <r>
    <x v="19"/>
    <s v="Other types &amp; mixed"/>
    <x v="9"/>
    <m/>
    <m/>
    <x v="100"/>
    <s v="—    "/>
    <n v="136.85664571597599"/>
    <n v="92.023246497092899"/>
    <n v="138.98487307109301"/>
    <n v="176.489852510041"/>
  </r>
  <r>
    <x v="19"/>
    <s v="Other types &amp; mixed"/>
    <x v="9"/>
    <m/>
    <m/>
    <x v="101"/>
    <s v="—    "/>
    <n v="115.00412291000499"/>
    <n v="92.023246497092899"/>
    <n v="120.19909315265301"/>
    <n v="127.068701847762"/>
  </r>
  <r>
    <x v="19"/>
    <s v="Other types &amp; mixed"/>
    <x v="9"/>
    <m/>
    <m/>
    <x v="102"/>
    <s v="—    "/>
    <n v="21.852522805970899"/>
    <n v="0"/>
    <s v="V"/>
    <s v=".D"/>
  </r>
  <r>
    <x v="19"/>
    <s v="Other types &amp; mixed"/>
    <x v="9"/>
    <m/>
    <m/>
    <x v="103"/>
    <s v="—    "/>
    <n v="19.501629873315199"/>
    <n v="5.5877156163679302"/>
    <n v="20.848454009435901"/>
    <n v="30.421883459603599"/>
  </r>
  <r>
    <x v="19"/>
    <s v="Other types &amp; mixed"/>
    <x v="9"/>
    <m/>
    <m/>
    <x v="104"/>
    <s v="—    "/>
    <n v="124.26951242364601"/>
    <n v="82.721954410532703"/>
    <n v="131.81010426590601"/>
    <n v="149.80349996045399"/>
  </r>
  <r>
    <x v="19"/>
    <s v="Other types &amp; mixed"/>
    <x v="9"/>
    <m/>
    <m/>
    <x v="105"/>
    <s v="—    "/>
    <n v="4.2785482736024498"/>
    <n v="4.23295668285372"/>
    <n v="3.36409810723499"/>
    <n v="6.1615976317596299"/>
  </r>
  <r>
    <x v="19"/>
    <s v="Other types &amp; mixed"/>
    <x v="9"/>
    <m/>
    <m/>
    <x v="106"/>
    <s v="—    "/>
    <s v="..D"/>
    <s v="V"/>
    <n v="154.24990165056499"/>
    <n v="363.94122464320498"/>
  </r>
  <r>
    <x v="19"/>
    <s v="Other types &amp; mixed"/>
    <x v="9"/>
    <m/>
    <m/>
    <x v="107"/>
    <s v="—    "/>
    <n v="0.26503154097793402"/>
    <s v="V"/>
    <s v="V"/>
    <n v="0"/>
  </r>
  <r>
    <x v="19"/>
    <s v="Other types &amp; mixed"/>
    <x v="9"/>
    <m/>
    <m/>
    <x v="108"/>
    <s v="—    "/>
    <n v="4.5227536470388001"/>
    <n v="3.6979877140216901"/>
    <s v="V"/>
    <n v="0"/>
  </r>
  <r>
    <x v="19"/>
    <s v="Other types &amp; mixed"/>
    <x v="9"/>
    <m/>
    <m/>
    <x v="109"/>
    <s v="—    "/>
    <s v="V"/>
    <s v=".D"/>
    <s v="V"/>
    <n v="0"/>
  </r>
  <r>
    <x v="19"/>
    <s v="Other types &amp; mixed"/>
    <x v="9"/>
    <m/>
    <m/>
    <x v="110"/>
    <s v="—    "/>
    <s v="V"/>
    <s v="V"/>
    <s v="V"/>
    <n v="0"/>
  </r>
  <r>
    <x v="19"/>
    <s v="Other types &amp; mixed"/>
    <x v="9"/>
    <m/>
    <m/>
    <x v="111"/>
    <s v="—    "/>
    <s v="..D"/>
    <n v="22.845864980998901"/>
    <n v="88.865839502357801"/>
    <n v="217.54324687270901"/>
  </r>
  <r>
    <x v="19"/>
    <s v="Other types &amp; mixed"/>
    <x v="9"/>
    <m/>
    <m/>
    <x v="112"/>
    <s v="—    "/>
    <s v="..D"/>
    <s v=".D"/>
    <s v="V"/>
    <n v="146.397977770496"/>
  </r>
  <r>
    <x v="19"/>
    <s v="Other types &amp; mixed"/>
    <x v="9"/>
    <m/>
    <m/>
    <x v="113"/>
    <s v="—    "/>
    <s v="..D"/>
    <s v="V"/>
    <s v="V"/>
    <s v="V"/>
  </r>
  <r>
    <x v="19"/>
    <s v="Other types &amp; mixed"/>
    <x v="9"/>
    <m/>
    <m/>
    <x v="114"/>
    <s v="—    "/>
    <s v="V"/>
    <s v="V"/>
    <s v="V"/>
    <s v="V"/>
  </r>
  <r>
    <x v="19"/>
    <s v="Other types &amp; mixed"/>
    <x v="9"/>
    <m/>
    <m/>
    <x v="115"/>
    <s v="—    "/>
    <s v=".D"/>
    <s v=".D"/>
    <s v=".D"/>
    <s v=".D"/>
  </r>
  <r>
    <x v="19"/>
    <s v="Other types &amp; mixed"/>
    <x v="9"/>
    <m/>
    <m/>
    <x v="116"/>
    <s v="—    "/>
    <s v="V"/>
    <s v="V"/>
    <s v="V"/>
    <n v="0"/>
  </r>
  <r>
    <x v="0"/>
    <m/>
    <x v="0"/>
    <m/>
    <m/>
    <x v="0"/>
    <s v="Sum"/>
    <n v="57124.002777000002"/>
    <n v="14139.652577000001"/>
    <n v="28483.656299999999"/>
    <n v="14500.6939"/>
  </r>
  <r>
    <x v="0"/>
    <m/>
    <x v="0"/>
    <m/>
    <m/>
    <x v="1"/>
    <s v="Average per farm"/>
    <n v="153.667238676203"/>
    <n v="86.2961590678091"/>
    <n v="155.25721770357799"/>
    <n v="216.237709407962"/>
  </r>
  <r>
    <x v="0"/>
    <m/>
    <x v="0"/>
    <m/>
    <m/>
    <x v="2"/>
    <s v="—    "/>
    <n v="147.70655441211301"/>
    <n v="82.328535009778506"/>
    <n v="149.89980982536301"/>
    <n v="207.14857512480901"/>
  </r>
  <r>
    <x v="0"/>
    <m/>
    <x v="0"/>
    <m/>
    <m/>
    <x v="117"/>
    <s v="—    "/>
    <n v="35790.402992591698"/>
    <n v="24015.086170349201"/>
    <n v="36924.726094258498"/>
    <n v="45044.389071808502"/>
  </r>
  <r>
    <x v="0"/>
    <m/>
    <x v="0"/>
    <m/>
    <m/>
    <x v="118"/>
    <s v="—    "/>
    <n v="13305.2519381121"/>
    <n v="5523.28162662465"/>
    <n v="14554.054381203199"/>
    <n v="18440.4473644051"/>
  </r>
  <r>
    <x v="0"/>
    <m/>
    <x v="0"/>
    <m/>
    <m/>
    <x v="119"/>
    <s v="—    "/>
    <s v="V"/>
    <n v="1993.56941078963"/>
    <s v="V"/>
    <n v="10073.9606772059"/>
  </r>
  <r>
    <x v="0"/>
    <m/>
    <x v="0"/>
    <m/>
    <m/>
    <x v="120"/>
    <s v="—    "/>
    <n v="33542.817259113501"/>
    <n v="4199.6419236701504"/>
    <n v="50786.336520912198"/>
    <n v="28284.022622648401"/>
  </r>
  <r>
    <x v="0"/>
    <m/>
    <x v="0"/>
    <m/>
    <m/>
    <x v="121"/>
    <s v="—    "/>
    <s v="V"/>
    <s v=".D"/>
    <s v=".D"/>
    <s v=".D"/>
  </r>
  <r>
    <x v="0"/>
    <m/>
    <x v="0"/>
    <m/>
    <m/>
    <x v="122"/>
    <s v="—    "/>
    <n v="44.404008979309303"/>
    <n v="32.810832523470097"/>
    <n v="46.144832217344202"/>
    <n v="52.289043816034301"/>
  </r>
  <r>
    <x v="0"/>
    <m/>
    <x v="0"/>
    <m/>
    <m/>
    <x v="123"/>
    <s v="—    "/>
    <n v="170.981824423771"/>
    <n v="74.644652048723302"/>
    <n v="186.26840742001201"/>
    <n v="234.89299846540499"/>
  </r>
  <r>
    <x v="0"/>
    <m/>
    <x v="0"/>
    <m/>
    <m/>
    <x v="124"/>
    <s v="—    "/>
    <s v="V"/>
    <n v="13.3641974278333"/>
    <s v="V"/>
    <s v="V"/>
  </r>
  <r>
    <x v="0"/>
    <m/>
    <x v="0"/>
    <m/>
    <m/>
    <x v="125"/>
    <s v="—    "/>
    <n v="5764.0535152742004"/>
    <s v="V"/>
    <n v="6687.9280085365999"/>
    <s v="V"/>
  </r>
  <r>
    <x v="0"/>
    <m/>
    <x v="0"/>
    <m/>
    <m/>
    <x v="126"/>
    <s v="—    "/>
    <n v="12169.2813059783"/>
    <s v=".D"/>
    <n v="20384.0381516505"/>
    <s v="V"/>
  </r>
  <r>
    <x v="0"/>
    <m/>
    <x v="0"/>
    <m/>
    <m/>
    <x v="127"/>
    <s v="—    "/>
    <n v="10436.879389666101"/>
    <n v="6477.2456351775299"/>
    <n v="10297.1696195162"/>
    <n v="14572.356706053901"/>
  </r>
  <r>
    <x v="0"/>
    <m/>
    <x v="0"/>
    <m/>
    <m/>
    <x v="128"/>
    <s v="—    "/>
    <n v="2265.8910650308198"/>
    <n v="898.66161022012705"/>
    <n v="2416.0069151866601"/>
    <n v="3304.20697645373"/>
  </r>
  <r>
    <x v="0"/>
    <m/>
    <x v="0"/>
    <m/>
    <m/>
    <x v="129"/>
    <s v="—    "/>
    <n v="309.39343836066098"/>
    <s v="V"/>
    <s v="V"/>
    <s v="V"/>
  </r>
  <r>
    <x v="0"/>
    <m/>
    <x v="0"/>
    <m/>
    <m/>
    <x v="130"/>
    <s v="—    "/>
    <n v="5741.7799322802503"/>
    <n v="899.86180224801399"/>
    <n v="8964.73112921953"/>
    <s v="V"/>
  </r>
  <r>
    <x v="0"/>
    <m/>
    <x v="0"/>
    <m/>
    <m/>
    <x v="131"/>
    <s v="—    "/>
    <n v="9.7709183157019694"/>
    <s v=".D"/>
    <s v="V"/>
    <s v="V"/>
  </r>
  <r>
    <x v="0"/>
    <m/>
    <x v="0"/>
    <m/>
    <m/>
    <x v="132"/>
    <s v="—    "/>
    <n v="94.170124934495306"/>
    <n v="52.485980103861401"/>
    <n v="107.455043494327"/>
    <n v="108.720895614703"/>
  </r>
  <r>
    <x v="0"/>
    <m/>
    <x v="0"/>
    <m/>
    <m/>
    <x v="133"/>
    <s v="—    "/>
    <n v="58.396300353272601"/>
    <n v="40.107739056959097"/>
    <n v="63.185813347821501"/>
    <n v="66.821487570136298"/>
  </r>
  <r>
    <x v="0"/>
    <m/>
    <x v="0"/>
    <m/>
    <m/>
    <x v="134"/>
    <s v="—    "/>
    <n v="14.0175179157228"/>
    <n v="6.2351110392774096"/>
    <n v="15.336189791761401"/>
    <n v="19.0158947834834"/>
  </r>
  <r>
    <x v="0"/>
    <m/>
    <x v="0"/>
    <m/>
    <m/>
    <x v="135"/>
    <s v="—    "/>
    <n v="12.348581992773401"/>
    <n v="3.0451131822741901"/>
    <s v="V"/>
    <n v="13.489835743198499"/>
  </r>
  <r>
    <x v="0"/>
    <m/>
    <x v="0"/>
    <m/>
    <m/>
    <x v="136"/>
    <s v="—    "/>
    <n v="8.6320992515025292"/>
    <s v="V"/>
    <n v="11.6227257229842"/>
    <n v="8.6830895474705603"/>
  </r>
  <r>
    <x v="0"/>
    <m/>
    <x v="0"/>
    <m/>
    <m/>
    <x v="137"/>
    <s v="—    "/>
    <n v="73.189443690219306"/>
    <n v="46.885534460580899"/>
    <n v="79.446373291356593"/>
    <n v="86.547970324034097"/>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2"/>
    <s v="—    "/>
    <n v="175.885632245262"/>
    <n v="96.250965598977999"/>
    <n v="186.63256592462099"/>
    <n v="233.03839197524201"/>
  </r>
  <r>
    <x v="1"/>
    <s v="Cropping"/>
    <x v="0"/>
    <m/>
    <m/>
    <x v="117"/>
    <s v="—    "/>
    <n v="7106.6057187891802"/>
    <n v="4766.95048027754"/>
    <n v="8041.4722392567601"/>
    <n v="7570.7668934612202"/>
  </r>
  <r>
    <x v="1"/>
    <s v="Cropping"/>
    <x v="0"/>
    <m/>
    <m/>
    <x v="118"/>
    <s v="—    "/>
    <n v="2637.9222900980499"/>
    <n v="2621.36696856044"/>
    <n v="3141.6286833662398"/>
    <n v="1665.70538782586"/>
  </r>
  <r>
    <x v="1"/>
    <s v="Cropping"/>
    <x v="0"/>
    <m/>
    <m/>
    <x v="119"/>
    <s v="—    "/>
    <n v="143.686106344167"/>
    <s v="V"/>
    <s v=".D"/>
    <s v="V"/>
  </r>
  <r>
    <x v="1"/>
    <s v="Cropping"/>
    <x v="0"/>
    <m/>
    <m/>
    <x v="120"/>
    <s v="—    "/>
    <s v="V"/>
    <s v=".D"/>
    <s v="V"/>
    <s v=".D"/>
  </r>
  <r>
    <x v="1"/>
    <s v="Cropping"/>
    <x v="0"/>
    <m/>
    <m/>
    <x v="121"/>
    <s v="—    "/>
    <n v="15.1398279188691"/>
    <s v="V"/>
    <n v="0"/>
    <s v="V"/>
  </r>
  <r>
    <x v="1"/>
    <s v="Cropping"/>
    <x v="0"/>
    <m/>
    <m/>
    <x v="122"/>
    <s v="—    "/>
    <n v="6.0931170218500696"/>
    <n v="4.33946701364634"/>
    <n v="6.8671986339856996"/>
    <n v="6.2970429828271701"/>
  </r>
  <r>
    <x v="1"/>
    <s v="Cropping"/>
    <x v="0"/>
    <m/>
    <m/>
    <x v="123"/>
    <s v="—    "/>
    <n v="32.1760312630743"/>
    <n v="30.316219628658502"/>
    <n v="39.038940278247502"/>
    <n v="20.535434385798499"/>
  </r>
  <r>
    <x v="1"/>
    <s v="Cropping"/>
    <x v="0"/>
    <m/>
    <m/>
    <x v="124"/>
    <s v="—    "/>
    <s v=".D"/>
    <s v=".D"/>
    <s v=".D"/>
    <s v=".D"/>
  </r>
  <r>
    <x v="1"/>
    <s v="Cropping"/>
    <x v="0"/>
    <m/>
    <m/>
    <x v="125"/>
    <s v="—    "/>
    <s v="V"/>
    <s v=".D"/>
    <s v="V"/>
    <s v=".D"/>
  </r>
  <r>
    <x v="1"/>
    <s v="Cropping"/>
    <x v="0"/>
    <m/>
    <m/>
    <x v="126"/>
    <s v="—    "/>
    <s v=".D"/>
    <s v="..D"/>
    <s v=".D"/>
    <n v="0"/>
  </r>
  <r>
    <x v="1"/>
    <s v="Cropping"/>
    <x v="0"/>
    <m/>
    <m/>
    <x v="127"/>
    <s v="—    "/>
    <n v="2518.5859809349399"/>
    <s v="V"/>
    <n v="2929.3384415990399"/>
    <n v="2635.6115372556601"/>
  </r>
  <r>
    <x v="1"/>
    <s v="Cropping"/>
    <x v="0"/>
    <m/>
    <m/>
    <x v="128"/>
    <s v="—    "/>
    <n v="579.69795587553699"/>
    <n v="953.49068867024903"/>
    <n v="526.03488450621705"/>
    <s v="V"/>
  </r>
  <r>
    <x v="1"/>
    <s v="Cropping"/>
    <x v="0"/>
    <m/>
    <m/>
    <x v="129"/>
    <s v="—    "/>
    <s v="V"/>
    <n v="0"/>
    <s v=".D"/>
    <s v=".D"/>
  </r>
  <r>
    <x v="1"/>
    <s v="Cropping"/>
    <x v="0"/>
    <m/>
    <m/>
    <x v="130"/>
    <s v="—    "/>
    <s v="V"/>
    <s v=".D"/>
    <s v="V"/>
    <s v=".D"/>
  </r>
  <r>
    <x v="1"/>
    <s v="Cropping"/>
    <x v="0"/>
    <m/>
    <m/>
    <x v="131"/>
    <s v="—    "/>
    <s v="V"/>
    <s v="..D"/>
    <s v=".D"/>
    <s v=".D"/>
  </r>
  <r>
    <x v="1"/>
    <s v="Cropping"/>
    <x v="0"/>
    <m/>
    <m/>
    <x v="132"/>
    <s v="—    "/>
    <n v="10.556342398576501"/>
    <n v="9.1923766020639892"/>
    <n v="11.9788367843994"/>
    <n v="9.1049380175305998"/>
  </r>
  <r>
    <x v="1"/>
    <s v="Cropping"/>
    <x v="0"/>
    <m/>
    <m/>
    <x v="133"/>
    <s v="—    "/>
    <n v="6.7472764626408503"/>
    <n v="5.4221625444455803"/>
    <n v="7.8345313051154104"/>
    <n v="5.9155796454176404"/>
  </r>
  <r>
    <x v="1"/>
    <s v="Cropping"/>
    <x v="0"/>
    <m/>
    <m/>
    <x v="134"/>
    <s v="—    "/>
    <n v="2.6847413619299099"/>
    <n v="2.45688145342428"/>
    <n v="3.20356005932828"/>
    <n v="1.89047901509633"/>
  </r>
  <r>
    <x v="1"/>
    <s v="Cropping"/>
    <x v="0"/>
    <m/>
    <m/>
    <x v="135"/>
    <s v="—    "/>
    <s v="V"/>
    <s v="V"/>
    <s v=".D"/>
    <s v="V"/>
  </r>
  <r>
    <x v="1"/>
    <s v="Cropping"/>
    <x v="0"/>
    <m/>
    <m/>
    <x v="136"/>
    <s v="—    "/>
    <s v="V"/>
    <s v=".D"/>
    <s v="V"/>
    <s v=".D"/>
  </r>
  <r>
    <x v="1"/>
    <s v="Cropping"/>
    <x v="0"/>
    <m/>
    <m/>
    <x v="137"/>
    <s v="—    "/>
    <n v="9.9614030295371698"/>
    <n v="8.59731471582006"/>
    <n v="11.576698457250799"/>
    <n v="8.1317626503348599"/>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2"/>
    <s v="—    "/>
    <n v="180.212166891838"/>
    <n v="101.699900997654"/>
    <n v="197.12686573703601"/>
    <n v="224.347134638993"/>
  </r>
  <r>
    <x v="2"/>
    <s v="Cropping"/>
    <x v="1"/>
    <m/>
    <m/>
    <x v="117"/>
    <s v="—    "/>
    <n v="5699.3924342128703"/>
    <n v="4402.5195218396202"/>
    <n v="5907.9747756360202"/>
    <n v="6567.8391581993201"/>
  </r>
  <r>
    <x v="2"/>
    <s v="Cropping"/>
    <x v="1"/>
    <m/>
    <m/>
    <x v="118"/>
    <s v="—    "/>
    <n v="3337.1314496772002"/>
    <s v="V"/>
    <n v="3505.5548370633101"/>
    <s v="V"/>
  </r>
  <r>
    <x v="2"/>
    <s v="Cropping"/>
    <x v="1"/>
    <m/>
    <m/>
    <x v="119"/>
    <s v="—    "/>
    <s v=".D"/>
    <n v="0"/>
    <s v=".D"/>
    <s v=".D"/>
  </r>
  <r>
    <x v="2"/>
    <s v="Cropping"/>
    <x v="1"/>
    <m/>
    <m/>
    <x v="120"/>
    <s v="—    "/>
    <s v="V"/>
    <s v=".D"/>
    <s v="V"/>
    <s v=".D"/>
  </r>
  <r>
    <x v="2"/>
    <s v="Cropping"/>
    <x v="1"/>
    <m/>
    <m/>
    <x v="121"/>
    <s v="—    "/>
    <n v="20.1287449021108"/>
    <s v="V"/>
    <n v="0"/>
    <n v="0"/>
  </r>
  <r>
    <x v="2"/>
    <s v="Cropping"/>
    <x v="1"/>
    <m/>
    <m/>
    <x v="122"/>
    <s v="—    "/>
    <n v="4.9925000646043296"/>
    <n v="3.8778220126041498"/>
    <n v="5.42566668354032"/>
    <n v="5.2390931098899696"/>
  </r>
  <r>
    <x v="2"/>
    <s v="Cropping"/>
    <x v="1"/>
    <m/>
    <m/>
    <x v="123"/>
    <s v="—    "/>
    <n v="40.673011549324102"/>
    <s v="V"/>
    <n v="43.472864497001702"/>
    <s v="V"/>
  </r>
  <r>
    <x v="2"/>
    <s v="Cropping"/>
    <x v="1"/>
    <m/>
    <m/>
    <x v="124"/>
    <s v="—    "/>
    <s v=".D"/>
    <s v="..D"/>
    <s v=".D"/>
    <s v="..D"/>
  </r>
  <r>
    <x v="2"/>
    <s v="Cropping"/>
    <x v="1"/>
    <m/>
    <m/>
    <x v="125"/>
    <s v="—    "/>
    <s v="V"/>
    <s v=".D"/>
    <s v="V"/>
    <s v=".D"/>
  </r>
  <r>
    <x v="2"/>
    <s v="Cropping"/>
    <x v="1"/>
    <m/>
    <m/>
    <x v="126"/>
    <s v="—    "/>
    <s v=".D"/>
    <s v="..D"/>
    <s v=".D"/>
    <n v="0"/>
  </r>
  <r>
    <x v="2"/>
    <s v="Cropping"/>
    <x v="1"/>
    <m/>
    <m/>
    <x v="127"/>
    <s v="—    "/>
    <n v="1441.8440648922699"/>
    <s v="V"/>
    <n v="1855.10151501737"/>
    <s v="V"/>
  </r>
  <r>
    <x v="2"/>
    <s v="Cropping"/>
    <x v="1"/>
    <m/>
    <m/>
    <x v="128"/>
    <s v="—    "/>
    <n v="783.22180398092098"/>
    <n v="1542.0037345529699"/>
    <n v="679.37098202165805"/>
    <s v="V"/>
  </r>
  <r>
    <x v="2"/>
    <s v="Cropping"/>
    <x v="1"/>
    <m/>
    <m/>
    <x v="129"/>
    <s v="—    "/>
    <s v=".D"/>
    <s v="..D"/>
    <s v=".D"/>
    <s v="..D"/>
  </r>
  <r>
    <x v="2"/>
    <s v="Cropping"/>
    <x v="1"/>
    <m/>
    <m/>
    <x v="130"/>
    <s v="—    "/>
    <s v="V"/>
    <s v=".D"/>
    <s v="V"/>
    <s v=".D"/>
  </r>
  <r>
    <x v="2"/>
    <s v="Cropping"/>
    <x v="1"/>
    <m/>
    <m/>
    <x v="131"/>
    <s v="—    "/>
    <s v=".D"/>
    <s v="..D"/>
    <s v=".D"/>
    <s v="..D"/>
  </r>
  <r>
    <x v="2"/>
    <s v="Cropping"/>
    <x v="1"/>
    <m/>
    <m/>
    <x v="132"/>
    <s v="—    "/>
    <n v="10.2296009848023"/>
    <n v="10.376465983204501"/>
    <n v="10.1003907770893"/>
    <n v="10.3391346965001"/>
  </r>
  <r>
    <x v="2"/>
    <s v="Cropping"/>
    <x v="1"/>
    <m/>
    <m/>
    <x v="133"/>
    <s v="—    "/>
    <n v="6.1679763264430498"/>
    <n v="6.0037783132605398"/>
    <n v="6.00780406610596"/>
    <n v="6.6452670455737399"/>
  </r>
  <r>
    <x v="2"/>
    <s v="Cropping"/>
    <x v="1"/>
    <m/>
    <m/>
    <x v="134"/>
    <s v="—    "/>
    <n v="3.19958829604017"/>
    <s v="V"/>
    <n v="3.3110773705099499"/>
    <n v="2.48944732698219"/>
  </r>
  <r>
    <x v="2"/>
    <s v="Cropping"/>
    <x v="1"/>
    <m/>
    <m/>
    <x v="135"/>
    <s v="—    "/>
    <s v=".D"/>
    <n v="0"/>
    <s v=".D"/>
    <s v=".D"/>
  </r>
  <r>
    <x v="2"/>
    <s v="Cropping"/>
    <x v="1"/>
    <m/>
    <m/>
    <x v="136"/>
    <s v="—    "/>
    <s v="V"/>
    <s v=".D"/>
    <s v="V"/>
    <s v=".D"/>
  </r>
  <r>
    <x v="2"/>
    <s v="Cropping"/>
    <x v="1"/>
    <m/>
    <m/>
    <x v="137"/>
    <s v="—    "/>
    <n v="10.0104141806843"/>
    <n v="10.3688807076055"/>
    <n v="10.080592728516899"/>
    <n v="9.5186948974093699"/>
  </r>
  <r>
    <x v="3"/>
    <s v="Cropping"/>
    <x v="2"/>
    <m/>
    <m/>
    <x v="0"/>
    <s v="Sum"/>
    <n v="5911.0003999999999"/>
    <n v="1470.2426"/>
    <n v="2930.5947000000001"/>
    <n v="1510.1631"/>
  </r>
  <r>
    <x v="3"/>
    <s v="Cropping"/>
    <x v="2"/>
    <m/>
    <m/>
    <x v="1"/>
    <s v="Average per farm"/>
    <n v="243.609011861173"/>
    <n v="125.844640331466"/>
    <n v="245.52983410943901"/>
    <n v="354.53282153762098"/>
  </r>
  <r>
    <x v="3"/>
    <s v="Cropping"/>
    <x v="2"/>
    <m/>
    <m/>
    <x v="2"/>
    <s v="—    "/>
    <n v="236.42782571508499"/>
    <n v="122.95591997810401"/>
    <n v="236.96993455935799"/>
    <n v="345.84814489242899"/>
  </r>
  <r>
    <x v="3"/>
    <s v="Cropping"/>
    <x v="2"/>
    <m/>
    <m/>
    <x v="117"/>
    <s v="—    "/>
    <n v="13662.585555653201"/>
    <s v="V"/>
    <n v="16797.426183224899"/>
    <s v="V"/>
  </r>
  <r>
    <x v="3"/>
    <s v="Cropping"/>
    <x v="2"/>
    <m/>
    <m/>
    <x v="118"/>
    <s v="—    "/>
    <s v="V"/>
    <s v=".D"/>
    <s v="V"/>
    <s v=".D"/>
  </r>
  <r>
    <x v="3"/>
    <s v="Cropping"/>
    <x v="2"/>
    <m/>
    <m/>
    <x v="119"/>
    <s v="—    "/>
    <s v="V"/>
    <s v="V"/>
    <s v=".D"/>
    <s v="V"/>
  </r>
  <r>
    <x v="3"/>
    <s v="Cropping"/>
    <x v="2"/>
    <m/>
    <m/>
    <x v="120"/>
    <s v="—    "/>
    <n v="0"/>
    <n v="0"/>
    <n v="0"/>
    <s v="..D"/>
  </r>
  <r>
    <x v="3"/>
    <s v="Cropping"/>
    <x v="2"/>
    <m/>
    <m/>
    <x v="121"/>
    <s v="—    "/>
    <s v=".D"/>
    <s v="..D"/>
    <n v="0"/>
    <s v=".D"/>
  </r>
  <r>
    <x v="3"/>
    <s v="Cropping"/>
    <x v="2"/>
    <m/>
    <m/>
    <x v="122"/>
    <s v="—    "/>
    <n v="11.4567137231119"/>
    <s v="V"/>
    <n v="13.4317053463585"/>
    <s v="V"/>
  </r>
  <r>
    <x v="3"/>
    <s v="Cropping"/>
    <x v="2"/>
    <m/>
    <m/>
    <x v="123"/>
    <s v="—    "/>
    <s v="V"/>
    <s v=".D"/>
    <s v="V"/>
    <s v=".D"/>
  </r>
  <r>
    <x v="3"/>
    <s v="Cropping"/>
    <x v="2"/>
    <m/>
    <m/>
    <x v="124"/>
    <s v="—    "/>
    <s v=".D"/>
    <s v="..D"/>
    <s v="..D"/>
    <s v=".D"/>
  </r>
  <r>
    <x v="3"/>
    <s v="Cropping"/>
    <x v="2"/>
    <m/>
    <m/>
    <x v="125"/>
    <s v="—    "/>
    <n v="0"/>
    <n v="0"/>
    <n v="0"/>
    <s v="..D"/>
  </r>
  <r>
    <x v="3"/>
    <s v="Cropping"/>
    <x v="2"/>
    <m/>
    <m/>
    <x v="126"/>
    <s v="—    "/>
    <s v="..D"/>
    <n v="0"/>
    <s v="..D"/>
    <n v="0"/>
  </r>
  <r>
    <x v="3"/>
    <s v="Cropping"/>
    <x v="2"/>
    <m/>
    <m/>
    <x v="127"/>
    <s v="—    "/>
    <n v="6218.9330633440704"/>
    <s v="V"/>
    <s v="V"/>
    <s v="V"/>
  </r>
  <r>
    <x v="3"/>
    <s v="Cropping"/>
    <x v="2"/>
    <m/>
    <m/>
    <x v="128"/>
    <s v="—    "/>
    <s v=".D"/>
    <n v="0"/>
    <s v=".D"/>
    <s v=".D"/>
  </r>
  <r>
    <x v="3"/>
    <s v="Cropping"/>
    <x v="2"/>
    <m/>
    <m/>
    <x v="129"/>
    <s v="—    "/>
    <s v=".D"/>
    <s v="..D"/>
    <s v="..D"/>
    <s v=".D"/>
  </r>
  <r>
    <x v="3"/>
    <s v="Cropping"/>
    <x v="2"/>
    <m/>
    <m/>
    <x v="130"/>
    <s v="—    "/>
    <n v="0"/>
    <s v="..D"/>
    <n v="0"/>
    <s v="..D"/>
  </r>
  <r>
    <x v="3"/>
    <s v="Cropping"/>
    <x v="2"/>
    <m/>
    <m/>
    <x v="131"/>
    <s v="—    "/>
    <n v="0"/>
    <n v="0"/>
    <s v="..D"/>
    <n v="0"/>
  </r>
  <r>
    <x v="3"/>
    <s v="Cropping"/>
    <x v="2"/>
    <m/>
    <m/>
    <x v="132"/>
    <s v="—    "/>
    <n v="15.8141705635141"/>
    <s v="V"/>
    <n v="21.6086474478371"/>
    <n v="10.1057761027269"/>
  </r>
  <r>
    <x v="3"/>
    <s v="Cropping"/>
    <x v="2"/>
    <m/>
    <m/>
    <x v="133"/>
    <s v="—    "/>
    <n v="11.0708930985523"/>
    <s v="V"/>
    <n v="15.696382471653299"/>
    <s v="..D"/>
  </r>
  <r>
    <x v="3"/>
    <s v="Cropping"/>
    <x v="2"/>
    <m/>
    <m/>
    <x v="134"/>
    <s v="—    "/>
    <s v="..D"/>
    <s v="V"/>
    <s v="..D"/>
    <s v=".D"/>
  </r>
  <r>
    <x v="3"/>
    <s v="Cropping"/>
    <x v="2"/>
    <m/>
    <m/>
    <x v="135"/>
    <s v="—    "/>
    <s v="V"/>
    <s v="V"/>
    <s v=".D"/>
    <s v=".D"/>
  </r>
  <r>
    <x v="3"/>
    <s v="Cropping"/>
    <x v="2"/>
    <m/>
    <m/>
    <x v="136"/>
    <s v="—    "/>
    <n v="0"/>
    <s v="..D"/>
    <n v="0"/>
    <s v="..D"/>
  </r>
  <r>
    <x v="3"/>
    <s v="Cropping"/>
    <x v="2"/>
    <m/>
    <m/>
    <x v="137"/>
    <s v="—    "/>
    <n v="14.078412316060801"/>
    <s v="..D"/>
    <n v="20.111257174115501"/>
    <n v="8.3270724666759506"/>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2"/>
    <s v="—    "/>
    <n v="23.8548312500245"/>
    <n v="10.9253476522324"/>
    <n v="26.102919659373601"/>
    <n v="32.116003872805301"/>
  </r>
  <r>
    <x v="4"/>
    <s v="Cropping"/>
    <x v="3"/>
    <m/>
    <m/>
    <x v="117"/>
    <s v="—    "/>
    <s v="V"/>
    <n v="356.71745491775403"/>
    <s v="V"/>
    <n v="0"/>
  </r>
  <r>
    <x v="4"/>
    <s v="Cropping"/>
    <x v="3"/>
    <m/>
    <m/>
    <x v="118"/>
    <s v="—    "/>
    <s v=".D"/>
    <s v=".D"/>
    <s v=".D"/>
    <n v="0"/>
  </r>
  <r>
    <x v="4"/>
    <s v="Cropping"/>
    <x v="3"/>
    <m/>
    <m/>
    <x v="119"/>
    <s v="—    "/>
    <s v=".D"/>
    <s v=".D"/>
    <s v="..D"/>
    <n v="0"/>
  </r>
  <r>
    <x v="4"/>
    <s v="Cropping"/>
    <x v="3"/>
    <m/>
    <m/>
    <x v="120"/>
    <s v="—    "/>
    <s v=".D"/>
    <s v=".D"/>
    <s v=".D"/>
    <n v="0"/>
  </r>
  <r>
    <x v="4"/>
    <s v="Cropping"/>
    <x v="3"/>
    <m/>
    <m/>
    <x v="121"/>
    <s v="—    "/>
    <s v=".D"/>
    <s v="..D"/>
    <n v="0"/>
    <s v=".D"/>
  </r>
  <r>
    <x v="4"/>
    <s v="Cropping"/>
    <x v="3"/>
    <m/>
    <m/>
    <x v="122"/>
    <s v="—    "/>
    <s v="V"/>
    <s v="V"/>
    <s v="V"/>
    <n v="0"/>
  </r>
  <r>
    <x v="4"/>
    <s v="Cropping"/>
    <x v="3"/>
    <m/>
    <m/>
    <x v="123"/>
    <s v="—    "/>
    <s v=".D"/>
    <s v=".D"/>
    <s v=".D"/>
    <n v="0"/>
  </r>
  <r>
    <x v="4"/>
    <s v="Cropping"/>
    <x v="3"/>
    <m/>
    <m/>
    <x v="124"/>
    <s v="—    "/>
    <s v=".D"/>
    <s v=".D"/>
    <s v="..D"/>
    <n v="0"/>
  </r>
  <r>
    <x v="4"/>
    <s v="Cropping"/>
    <x v="3"/>
    <m/>
    <m/>
    <x v="125"/>
    <s v="—    "/>
    <s v=".D"/>
    <s v=".D"/>
    <s v="..D"/>
    <n v="0"/>
  </r>
  <r>
    <x v="4"/>
    <s v="Cropping"/>
    <x v="3"/>
    <m/>
    <m/>
    <x v="126"/>
    <s v="—    "/>
    <n v="0"/>
    <n v="0"/>
    <n v="0"/>
    <n v="0"/>
  </r>
  <r>
    <x v="4"/>
    <s v="Cropping"/>
    <x v="3"/>
    <m/>
    <m/>
    <x v="127"/>
    <s v="—    "/>
    <s v="V"/>
    <s v="V"/>
    <s v="V"/>
    <s v=".D"/>
  </r>
  <r>
    <x v="4"/>
    <s v="Cropping"/>
    <x v="3"/>
    <m/>
    <m/>
    <x v="128"/>
    <s v="—    "/>
    <s v="V"/>
    <n v="0"/>
    <s v="V"/>
    <n v="0"/>
  </r>
  <r>
    <x v="4"/>
    <s v="Cropping"/>
    <x v="3"/>
    <m/>
    <m/>
    <x v="129"/>
    <s v="—    "/>
    <n v="0"/>
    <n v="0"/>
    <n v="0"/>
    <n v="0"/>
  </r>
  <r>
    <x v="4"/>
    <s v="Cropping"/>
    <x v="3"/>
    <m/>
    <m/>
    <x v="130"/>
    <s v="—    "/>
    <s v=".D"/>
    <s v="..D"/>
    <s v=".D"/>
    <n v="0"/>
  </r>
  <r>
    <x v="4"/>
    <s v="Cropping"/>
    <x v="3"/>
    <m/>
    <m/>
    <x v="131"/>
    <s v="—    "/>
    <s v=".D"/>
    <s v="..D"/>
    <n v="0"/>
    <s v=".D"/>
  </r>
  <r>
    <x v="4"/>
    <s v="Cropping"/>
    <x v="3"/>
    <m/>
    <m/>
    <x v="132"/>
    <s v="—    "/>
    <s v="V"/>
    <s v=".D"/>
    <s v="V"/>
    <s v="V"/>
  </r>
  <r>
    <x v="4"/>
    <s v="Cropping"/>
    <x v="3"/>
    <m/>
    <m/>
    <x v="133"/>
    <s v="—    "/>
    <s v="V"/>
    <s v=".D"/>
    <s v="V"/>
    <s v=".D"/>
  </r>
  <r>
    <x v="4"/>
    <s v="Cropping"/>
    <x v="3"/>
    <m/>
    <m/>
    <x v="134"/>
    <s v="—    "/>
    <s v=".D"/>
    <s v=".D"/>
    <s v=".D"/>
    <s v=".D"/>
  </r>
  <r>
    <x v="4"/>
    <s v="Cropping"/>
    <x v="3"/>
    <m/>
    <m/>
    <x v="135"/>
    <s v="—    "/>
    <s v=".D"/>
    <s v=".D"/>
    <s v="..D"/>
    <n v="0"/>
  </r>
  <r>
    <x v="4"/>
    <s v="Cropping"/>
    <x v="3"/>
    <m/>
    <m/>
    <x v="136"/>
    <s v="—    "/>
    <s v=".D"/>
    <n v="2.0640996231529599E-2"/>
    <s v=".D"/>
    <s v="..D"/>
  </r>
  <r>
    <x v="4"/>
    <s v="Cropping"/>
    <x v="3"/>
    <m/>
    <m/>
    <x v="137"/>
    <s v="—    "/>
    <s v="V"/>
    <s v=".D"/>
    <s v="V"/>
    <s v="V"/>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2"/>
    <s v="—    "/>
    <n v="24.389962673228698"/>
    <s v="F"/>
    <n v="36.584286034746199"/>
    <n v="21.928188209558801"/>
  </r>
  <r>
    <x v="5"/>
    <s v="Cropping"/>
    <x v="3"/>
    <s v="Specialist fruit"/>
    <m/>
    <x v="117"/>
    <s v="—    "/>
    <s v="V"/>
    <n v="0"/>
    <s v="V"/>
    <n v="0"/>
  </r>
  <r>
    <x v="5"/>
    <s v="Cropping"/>
    <x v="3"/>
    <s v="Specialist fruit"/>
    <m/>
    <x v="118"/>
    <s v="—    "/>
    <s v=".D"/>
    <s v="..D"/>
    <s v=".D"/>
    <n v="0"/>
  </r>
  <r>
    <x v="5"/>
    <s v="Cropping"/>
    <x v="3"/>
    <s v="Specialist fruit"/>
    <m/>
    <x v="119"/>
    <s v="—    "/>
    <s v="..D"/>
    <s v="..D"/>
    <n v="0"/>
    <n v="0"/>
  </r>
  <r>
    <x v="5"/>
    <s v="Cropping"/>
    <x v="3"/>
    <s v="Specialist fruit"/>
    <m/>
    <x v="120"/>
    <s v="—    "/>
    <s v=".D"/>
    <s v=".D"/>
    <s v=".D"/>
    <n v="0"/>
  </r>
  <r>
    <x v="5"/>
    <s v="Cropping"/>
    <x v="3"/>
    <s v="Specialist fruit"/>
    <m/>
    <x v="121"/>
    <s v="—    "/>
    <s v=".D"/>
    <s v="..D"/>
    <n v="0"/>
    <s v=".D"/>
  </r>
  <r>
    <x v="5"/>
    <s v="Cropping"/>
    <x v="3"/>
    <s v="Specialist fruit"/>
    <m/>
    <x v="122"/>
    <s v="—    "/>
    <s v="V"/>
    <n v="0"/>
    <s v="V"/>
    <n v="0"/>
  </r>
  <r>
    <x v="5"/>
    <s v="Cropping"/>
    <x v="3"/>
    <s v="Specialist fruit"/>
    <m/>
    <x v="123"/>
    <s v="—    "/>
    <s v=".D"/>
    <s v="..D"/>
    <s v=".D"/>
    <n v="0"/>
  </r>
  <r>
    <x v="5"/>
    <s v="Cropping"/>
    <x v="3"/>
    <s v="Specialist fruit"/>
    <m/>
    <x v="124"/>
    <s v="—    "/>
    <s v="..D"/>
    <s v="..D"/>
    <n v="0"/>
    <n v="0"/>
  </r>
  <r>
    <x v="5"/>
    <s v="Cropping"/>
    <x v="3"/>
    <s v="Specialist fruit"/>
    <m/>
    <x v="125"/>
    <s v="—    "/>
    <s v=".D"/>
    <s v=".D"/>
    <s v="..D"/>
    <n v="0"/>
  </r>
  <r>
    <x v="5"/>
    <s v="Cropping"/>
    <x v="3"/>
    <s v="Specialist fruit"/>
    <m/>
    <x v="126"/>
    <s v="—    "/>
    <n v="0"/>
    <n v="0"/>
    <n v="0"/>
    <n v="0"/>
  </r>
  <r>
    <x v="5"/>
    <s v="Cropping"/>
    <x v="3"/>
    <s v="Specialist fruit"/>
    <m/>
    <x v="127"/>
    <s v="—    "/>
    <s v="V"/>
    <n v="0"/>
    <s v="V"/>
    <s v=".D"/>
  </r>
  <r>
    <x v="5"/>
    <s v="Cropping"/>
    <x v="3"/>
    <s v="Specialist fruit"/>
    <m/>
    <x v="128"/>
    <s v="—    "/>
    <s v="V"/>
    <n v="0"/>
    <s v="V"/>
    <n v="0"/>
  </r>
  <r>
    <x v="5"/>
    <s v="Cropping"/>
    <x v="3"/>
    <s v="Specialist fruit"/>
    <m/>
    <x v="129"/>
    <s v="—    "/>
    <n v="0"/>
    <n v="0"/>
    <n v="0"/>
    <n v="0"/>
  </r>
  <r>
    <x v="5"/>
    <s v="Cropping"/>
    <x v="3"/>
    <s v="Specialist fruit"/>
    <m/>
    <x v="130"/>
    <s v="—    "/>
    <s v=".D"/>
    <s v="..D"/>
    <s v=".D"/>
    <n v="0"/>
  </r>
  <r>
    <x v="5"/>
    <s v="Cropping"/>
    <x v="3"/>
    <s v="Specialist fruit"/>
    <m/>
    <x v="131"/>
    <s v="—    "/>
    <s v=".D"/>
    <s v="..D"/>
    <n v="0"/>
    <s v=".D"/>
  </r>
  <r>
    <x v="5"/>
    <s v="Cropping"/>
    <x v="3"/>
    <s v="Specialist fruit"/>
    <m/>
    <x v="132"/>
    <s v="—    "/>
    <s v="V"/>
    <s v=".D"/>
    <s v="V"/>
    <s v="V"/>
  </r>
  <r>
    <x v="5"/>
    <s v="Cropping"/>
    <x v="3"/>
    <s v="Specialist fruit"/>
    <m/>
    <x v="133"/>
    <s v="—    "/>
    <s v="V"/>
    <s v="..D"/>
    <s v="V"/>
    <s v=".D"/>
  </r>
  <r>
    <x v="5"/>
    <s v="Cropping"/>
    <x v="3"/>
    <s v="Specialist fruit"/>
    <m/>
    <x v="134"/>
    <s v="—    "/>
    <s v=".D"/>
    <s v="..D"/>
    <s v=".D"/>
    <s v="..D"/>
  </r>
  <r>
    <x v="5"/>
    <s v="Cropping"/>
    <x v="3"/>
    <s v="Specialist fruit"/>
    <m/>
    <x v="135"/>
    <s v="—    "/>
    <s v="..D"/>
    <s v="..D"/>
    <n v="0"/>
    <n v="0"/>
  </r>
  <r>
    <x v="5"/>
    <s v="Cropping"/>
    <x v="3"/>
    <s v="Specialist fruit"/>
    <m/>
    <x v="136"/>
    <s v="—    "/>
    <s v=".D"/>
    <s v=".D"/>
    <s v=".D"/>
    <n v="0"/>
  </r>
  <r>
    <x v="5"/>
    <s v="Cropping"/>
    <x v="3"/>
    <s v="Specialist fruit"/>
    <m/>
    <x v="137"/>
    <s v="—    "/>
    <s v="V"/>
    <s v="..D"/>
    <s v="V"/>
    <s v="V"/>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2"/>
    <s v="—    "/>
    <n v="5.9336042330827103"/>
    <n v="1.6325067458812099"/>
    <n v="7.1987014190852996"/>
    <s v="V"/>
  </r>
  <r>
    <x v="6"/>
    <s v="Cropping"/>
    <x v="3"/>
    <s v="Specialist glass"/>
    <m/>
    <x v="117"/>
    <s v="—    "/>
    <n v="0"/>
    <n v="0"/>
    <n v="0"/>
    <n v="0"/>
  </r>
  <r>
    <x v="6"/>
    <s v="Cropping"/>
    <x v="3"/>
    <s v="Specialist glass"/>
    <m/>
    <x v="118"/>
    <s v="—    "/>
    <n v="0"/>
    <n v="0"/>
    <s v="..D"/>
    <n v="0"/>
  </r>
  <r>
    <x v="6"/>
    <s v="Cropping"/>
    <x v="3"/>
    <s v="Specialist glass"/>
    <m/>
    <x v="119"/>
    <s v="—    "/>
    <n v="0"/>
    <n v="0"/>
    <n v="0"/>
    <n v="0"/>
  </r>
  <r>
    <x v="6"/>
    <s v="Cropping"/>
    <x v="3"/>
    <s v="Specialist glass"/>
    <m/>
    <x v="120"/>
    <s v="—    "/>
    <n v="0"/>
    <n v="0"/>
    <s v="..D"/>
    <n v="0"/>
  </r>
  <r>
    <x v="6"/>
    <s v="Cropping"/>
    <x v="3"/>
    <s v="Specialist glass"/>
    <m/>
    <x v="121"/>
    <s v="—    "/>
    <s v="..D"/>
    <n v="0"/>
    <n v="0"/>
    <s v="..D"/>
  </r>
  <r>
    <x v="6"/>
    <s v="Cropping"/>
    <x v="3"/>
    <s v="Specialist glass"/>
    <m/>
    <x v="122"/>
    <s v="—    "/>
    <n v="0"/>
    <n v="0"/>
    <n v="0"/>
    <n v="0"/>
  </r>
  <r>
    <x v="6"/>
    <s v="Cropping"/>
    <x v="3"/>
    <s v="Specialist glass"/>
    <m/>
    <x v="123"/>
    <s v="—    "/>
    <n v="0"/>
    <n v="0"/>
    <s v="..D"/>
    <n v="0"/>
  </r>
  <r>
    <x v="6"/>
    <s v="Cropping"/>
    <x v="3"/>
    <s v="Specialist glass"/>
    <m/>
    <x v="124"/>
    <s v="—    "/>
    <n v="0"/>
    <n v="0"/>
    <n v="0"/>
    <n v="0"/>
  </r>
  <r>
    <x v="6"/>
    <s v="Cropping"/>
    <x v="3"/>
    <s v="Specialist glass"/>
    <m/>
    <x v="125"/>
    <s v="—    "/>
    <n v="0"/>
    <n v="0"/>
    <n v="0"/>
    <n v="0"/>
  </r>
  <r>
    <x v="6"/>
    <s v="Cropping"/>
    <x v="3"/>
    <s v="Specialist glass"/>
    <m/>
    <x v="126"/>
    <s v="—    "/>
    <n v="0"/>
    <n v="0"/>
    <n v="0"/>
    <n v="0"/>
  </r>
  <r>
    <x v="6"/>
    <s v="Cropping"/>
    <x v="3"/>
    <s v="Specialist glass"/>
    <m/>
    <x v="127"/>
    <s v="—    "/>
    <n v="0"/>
    <n v="0"/>
    <n v="0"/>
    <s v="..D"/>
  </r>
  <r>
    <x v="6"/>
    <s v="Cropping"/>
    <x v="3"/>
    <s v="Specialist glass"/>
    <m/>
    <x v="128"/>
    <s v="—    "/>
    <n v="0"/>
    <n v="0"/>
    <n v="0"/>
    <n v="0"/>
  </r>
  <r>
    <x v="6"/>
    <s v="Cropping"/>
    <x v="3"/>
    <s v="Specialist glass"/>
    <m/>
    <x v="129"/>
    <s v="—    "/>
    <n v="0"/>
    <n v="0"/>
    <n v="0"/>
    <n v="0"/>
  </r>
  <r>
    <x v="6"/>
    <s v="Cropping"/>
    <x v="3"/>
    <s v="Specialist glass"/>
    <m/>
    <x v="130"/>
    <s v="—    "/>
    <s v="..D"/>
    <n v="0"/>
    <s v="..D"/>
    <n v="0"/>
  </r>
  <r>
    <x v="6"/>
    <s v="Cropping"/>
    <x v="3"/>
    <s v="Specialist glass"/>
    <m/>
    <x v="131"/>
    <s v="—    "/>
    <n v="0"/>
    <n v="0"/>
    <n v="0"/>
    <n v="0"/>
  </r>
  <r>
    <x v="6"/>
    <s v="Cropping"/>
    <x v="3"/>
    <s v="Specialist glass"/>
    <m/>
    <x v="132"/>
    <s v="—    "/>
    <n v="0"/>
    <n v="0"/>
    <n v="0"/>
    <n v="0"/>
  </r>
  <r>
    <x v="6"/>
    <s v="Cropping"/>
    <x v="3"/>
    <s v="Specialist glass"/>
    <m/>
    <x v="133"/>
    <s v="—    "/>
    <n v="0"/>
    <n v="0"/>
    <n v="0"/>
    <s v="..D"/>
  </r>
  <r>
    <x v="6"/>
    <s v="Cropping"/>
    <x v="3"/>
    <s v="Specialist glass"/>
    <m/>
    <x v="134"/>
    <s v="—    "/>
    <n v="0"/>
    <n v="0"/>
    <n v="0"/>
    <n v="0"/>
  </r>
  <r>
    <x v="6"/>
    <s v="Cropping"/>
    <x v="3"/>
    <s v="Specialist glass"/>
    <m/>
    <x v="135"/>
    <s v="—    "/>
    <n v="0"/>
    <n v="0"/>
    <n v="0"/>
    <n v="0"/>
  </r>
  <r>
    <x v="6"/>
    <s v="Cropping"/>
    <x v="3"/>
    <s v="Specialist glass"/>
    <m/>
    <x v="136"/>
    <s v="—    "/>
    <n v="0"/>
    <n v="0"/>
    <s v="..D"/>
    <n v="0"/>
  </r>
  <r>
    <x v="6"/>
    <s v="Cropping"/>
    <x v="3"/>
    <s v="Specialist glass"/>
    <m/>
    <x v="137"/>
    <s v="—    "/>
    <n v="0"/>
    <n v="0"/>
    <n v="0"/>
    <n v="0"/>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2"/>
    <s v="—    "/>
    <n v="7.1686940273371196"/>
    <s v="D"/>
    <n v="4.3866385629844897"/>
    <s v="F"/>
  </r>
  <r>
    <x v="7"/>
    <s v="Cropping"/>
    <x v="3"/>
    <s v="Specialist hardy nursery stock"/>
    <m/>
    <x v="117"/>
    <s v="—    "/>
    <n v="0"/>
    <n v="0"/>
    <n v="0"/>
    <n v="0"/>
  </r>
  <r>
    <x v="7"/>
    <s v="Cropping"/>
    <x v="3"/>
    <s v="Specialist hardy nursery stock"/>
    <m/>
    <x v="118"/>
    <s v="—    "/>
    <n v="0"/>
    <n v="0"/>
    <n v="0"/>
    <n v="0"/>
  </r>
  <r>
    <x v="7"/>
    <s v="Cropping"/>
    <x v="3"/>
    <s v="Specialist hardy nursery stock"/>
    <m/>
    <x v="119"/>
    <s v="—    "/>
    <n v="0"/>
    <n v="0"/>
    <n v="0"/>
    <n v="0"/>
  </r>
  <r>
    <x v="7"/>
    <s v="Cropping"/>
    <x v="3"/>
    <s v="Specialist hardy nursery stock"/>
    <m/>
    <x v="120"/>
    <s v="—    "/>
    <n v="0"/>
    <n v="0"/>
    <n v="0"/>
    <n v="0"/>
  </r>
  <r>
    <x v="7"/>
    <s v="Cropping"/>
    <x v="3"/>
    <s v="Specialist hardy nursery stock"/>
    <m/>
    <x v="121"/>
    <s v="—    "/>
    <n v="0"/>
    <n v="0"/>
    <n v="0"/>
    <n v="0"/>
  </r>
  <r>
    <x v="7"/>
    <s v="Cropping"/>
    <x v="3"/>
    <s v="Specialist hardy nursery stock"/>
    <m/>
    <x v="122"/>
    <s v="—    "/>
    <n v="0"/>
    <n v="0"/>
    <n v="0"/>
    <n v="0"/>
  </r>
  <r>
    <x v="7"/>
    <s v="Cropping"/>
    <x v="3"/>
    <s v="Specialist hardy nursery stock"/>
    <m/>
    <x v="123"/>
    <s v="—    "/>
    <n v="0"/>
    <n v="0"/>
    <n v="0"/>
    <n v="0"/>
  </r>
  <r>
    <x v="7"/>
    <s v="Cropping"/>
    <x v="3"/>
    <s v="Specialist hardy nursery stock"/>
    <m/>
    <x v="124"/>
    <s v="—    "/>
    <n v="0"/>
    <n v="0"/>
    <n v="0"/>
    <n v="0"/>
  </r>
  <r>
    <x v="7"/>
    <s v="Cropping"/>
    <x v="3"/>
    <s v="Specialist hardy nursery stock"/>
    <m/>
    <x v="125"/>
    <s v="—    "/>
    <n v="0"/>
    <n v="0"/>
    <n v="0"/>
    <n v="0"/>
  </r>
  <r>
    <x v="7"/>
    <s v="Cropping"/>
    <x v="3"/>
    <s v="Specialist hardy nursery stock"/>
    <m/>
    <x v="126"/>
    <s v="—    "/>
    <n v="0"/>
    <n v="0"/>
    <n v="0"/>
    <n v="0"/>
  </r>
  <r>
    <x v="7"/>
    <s v="Cropping"/>
    <x v="3"/>
    <s v="Specialist hardy nursery stock"/>
    <m/>
    <x v="127"/>
    <s v="—    "/>
    <n v="0"/>
    <n v="0"/>
    <n v="0"/>
    <n v="0"/>
  </r>
  <r>
    <x v="7"/>
    <s v="Cropping"/>
    <x v="3"/>
    <s v="Specialist hardy nursery stock"/>
    <m/>
    <x v="128"/>
    <s v="—    "/>
    <n v="0"/>
    <n v="0"/>
    <n v="0"/>
    <n v="0"/>
  </r>
  <r>
    <x v="7"/>
    <s v="Cropping"/>
    <x v="3"/>
    <s v="Specialist hardy nursery stock"/>
    <m/>
    <x v="129"/>
    <s v="—    "/>
    <n v="0"/>
    <n v="0"/>
    <n v="0"/>
    <n v="0"/>
  </r>
  <r>
    <x v="7"/>
    <s v="Cropping"/>
    <x v="3"/>
    <s v="Specialist hardy nursery stock"/>
    <m/>
    <x v="130"/>
    <s v="—    "/>
    <n v="0"/>
    <n v="0"/>
    <n v="0"/>
    <n v="0"/>
  </r>
  <r>
    <x v="7"/>
    <s v="Cropping"/>
    <x v="3"/>
    <s v="Specialist hardy nursery stock"/>
    <m/>
    <x v="131"/>
    <s v="—    "/>
    <n v="0"/>
    <n v="0"/>
    <n v="0"/>
    <n v="0"/>
  </r>
  <r>
    <x v="7"/>
    <s v="Cropping"/>
    <x v="3"/>
    <s v="Specialist hardy nursery stock"/>
    <m/>
    <x v="132"/>
    <s v="—    "/>
    <n v="0"/>
    <n v="0"/>
    <n v="0"/>
    <n v="0"/>
  </r>
  <r>
    <x v="7"/>
    <s v="Cropping"/>
    <x v="3"/>
    <s v="Specialist hardy nursery stock"/>
    <m/>
    <x v="133"/>
    <s v="—    "/>
    <n v="0"/>
    <n v="0"/>
    <n v="0"/>
    <n v="0"/>
  </r>
  <r>
    <x v="7"/>
    <s v="Cropping"/>
    <x v="3"/>
    <s v="Specialist hardy nursery stock"/>
    <m/>
    <x v="134"/>
    <s v="—    "/>
    <n v="0"/>
    <n v="0"/>
    <n v="0"/>
    <n v="0"/>
  </r>
  <r>
    <x v="7"/>
    <s v="Cropping"/>
    <x v="3"/>
    <s v="Specialist hardy nursery stock"/>
    <m/>
    <x v="135"/>
    <s v="—    "/>
    <n v="0"/>
    <n v="0"/>
    <n v="0"/>
    <n v="0"/>
  </r>
  <r>
    <x v="7"/>
    <s v="Cropping"/>
    <x v="3"/>
    <s v="Specialist hardy nursery stock"/>
    <m/>
    <x v="136"/>
    <s v="—    "/>
    <n v="0"/>
    <n v="0"/>
    <n v="0"/>
    <n v="0"/>
  </r>
  <r>
    <x v="7"/>
    <s v="Cropping"/>
    <x v="3"/>
    <s v="Specialist hardy nursery stock"/>
    <m/>
    <x v="137"/>
    <s v="—    "/>
    <n v="0"/>
    <n v="0"/>
    <n v="0"/>
    <n v="0"/>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2"/>
    <s v="—    "/>
    <n v="36.747710106440799"/>
    <s v="F"/>
    <n v="38.578938350268601"/>
    <s v="V"/>
  </r>
  <r>
    <x v="8"/>
    <s v="Cropping"/>
    <x v="3"/>
    <s v="Other horticulture"/>
    <m/>
    <x v="117"/>
    <s v="—    "/>
    <s v="V"/>
    <s v="F"/>
    <s v=".D"/>
    <n v="0"/>
  </r>
  <r>
    <x v="8"/>
    <s v="Cropping"/>
    <x v="3"/>
    <s v="Other horticulture"/>
    <m/>
    <x v="118"/>
    <s v="—    "/>
    <s v=".D"/>
    <s v=".D"/>
    <s v="..D"/>
    <n v="0"/>
  </r>
  <r>
    <x v="8"/>
    <s v="Cropping"/>
    <x v="3"/>
    <s v="Other horticulture"/>
    <m/>
    <x v="119"/>
    <s v="—    "/>
    <s v=".D"/>
    <s v=".D"/>
    <s v="..D"/>
    <n v="0"/>
  </r>
  <r>
    <x v="8"/>
    <s v="Cropping"/>
    <x v="3"/>
    <s v="Other horticulture"/>
    <m/>
    <x v="120"/>
    <s v="—    "/>
    <s v=".D"/>
    <s v=".D"/>
    <s v="..D"/>
    <n v="0"/>
  </r>
  <r>
    <x v="8"/>
    <s v="Cropping"/>
    <x v="3"/>
    <s v="Other horticulture"/>
    <m/>
    <x v="121"/>
    <s v="—    "/>
    <n v="0"/>
    <n v="0"/>
    <n v="0"/>
    <n v="0"/>
  </r>
  <r>
    <x v="8"/>
    <s v="Cropping"/>
    <x v="3"/>
    <s v="Other horticulture"/>
    <m/>
    <x v="122"/>
    <s v="—    "/>
    <s v="V"/>
    <s v="F"/>
    <s v=".D"/>
    <n v="0"/>
  </r>
  <r>
    <x v="8"/>
    <s v="Cropping"/>
    <x v="3"/>
    <s v="Other horticulture"/>
    <m/>
    <x v="123"/>
    <s v="—    "/>
    <s v=".D"/>
    <s v=".D"/>
    <s v="..D"/>
    <n v="0"/>
  </r>
  <r>
    <x v="8"/>
    <s v="Cropping"/>
    <x v="3"/>
    <s v="Other horticulture"/>
    <m/>
    <x v="124"/>
    <s v="—    "/>
    <s v=".D"/>
    <s v=".D"/>
    <s v="..D"/>
    <n v="0"/>
  </r>
  <r>
    <x v="8"/>
    <s v="Cropping"/>
    <x v="3"/>
    <s v="Other horticulture"/>
    <m/>
    <x v="125"/>
    <s v="—    "/>
    <s v=".D"/>
    <s v=".D"/>
    <s v="..D"/>
    <n v="0"/>
  </r>
  <r>
    <x v="8"/>
    <s v="Cropping"/>
    <x v="3"/>
    <s v="Other horticulture"/>
    <m/>
    <x v="126"/>
    <s v="—    "/>
    <n v="0"/>
    <n v="0"/>
    <n v="0"/>
    <n v="0"/>
  </r>
  <r>
    <x v="8"/>
    <s v="Cropping"/>
    <x v="3"/>
    <s v="Other horticulture"/>
    <m/>
    <x v="127"/>
    <s v="—    "/>
    <s v="V"/>
    <s v="F"/>
    <s v=".D"/>
    <n v="0"/>
  </r>
  <r>
    <x v="8"/>
    <s v="Cropping"/>
    <x v="3"/>
    <s v="Other horticulture"/>
    <m/>
    <x v="128"/>
    <s v="—    "/>
    <n v="0"/>
    <n v="0"/>
    <n v="0"/>
    <n v="0"/>
  </r>
  <r>
    <x v="8"/>
    <s v="Cropping"/>
    <x v="3"/>
    <s v="Other horticulture"/>
    <m/>
    <x v="129"/>
    <s v="—    "/>
    <n v="0"/>
    <n v="0"/>
    <n v="0"/>
    <n v="0"/>
  </r>
  <r>
    <x v="8"/>
    <s v="Cropping"/>
    <x v="3"/>
    <s v="Other horticulture"/>
    <m/>
    <x v="130"/>
    <s v="—    "/>
    <n v="0"/>
    <n v="0"/>
    <n v="0"/>
    <n v="0"/>
  </r>
  <r>
    <x v="8"/>
    <s v="Cropping"/>
    <x v="3"/>
    <s v="Other horticulture"/>
    <m/>
    <x v="131"/>
    <s v="—    "/>
    <s v=".D"/>
    <s v="..D"/>
    <n v="0"/>
    <s v=".D"/>
  </r>
  <r>
    <x v="8"/>
    <s v="Cropping"/>
    <x v="3"/>
    <s v="Other horticulture"/>
    <m/>
    <x v="132"/>
    <s v="—    "/>
    <s v="V"/>
    <s v=".D"/>
    <s v=".D"/>
    <s v=".D"/>
  </r>
  <r>
    <x v="8"/>
    <s v="Cropping"/>
    <x v="3"/>
    <s v="Other horticulture"/>
    <m/>
    <x v="133"/>
    <s v="—    "/>
    <s v="V"/>
    <s v=".D"/>
    <s v=".D"/>
    <n v="0"/>
  </r>
  <r>
    <x v="8"/>
    <s v="Cropping"/>
    <x v="3"/>
    <s v="Other horticulture"/>
    <m/>
    <x v="134"/>
    <s v="—    "/>
    <s v=".D"/>
    <s v=".D"/>
    <s v=".D"/>
    <s v=".D"/>
  </r>
  <r>
    <x v="8"/>
    <s v="Cropping"/>
    <x v="3"/>
    <s v="Other horticulture"/>
    <m/>
    <x v="135"/>
    <s v="—    "/>
    <s v=".D"/>
    <s v=".D"/>
    <s v="..D"/>
    <n v="0"/>
  </r>
  <r>
    <x v="8"/>
    <s v="Cropping"/>
    <x v="3"/>
    <s v="Other horticulture"/>
    <m/>
    <x v="136"/>
    <s v="—    "/>
    <s v=".D"/>
    <s v=".D"/>
    <s v="..D"/>
    <n v="0"/>
  </r>
  <r>
    <x v="8"/>
    <s v="Cropping"/>
    <x v="3"/>
    <s v="Other horticulture"/>
    <m/>
    <x v="137"/>
    <s v="—    "/>
    <n v="0.85023075196921005"/>
    <s v=".D"/>
    <s v=".D"/>
    <s v=".D"/>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2"/>
    <s v="—    "/>
    <n v="127.510336064954"/>
    <n v="76.971610916282401"/>
    <n v="120.74037243695901"/>
    <n v="190.545766742344"/>
  </r>
  <r>
    <x v="9"/>
    <s v="Grazing Livestock"/>
    <x v="0"/>
    <m/>
    <m/>
    <x v="117"/>
    <s v="—    "/>
    <n v="57270.822013876197"/>
    <n v="37700.935615593698"/>
    <n v="57864.7946686082"/>
    <n v="75335.3284271343"/>
  </r>
  <r>
    <x v="9"/>
    <s v="Grazing Livestock"/>
    <x v="0"/>
    <m/>
    <m/>
    <x v="118"/>
    <s v="—    "/>
    <n v="22048.260412601801"/>
    <n v="7051.4919792485698"/>
    <n v="24763.9283705735"/>
    <n v="31431.266059166901"/>
  </r>
  <r>
    <x v="9"/>
    <s v="Grazing Livestock"/>
    <x v="0"/>
    <m/>
    <m/>
    <x v="119"/>
    <s v="—    "/>
    <n v="141.74635001128601"/>
    <n v="42.499259390811197"/>
    <n v="217.573520823774"/>
    <s v="V"/>
  </r>
  <r>
    <x v="9"/>
    <s v="Grazing Livestock"/>
    <x v="0"/>
    <m/>
    <m/>
    <x v="120"/>
    <s v="—    "/>
    <s v="V"/>
    <s v="V"/>
    <s v="V"/>
    <s v="V"/>
  </r>
  <r>
    <x v="9"/>
    <s v="Grazing Livestock"/>
    <x v="0"/>
    <m/>
    <m/>
    <x v="121"/>
    <s v="—    "/>
    <s v="V"/>
    <s v=".D"/>
    <s v=".D"/>
    <s v=".D"/>
  </r>
  <r>
    <x v="9"/>
    <s v="Grazing Livestock"/>
    <x v="0"/>
    <m/>
    <m/>
    <x v="122"/>
    <s v="—    "/>
    <n v="77.575645676898105"/>
    <n v="55.595031046210202"/>
    <n v="79.508910321423997"/>
    <n v="95.367263939634"/>
  </r>
  <r>
    <x v="9"/>
    <s v="Grazing Livestock"/>
    <x v="0"/>
    <m/>
    <m/>
    <x v="123"/>
    <s v="—    "/>
    <n v="289.16992126136603"/>
    <n v="103.099325067477"/>
    <n v="319.25027568012803"/>
    <n v="412.71911845124703"/>
  </r>
  <r>
    <x v="9"/>
    <s v="Grazing Livestock"/>
    <x v="0"/>
    <m/>
    <m/>
    <x v="124"/>
    <s v="—    "/>
    <s v="..D"/>
    <s v="..D"/>
    <n v="1.60975539687611"/>
    <s v=".D"/>
  </r>
  <r>
    <x v="9"/>
    <s v="Grazing Livestock"/>
    <x v="0"/>
    <m/>
    <m/>
    <x v="125"/>
    <s v="—    "/>
    <s v="V"/>
    <s v="V"/>
    <s v="V"/>
    <s v=".D"/>
  </r>
  <r>
    <x v="9"/>
    <s v="Grazing Livestock"/>
    <x v="0"/>
    <m/>
    <m/>
    <x v="126"/>
    <s v="—    "/>
    <s v="..D"/>
    <n v="0"/>
    <s v="..D"/>
    <n v="0"/>
  </r>
  <r>
    <x v="9"/>
    <s v="Grazing Livestock"/>
    <x v="0"/>
    <m/>
    <m/>
    <x v="127"/>
    <s v="—    "/>
    <n v="15493.1406310359"/>
    <n v="10192.1160609531"/>
    <n v="14304.016821867501"/>
    <n v="23050.098649699401"/>
  </r>
  <r>
    <x v="9"/>
    <s v="Grazing Livestock"/>
    <x v="0"/>
    <m/>
    <m/>
    <x v="128"/>
    <s v="—    "/>
    <n v="3397.5635781687502"/>
    <n v="852.84865133455298"/>
    <n v="4071.4808901277001"/>
    <n v="4569.2236792502099"/>
  </r>
  <r>
    <x v="9"/>
    <s v="Grazing Livestock"/>
    <x v="0"/>
    <m/>
    <m/>
    <x v="129"/>
    <s v="—    "/>
    <n v="34.435209132182599"/>
    <s v="V"/>
    <n v="62.735520528130998"/>
    <n v="0"/>
  </r>
  <r>
    <x v="9"/>
    <s v="Grazing Livestock"/>
    <x v="0"/>
    <m/>
    <m/>
    <x v="130"/>
    <s v="—    "/>
    <s v="V"/>
    <s v=".D"/>
    <s v="V"/>
    <s v=".D"/>
  </r>
  <r>
    <x v="9"/>
    <s v="Grazing Livestock"/>
    <x v="0"/>
    <m/>
    <m/>
    <x v="131"/>
    <s v="—    "/>
    <s v="V"/>
    <s v=".D"/>
    <s v=".D"/>
    <s v=".D"/>
  </r>
  <r>
    <x v="9"/>
    <s v="Grazing Livestock"/>
    <x v="0"/>
    <m/>
    <m/>
    <x v="132"/>
    <s v="—    "/>
    <n v="134.41135447396201"/>
    <n v="85.582896294594207"/>
    <n v="143.85251689475101"/>
    <n v="163.77964078744401"/>
  </r>
  <r>
    <x v="9"/>
    <s v="Grazing Livestock"/>
    <x v="0"/>
    <m/>
    <m/>
    <x v="133"/>
    <s v="—    "/>
    <n v="109.40848115833199"/>
    <n v="76.778698478522799"/>
    <n v="116.042237240067"/>
    <n v="128.39334013774999"/>
  </r>
  <r>
    <x v="9"/>
    <s v="Grazing Livestock"/>
    <x v="0"/>
    <m/>
    <m/>
    <x v="134"/>
    <s v="—    "/>
    <n v="23.650297058004899"/>
    <n v="8.2838604358972798"/>
    <n v="26.020067232939802"/>
    <n v="34.079160304979801"/>
  </r>
  <r>
    <x v="9"/>
    <s v="Grazing Livestock"/>
    <x v="0"/>
    <m/>
    <m/>
    <x v="135"/>
    <s v="—    "/>
    <s v="V"/>
    <n v="6.0036735888726801E-2"/>
    <s v="..D"/>
    <s v="V"/>
  </r>
  <r>
    <x v="9"/>
    <s v="Grazing Livestock"/>
    <x v="0"/>
    <m/>
    <m/>
    <x v="136"/>
    <s v="—    "/>
    <s v="V"/>
    <s v="V"/>
    <s v="V"/>
    <s v="V"/>
  </r>
  <r>
    <x v="9"/>
    <s v="Grazing Livestock"/>
    <x v="0"/>
    <m/>
    <m/>
    <x v="137"/>
    <s v="—    "/>
    <n v="134.19589511646799"/>
    <n v="85.480356771243606"/>
    <n v="143.54703279390301"/>
    <n v="163.63081239537601"/>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2"/>
    <s v="—    "/>
    <n v="164.404649056864"/>
    <n v="132.86716937450399"/>
    <n v="174.561878175879"/>
    <n v="176.24780337889399"/>
  </r>
  <r>
    <x v="10"/>
    <s v="Grazing Livestock"/>
    <x v="4"/>
    <m/>
    <m/>
    <x v="117"/>
    <s v="—    "/>
    <n v="69016.292684256201"/>
    <n v="51246.516002658202"/>
    <n v="69057.584536687107"/>
    <n v="86760.568676450202"/>
  </r>
  <r>
    <x v="10"/>
    <s v="Grazing Livestock"/>
    <x v="4"/>
    <m/>
    <m/>
    <x v="118"/>
    <s v="—    "/>
    <n v="4642.18530043384"/>
    <n v="5776.9661238775197"/>
    <n v="5450.7123395111503"/>
    <n v="1928.43977447418"/>
  </r>
  <r>
    <x v="10"/>
    <s v="Grazing Livestock"/>
    <x v="4"/>
    <m/>
    <m/>
    <x v="119"/>
    <s v="—    "/>
    <s v="V"/>
    <s v=".D"/>
    <s v=".D"/>
    <n v="0"/>
  </r>
  <r>
    <x v="10"/>
    <s v="Grazing Livestock"/>
    <x v="4"/>
    <m/>
    <m/>
    <x v="120"/>
    <s v="—    "/>
    <s v="V"/>
    <s v="V"/>
    <s v="V"/>
    <n v="0"/>
  </r>
  <r>
    <x v="10"/>
    <s v="Grazing Livestock"/>
    <x v="4"/>
    <m/>
    <m/>
    <x v="121"/>
    <s v="—    "/>
    <n v="0"/>
    <s v="..D"/>
    <n v="0"/>
    <n v="0"/>
  </r>
  <r>
    <x v="10"/>
    <s v="Grazing Livestock"/>
    <x v="4"/>
    <m/>
    <m/>
    <x v="122"/>
    <s v="—    "/>
    <n v="164.603350660936"/>
    <n v="111.008556630941"/>
    <n v="171.718748506531"/>
    <n v="204.499197523574"/>
  </r>
  <r>
    <x v="10"/>
    <s v="Grazing Livestock"/>
    <x v="4"/>
    <m/>
    <m/>
    <x v="123"/>
    <s v="—    "/>
    <n v="60.659535975896901"/>
    <n v="84.892748268033799"/>
    <n v="68.006001347872896"/>
    <n v="22.036422785796098"/>
  </r>
  <r>
    <x v="10"/>
    <s v="Grazing Livestock"/>
    <x v="4"/>
    <m/>
    <m/>
    <x v="124"/>
    <s v="—    "/>
    <s v=".D"/>
    <s v=".D"/>
    <s v=".D"/>
    <n v="0"/>
  </r>
  <r>
    <x v="10"/>
    <s v="Grazing Livestock"/>
    <x v="4"/>
    <m/>
    <m/>
    <x v="125"/>
    <s v="—    "/>
    <s v="V"/>
    <s v=".D"/>
    <s v="V"/>
    <n v="0"/>
  </r>
  <r>
    <x v="10"/>
    <s v="Grazing Livestock"/>
    <x v="4"/>
    <m/>
    <m/>
    <x v="126"/>
    <s v="—    "/>
    <n v="0"/>
    <n v="0"/>
    <n v="0"/>
    <n v="0"/>
  </r>
  <r>
    <x v="10"/>
    <s v="Grazing Livestock"/>
    <x v="4"/>
    <m/>
    <m/>
    <x v="127"/>
    <s v="—    "/>
    <n v="13587.4565476486"/>
    <n v="16282.9388555517"/>
    <n v="11731.0013611057"/>
    <n v="14501.0326448019"/>
  </r>
  <r>
    <x v="10"/>
    <s v="Grazing Livestock"/>
    <x v="4"/>
    <m/>
    <m/>
    <x v="128"/>
    <s v="—    "/>
    <n v="1306.4462951120099"/>
    <s v="..D"/>
    <n v="2314.2173267590201"/>
    <s v=".D"/>
  </r>
  <r>
    <x v="10"/>
    <s v="Grazing Livestock"/>
    <x v="4"/>
    <m/>
    <m/>
    <x v="129"/>
    <s v="—    "/>
    <s v="V"/>
    <s v=".D"/>
    <s v=".D"/>
    <n v="0"/>
  </r>
  <r>
    <x v="10"/>
    <s v="Grazing Livestock"/>
    <x v="4"/>
    <m/>
    <m/>
    <x v="130"/>
    <s v="—    "/>
    <s v="V"/>
    <s v=".D"/>
    <s v=".D"/>
    <n v="0"/>
  </r>
  <r>
    <x v="10"/>
    <s v="Grazing Livestock"/>
    <x v="4"/>
    <m/>
    <m/>
    <x v="131"/>
    <s v="—    "/>
    <n v="0"/>
    <s v="..D"/>
    <n v="0"/>
    <n v="0"/>
  </r>
  <r>
    <x v="10"/>
    <s v="Grazing Livestock"/>
    <x v="4"/>
    <m/>
    <m/>
    <x v="132"/>
    <s v="—    "/>
    <n v="283.59288991624101"/>
    <n v="193.847671259376"/>
    <n v="314.02733406131301"/>
    <n v="314.31264935282502"/>
  </r>
  <r>
    <x v="10"/>
    <s v="Grazing Livestock"/>
    <x v="4"/>
    <m/>
    <m/>
    <x v="133"/>
    <s v="—    "/>
    <n v="278.880596812401"/>
    <n v="186.86040037132"/>
    <n v="308.79170918891703"/>
    <n v="312.90210801627097"/>
  </r>
  <r>
    <x v="10"/>
    <s v="Grazing Livestock"/>
    <x v="4"/>
    <m/>
    <m/>
    <x v="134"/>
    <s v="—    "/>
    <n v="4.1364506749183496"/>
    <n v="6.8458546553477797"/>
    <n v="4.2329412435009797"/>
    <n v="1.23065036506502"/>
  </r>
  <r>
    <x v="10"/>
    <s v="Grazing Livestock"/>
    <x v="4"/>
    <m/>
    <m/>
    <x v="135"/>
    <s v="—    "/>
    <s v="V"/>
    <s v=".D"/>
    <s v=".D"/>
    <n v="0"/>
  </r>
  <r>
    <x v="10"/>
    <s v="Grazing Livestock"/>
    <x v="4"/>
    <m/>
    <m/>
    <x v="136"/>
    <s v="—    "/>
    <s v="V"/>
    <s v=".D"/>
    <s v="V"/>
    <n v="0"/>
  </r>
  <r>
    <x v="10"/>
    <s v="Grazing Livestock"/>
    <x v="4"/>
    <m/>
    <m/>
    <x v="137"/>
    <s v="—    "/>
    <n v="283.10073448050099"/>
    <n v="193.706255026668"/>
    <n v="313.10204651200002"/>
    <n v="314.31264935282502"/>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2"/>
    <s v="—    "/>
    <n v="90.538585823223201"/>
    <n v="55.321584836098097"/>
    <n v="91.2676028096284"/>
    <n v="123.538133737698"/>
  </r>
  <r>
    <x v="11"/>
    <s v="Grazing Livestock"/>
    <x v="5"/>
    <m/>
    <m/>
    <x v="117"/>
    <s v="—    "/>
    <n v="63727.824192581102"/>
    <n v="40034.769577881401"/>
    <n v="65216.428773299798"/>
    <n v="83965.753676353997"/>
  </r>
  <r>
    <x v="11"/>
    <s v="Grazing Livestock"/>
    <x v="5"/>
    <m/>
    <m/>
    <x v="118"/>
    <s v="—    "/>
    <n v="19838.378206846399"/>
    <n v="3384.7122870630301"/>
    <n v="25721.0594754179"/>
    <n v="24355.108743029799"/>
  </r>
  <r>
    <x v="11"/>
    <s v="Grazing Livestock"/>
    <x v="5"/>
    <m/>
    <m/>
    <x v="119"/>
    <s v="—    "/>
    <n v="268.42307916864598"/>
    <s v="V"/>
    <n v="414.383228416424"/>
    <s v="V"/>
  </r>
  <r>
    <x v="11"/>
    <s v="Grazing Livestock"/>
    <x v="5"/>
    <m/>
    <m/>
    <x v="120"/>
    <s v="—    "/>
    <s v=".D"/>
    <s v="V"/>
    <s v="V"/>
    <s v=".D"/>
  </r>
  <r>
    <x v="11"/>
    <s v="Grazing Livestock"/>
    <x v="5"/>
    <m/>
    <m/>
    <x v="121"/>
    <s v="—    "/>
    <s v="V"/>
    <s v=".D"/>
    <s v=".D"/>
    <s v=".D"/>
  </r>
  <r>
    <x v="11"/>
    <s v="Grazing Livestock"/>
    <x v="5"/>
    <m/>
    <m/>
    <x v="122"/>
    <s v="—    "/>
    <n v="58.788441234222098"/>
    <n v="46.566658051683099"/>
    <n v="59.8502082277681"/>
    <n v="68.649879713349904"/>
  </r>
  <r>
    <x v="11"/>
    <s v="Grazing Livestock"/>
    <x v="5"/>
    <m/>
    <m/>
    <x v="123"/>
    <s v="—    "/>
    <n v="247.35515832905199"/>
    <n v="46.258738993501602"/>
    <n v="319.05388354265398"/>
    <n v="302.95057746473799"/>
  </r>
  <r>
    <x v="11"/>
    <s v="Grazing Livestock"/>
    <x v="5"/>
    <m/>
    <m/>
    <x v="124"/>
    <s v="—    "/>
    <n v="1.8156597694163199"/>
    <s v="V"/>
    <n v="2.6710984649373701"/>
    <s v=".D"/>
  </r>
  <r>
    <x v="11"/>
    <s v="Grazing Livestock"/>
    <x v="5"/>
    <m/>
    <m/>
    <x v="125"/>
    <s v="—    "/>
    <s v="V"/>
    <n v="22.601233195893101"/>
    <s v=".D"/>
    <s v=".D"/>
  </r>
  <r>
    <x v="11"/>
    <s v="Grazing Livestock"/>
    <x v="5"/>
    <m/>
    <m/>
    <x v="126"/>
    <s v="—    "/>
    <n v="0"/>
    <n v="0"/>
    <n v="0"/>
    <n v="0"/>
  </r>
  <r>
    <x v="11"/>
    <s v="Grazing Livestock"/>
    <x v="5"/>
    <m/>
    <m/>
    <x v="127"/>
    <s v="—    "/>
    <n v="19911.169880212499"/>
    <n v="8564.9086688203897"/>
    <n v="19687.744748852499"/>
    <n v="31444.458198816301"/>
  </r>
  <r>
    <x v="11"/>
    <s v="Grazing Livestock"/>
    <x v="5"/>
    <m/>
    <m/>
    <x v="128"/>
    <s v="—    "/>
    <n v="2827.8643525432999"/>
    <s v="V"/>
    <n v="3809.2569558127898"/>
    <s v="..D"/>
  </r>
  <r>
    <x v="11"/>
    <s v="Grazing Livestock"/>
    <x v="5"/>
    <m/>
    <m/>
    <x v="129"/>
    <s v="—    "/>
    <n v="65.575943480137099"/>
    <s v="V"/>
    <n v="123.836608253181"/>
    <n v="0"/>
  </r>
  <r>
    <x v="11"/>
    <s v="Grazing Livestock"/>
    <x v="5"/>
    <m/>
    <m/>
    <x v="130"/>
    <s v="—    "/>
    <s v=".D"/>
    <s v=".D"/>
    <s v="V"/>
    <s v=".D"/>
  </r>
  <r>
    <x v="11"/>
    <s v="Grazing Livestock"/>
    <x v="5"/>
    <m/>
    <m/>
    <x v="131"/>
    <s v="—    "/>
    <s v="V"/>
    <s v=".D"/>
    <s v=".D"/>
    <n v="0"/>
  </r>
  <r>
    <x v="11"/>
    <s v="Grazing Livestock"/>
    <x v="5"/>
    <m/>
    <m/>
    <x v="132"/>
    <s v="—    "/>
    <n v="90.612280324496197"/>
    <n v="56.566292568406503"/>
    <n v="97.178343249365398"/>
    <n v="110.985762463565"/>
  </r>
  <r>
    <x v="11"/>
    <s v="Grazing Livestock"/>
    <x v="5"/>
    <m/>
    <m/>
    <x v="133"/>
    <s v="—    "/>
    <n v="64.887026737947295"/>
    <n v="50.826344875255998"/>
    <n v="65.464586611929903"/>
    <n v="77.498856574545599"/>
  </r>
  <r>
    <x v="11"/>
    <s v="Grazing Livestock"/>
    <x v="5"/>
    <m/>
    <m/>
    <x v="134"/>
    <s v="—    "/>
    <n v="23.598981112744202"/>
    <n v="4.9368988919284904"/>
    <n v="28.930201360079"/>
    <n v="31.3596836845981"/>
  </r>
  <r>
    <x v="11"/>
    <s v="Grazing Livestock"/>
    <x v="5"/>
    <m/>
    <m/>
    <x v="135"/>
    <s v="—    "/>
    <s v="V"/>
    <s v="V"/>
    <n v="0.18136407245580599"/>
    <s v="V"/>
  </r>
  <r>
    <x v="11"/>
    <s v="Grazing Livestock"/>
    <x v="5"/>
    <m/>
    <m/>
    <x v="136"/>
    <s v="—    "/>
    <n v="2.5358609966760499E-2"/>
    <s v="V"/>
    <s v="V"/>
    <s v="V"/>
  </r>
  <r>
    <x v="11"/>
    <s v="Grazing Livestock"/>
    <x v="5"/>
    <m/>
    <m/>
    <x v="137"/>
    <s v="—    "/>
    <n v="90.409973914362794"/>
    <n v="56.428720770477298"/>
    <n v="96.990294494321603"/>
    <n v="110.692117763727"/>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2"/>
    <s v="—    "/>
    <n v="164.67543071253701"/>
    <n v="68.603485963451106"/>
    <n v="130.19994215142901"/>
    <n v="327.53817484072101"/>
  </r>
  <r>
    <x v="12"/>
    <s v="Grazing Livestock"/>
    <x v="6"/>
    <m/>
    <m/>
    <x v="117"/>
    <s v="—    "/>
    <n v="35450.192411789903"/>
    <n v="21517.274745462"/>
    <n v="35195.402681702799"/>
    <n v="49553.827710709404"/>
  </r>
  <r>
    <x v="12"/>
    <s v="Grazing Livestock"/>
    <x v="6"/>
    <m/>
    <m/>
    <x v="118"/>
    <s v="—    "/>
    <n v="40798.358334882301"/>
    <n v="15011.527624807"/>
    <n v="38948.164191480399"/>
    <n v="69665.849147446905"/>
  </r>
  <r>
    <x v="12"/>
    <s v="Grazing Livestock"/>
    <x v="6"/>
    <m/>
    <m/>
    <x v="119"/>
    <s v="—    "/>
    <s v=".D"/>
    <s v=".D"/>
    <s v="..D"/>
    <n v="0"/>
  </r>
  <r>
    <x v="12"/>
    <s v="Grazing Livestock"/>
    <x v="6"/>
    <m/>
    <m/>
    <x v="120"/>
    <s v="—    "/>
    <s v="V"/>
    <n v="0"/>
    <s v=".D"/>
    <s v="V"/>
  </r>
  <r>
    <x v="12"/>
    <s v="Grazing Livestock"/>
    <x v="6"/>
    <m/>
    <m/>
    <x v="121"/>
    <s v="—    "/>
    <s v="V"/>
    <n v="0"/>
    <s v=".D"/>
    <s v=".D"/>
  </r>
  <r>
    <x v="12"/>
    <s v="Grazing Livestock"/>
    <x v="6"/>
    <m/>
    <m/>
    <x v="122"/>
    <s v="—    "/>
    <n v="38.914035162903602"/>
    <n v="24.077998706547699"/>
    <n v="39.362569601138901"/>
    <n v="52.488295611025102"/>
  </r>
  <r>
    <x v="12"/>
    <s v="Grazing Livestock"/>
    <x v="6"/>
    <m/>
    <m/>
    <x v="123"/>
    <s v="—    "/>
    <n v="558.96276348206197"/>
    <n v="225.13822675702801"/>
    <n v="526.88595042326403"/>
    <n v="948.96200965040805"/>
  </r>
  <r>
    <x v="12"/>
    <s v="Grazing Livestock"/>
    <x v="6"/>
    <m/>
    <m/>
    <x v="124"/>
    <s v="—    "/>
    <s v=".D"/>
    <s v=".D"/>
    <s v="..D"/>
    <n v="0"/>
  </r>
  <r>
    <x v="12"/>
    <s v="Grazing Livestock"/>
    <x v="6"/>
    <m/>
    <m/>
    <x v="125"/>
    <s v="—    "/>
    <n v="0"/>
    <s v="..D"/>
    <n v="0"/>
    <n v="0"/>
  </r>
  <r>
    <x v="12"/>
    <s v="Grazing Livestock"/>
    <x v="6"/>
    <m/>
    <m/>
    <x v="126"/>
    <s v="—    "/>
    <n v="0"/>
    <n v="0"/>
    <n v="0"/>
    <n v="0"/>
  </r>
  <r>
    <x v="12"/>
    <s v="Grazing Livestock"/>
    <x v="6"/>
    <m/>
    <m/>
    <x v="127"/>
    <s v="—    "/>
    <n v="8942.3720944085999"/>
    <s v="V"/>
    <n v="6587.8341896949396"/>
    <n v="14667.9757147533"/>
  </r>
  <r>
    <x v="12"/>
    <s v="Grazing Livestock"/>
    <x v="6"/>
    <m/>
    <m/>
    <x v="128"/>
    <s v="—    "/>
    <n v="6211.8039132245303"/>
    <n v="1579.7080650519299"/>
    <n v="6000.4470140784397"/>
    <n v="11154.6393381911"/>
  </r>
  <r>
    <x v="12"/>
    <s v="Grazing Livestock"/>
    <x v="6"/>
    <m/>
    <m/>
    <x v="129"/>
    <s v="—    "/>
    <s v=".D"/>
    <s v=".D"/>
    <s v="..D"/>
    <n v="0"/>
  </r>
  <r>
    <x v="12"/>
    <s v="Grazing Livestock"/>
    <x v="6"/>
    <m/>
    <m/>
    <x v="130"/>
    <s v="—    "/>
    <s v="V"/>
    <n v="0"/>
    <s v=".D"/>
    <s v=".D"/>
  </r>
  <r>
    <x v="12"/>
    <s v="Grazing Livestock"/>
    <x v="6"/>
    <m/>
    <m/>
    <x v="131"/>
    <s v="—    "/>
    <s v=".D"/>
    <s v="..D"/>
    <n v="0"/>
    <s v=".D"/>
  </r>
  <r>
    <x v="12"/>
    <s v="Grazing Livestock"/>
    <x v="6"/>
    <m/>
    <m/>
    <x v="132"/>
    <s v="—    "/>
    <n v="89.544578544304599"/>
    <n v="45.252212738090101"/>
    <n v="88.756572520158201"/>
    <n v="134.33560547373199"/>
  </r>
  <r>
    <x v="12"/>
    <s v="Grazing Livestock"/>
    <x v="6"/>
    <m/>
    <m/>
    <x v="133"/>
    <s v="—    "/>
    <n v="48.774278353301398"/>
    <n v="29.139623052252901"/>
    <n v="49.455901676140897"/>
    <n v="66.562543270480603"/>
  </r>
  <r>
    <x v="12"/>
    <s v="Grazing Livestock"/>
    <x v="6"/>
    <m/>
    <m/>
    <x v="134"/>
    <s v="—    "/>
    <n v="40.191540290869803"/>
    <n v="15.789386215662599"/>
    <n v="38.676110021713001"/>
    <n v="67.036835195831898"/>
  </r>
  <r>
    <x v="12"/>
    <s v="Grazing Livestock"/>
    <x v="6"/>
    <m/>
    <m/>
    <x v="135"/>
    <s v="—    "/>
    <s v=".D"/>
    <s v=".D"/>
    <s v="..D"/>
    <n v="0"/>
  </r>
  <r>
    <x v="12"/>
    <s v="Grazing Livestock"/>
    <x v="6"/>
    <m/>
    <m/>
    <x v="136"/>
    <s v="—    "/>
    <s v="V"/>
    <n v="0"/>
    <s v="V"/>
    <s v="V"/>
  </r>
  <r>
    <x v="12"/>
    <s v="Grazing Livestock"/>
    <x v="6"/>
    <m/>
    <m/>
    <x v="137"/>
    <s v="—    "/>
    <n v="89.538037932678506"/>
    <n v="45.249032451103901"/>
    <n v="88.747810261456394"/>
    <n v="134.330241865901"/>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2"/>
    <s v="—    "/>
    <n v="87.498495039597898"/>
    <n v="58.921865587630002"/>
    <n v="88.373231988377199"/>
    <n v="131.78877314270599"/>
  </r>
  <r>
    <x v="13"/>
    <s v="Grazing Livestock"/>
    <x v="6"/>
    <s v="Grazing livestock (DA)"/>
    <m/>
    <x v="117"/>
    <s v="—    "/>
    <n v="40621.834336952597"/>
    <n v="30746.111725179398"/>
    <n v="37561.2564098406"/>
    <n v="62835.977361772799"/>
  </r>
  <r>
    <x v="13"/>
    <s v="Grazing Livestock"/>
    <x v="6"/>
    <s v="Grazing livestock (DA)"/>
    <m/>
    <x v="118"/>
    <s v="—    "/>
    <n v="30373.354242114299"/>
    <n v="10816.9923244818"/>
    <n v="36195.698983571798"/>
    <n v="49952.814954387402"/>
  </r>
  <r>
    <x v="13"/>
    <s v="Grazing Livestock"/>
    <x v="6"/>
    <s v="Grazing livestock (DA)"/>
    <m/>
    <x v="119"/>
    <s v="—    "/>
    <s v=".D"/>
    <s v=".D"/>
    <s v="..D"/>
    <n v="0"/>
  </r>
  <r>
    <x v="13"/>
    <s v="Grazing Livestock"/>
    <x v="6"/>
    <s v="Grazing livestock (DA)"/>
    <m/>
    <x v="120"/>
    <s v="—    "/>
    <s v=".D"/>
    <s v="..D"/>
    <s v=".D"/>
    <n v="0"/>
  </r>
  <r>
    <x v="13"/>
    <s v="Grazing Livestock"/>
    <x v="6"/>
    <s v="Grazing livestock (DA)"/>
    <m/>
    <x v="121"/>
    <s v="—    "/>
    <n v="0"/>
    <n v="0"/>
    <s v="..D"/>
    <n v="0"/>
  </r>
  <r>
    <x v="13"/>
    <s v="Grazing Livestock"/>
    <x v="6"/>
    <s v="Grazing livestock (DA)"/>
    <m/>
    <x v="122"/>
    <s v="—    "/>
    <n v="43.067546578014699"/>
    <n v="33.337327407955598"/>
    <n v="41.541110389265398"/>
    <n v="61.895611388409101"/>
  </r>
  <r>
    <x v="13"/>
    <s v="Grazing Livestock"/>
    <x v="6"/>
    <s v="Grazing livestock (DA)"/>
    <m/>
    <x v="123"/>
    <s v="—    "/>
    <n v="397.24329348949902"/>
    <n v="156.38701508637899"/>
    <n v="468.91815123269998"/>
    <n v="638.45220925986405"/>
  </r>
  <r>
    <x v="13"/>
    <s v="Grazing Livestock"/>
    <x v="6"/>
    <s v="Grazing livestock (DA)"/>
    <m/>
    <x v="124"/>
    <s v="—    "/>
    <s v=".D"/>
    <s v=".D"/>
    <s v="..D"/>
    <n v="0"/>
  </r>
  <r>
    <x v="13"/>
    <s v="Grazing Livestock"/>
    <x v="6"/>
    <s v="Grazing livestock (DA)"/>
    <m/>
    <x v="125"/>
    <s v="—    "/>
    <n v="0"/>
    <n v="0"/>
    <n v="0"/>
    <n v="0"/>
  </r>
  <r>
    <x v="13"/>
    <s v="Grazing Livestock"/>
    <x v="6"/>
    <s v="Grazing livestock (DA)"/>
    <m/>
    <x v="126"/>
    <s v="—    "/>
    <n v="0"/>
    <n v="0"/>
    <n v="0"/>
    <n v="0"/>
  </r>
  <r>
    <x v="13"/>
    <s v="Grazing Livestock"/>
    <x v="6"/>
    <s v="Grazing livestock (DA)"/>
    <m/>
    <x v="127"/>
    <s v="—    "/>
    <n v="13174.7077226494"/>
    <s v="V"/>
    <n v="6159.91861070495"/>
    <n v="26184.676813167502"/>
  </r>
  <r>
    <x v="13"/>
    <s v="Grazing Livestock"/>
    <x v="6"/>
    <s v="Grazing livestock (DA)"/>
    <m/>
    <x v="128"/>
    <s v="—    "/>
    <n v="7212.0634619541797"/>
    <n v="1220.94722706318"/>
    <s v="V"/>
    <n v="12190.2099625634"/>
  </r>
  <r>
    <x v="13"/>
    <s v="Grazing Livestock"/>
    <x v="6"/>
    <s v="Grazing livestock (DA)"/>
    <m/>
    <x v="129"/>
    <s v="—    "/>
    <s v=".D"/>
    <s v=".D"/>
    <s v="..D"/>
    <n v="0"/>
  </r>
  <r>
    <x v="13"/>
    <s v="Grazing Livestock"/>
    <x v="6"/>
    <s v="Grazing livestock (DA)"/>
    <m/>
    <x v="130"/>
    <s v="—    "/>
    <s v=".D"/>
    <s v="..D"/>
    <s v=".D"/>
    <n v="0"/>
  </r>
  <r>
    <x v="13"/>
    <s v="Grazing Livestock"/>
    <x v="6"/>
    <s v="Grazing livestock (DA)"/>
    <m/>
    <x v="131"/>
    <s v="—    "/>
    <s v=".D"/>
    <s v="..D"/>
    <n v="0"/>
    <s v=".D"/>
  </r>
  <r>
    <x v="13"/>
    <s v="Grazing Livestock"/>
    <x v="6"/>
    <s v="Grazing livestock (DA)"/>
    <m/>
    <x v="132"/>
    <s v="—    "/>
    <n v="75.129821319451693"/>
    <n v="44.9570452671556"/>
    <n v="86.716097197486604"/>
    <n v="99.990773933463998"/>
  </r>
  <r>
    <x v="13"/>
    <s v="Grazing Livestock"/>
    <x v="6"/>
    <s v="Grazing livestock (DA)"/>
    <m/>
    <x v="133"/>
    <s v="—    "/>
    <n v="48.223942085463797"/>
    <n v="31.902465968060699"/>
    <n v="52.381786629348802"/>
    <n v="66.005516220469005"/>
  </r>
  <r>
    <x v="13"/>
    <s v="Grazing Livestock"/>
    <x v="6"/>
    <s v="Grazing livestock (DA)"/>
    <m/>
    <x v="134"/>
    <s v="—    "/>
    <n v="26.025377560905302"/>
    <n v="12.7880403134718"/>
    <n v="32.708197994072002"/>
    <n v="33.646209007912702"/>
  </r>
  <r>
    <x v="13"/>
    <s v="Grazing Livestock"/>
    <x v="6"/>
    <s v="Grazing livestock (DA)"/>
    <m/>
    <x v="135"/>
    <s v="—    "/>
    <s v=".D"/>
    <s v=".D"/>
    <s v="..D"/>
    <n v="0"/>
  </r>
  <r>
    <x v="13"/>
    <s v="Grazing Livestock"/>
    <x v="6"/>
    <s v="Grazing livestock (DA)"/>
    <m/>
    <x v="136"/>
    <s v="—    "/>
    <s v=".D"/>
    <s v="..D"/>
    <s v=".D"/>
    <n v="0"/>
  </r>
  <r>
    <x v="13"/>
    <s v="Grazing Livestock"/>
    <x v="6"/>
    <s v="Grazing livestock (DA)"/>
    <m/>
    <x v="137"/>
    <s v="—    "/>
    <n v="75.120042921181195"/>
    <n v="44.951113333561104"/>
    <n v="86.698538690893102"/>
    <n v="99.990773933463998"/>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2"/>
    <s v="—    "/>
    <n v="252.07345459496801"/>
    <s v="F"/>
    <n v="167.930176504288"/>
    <n v="453.15360376709299"/>
  </r>
  <r>
    <x v="14"/>
    <s v="Grazing Livestock"/>
    <x v="6"/>
    <s v="Specialist sheep (SDA)"/>
    <m/>
    <x v="117"/>
    <s v="—    "/>
    <n v="12842.614532560399"/>
    <s v="F"/>
    <n v="14560.0954272851"/>
    <n v="15126.3548040692"/>
  </r>
  <r>
    <x v="14"/>
    <s v="Grazing Livestock"/>
    <x v="6"/>
    <s v="Specialist sheep (SDA)"/>
    <m/>
    <x v="118"/>
    <s v="—    "/>
    <n v="59328.993818352203"/>
    <s v="F"/>
    <n v="52546.527770574503"/>
    <n v="82964.244000488397"/>
  </r>
  <r>
    <x v="14"/>
    <s v="Grazing Livestock"/>
    <x v="6"/>
    <s v="Specialist sheep (SDA)"/>
    <m/>
    <x v="119"/>
    <s v="—    "/>
    <n v="0"/>
    <n v="0"/>
    <n v="0"/>
    <n v="0"/>
  </r>
  <r>
    <x v="14"/>
    <s v="Grazing Livestock"/>
    <x v="6"/>
    <s v="Specialist sheep (SDA)"/>
    <m/>
    <x v="120"/>
    <s v="—    "/>
    <s v=".D"/>
    <s v="..D"/>
    <n v="0"/>
    <s v=".D"/>
  </r>
  <r>
    <x v="14"/>
    <s v="Grazing Livestock"/>
    <x v="6"/>
    <s v="Specialist sheep (SDA)"/>
    <m/>
    <x v="121"/>
    <s v="—    "/>
    <s v=".D"/>
    <s v="..D"/>
    <n v="0"/>
    <s v=".D"/>
  </r>
  <r>
    <x v="14"/>
    <s v="Grazing Livestock"/>
    <x v="6"/>
    <s v="Specialist sheep (SDA)"/>
    <m/>
    <x v="122"/>
    <s v="—    "/>
    <n v="15.654031524420301"/>
    <s v="F"/>
    <n v="17.243116202816299"/>
    <n v="19.407384105281601"/>
  </r>
  <r>
    <x v="14"/>
    <s v="Grazing Livestock"/>
    <x v="6"/>
    <s v="Specialist sheep (SDA)"/>
    <m/>
    <x v="123"/>
    <s v="—    "/>
    <n v="841.14719077454401"/>
    <s v="F"/>
    <n v="717.88806063752997"/>
    <n v="1190.0082439970199"/>
  </r>
  <r>
    <x v="14"/>
    <s v="Grazing Livestock"/>
    <x v="6"/>
    <s v="Specialist sheep (SDA)"/>
    <m/>
    <x v="124"/>
    <s v="—    "/>
    <n v="0"/>
    <n v="0"/>
    <n v="0"/>
    <n v="0"/>
  </r>
  <r>
    <x v="14"/>
    <s v="Grazing Livestock"/>
    <x v="6"/>
    <s v="Specialist sheep (SDA)"/>
    <m/>
    <x v="125"/>
    <s v="—    "/>
    <n v="0"/>
    <n v="0"/>
    <n v="0"/>
    <n v="0"/>
  </r>
  <r>
    <x v="14"/>
    <s v="Grazing Livestock"/>
    <x v="6"/>
    <s v="Specialist sheep (SDA)"/>
    <m/>
    <x v="126"/>
    <s v="—    "/>
    <n v="0"/>
    <n v="0"/>
    <n v="0"/>
    <n v="0"/>
  </r>
  <r>
    <x v="14"/>
    <s v="Grazing Livestock"/>
    <x v="6"/>
    <s v="Specialist sheep (SDA)"/>
    <m/>
    <x v="127"/>
    <s v="—    "/>
    <n v="2509.4550096201301"/>
    <s v="F"/>
    <s v="V"/>
    <n v="1782.5543804741001"/>
  </r>
  <r>
    <x v="14"/>
    <s v="Grazing Livestock"/>
    <x v="6"/>
    <s v="Specialist sheep (SDA)"/>
    <m/>
    <x v="128"/>
    <s v="—    "/>
    <n v="6567.6539116921604"/>
    <s v="F"/>
    <n v="4522.6248460760398"/>
    <n v="11369.4280093252"/>
  </r>
  <r>
    <x v="14"/>
    <s v="Grazing Livestock"/>
    <x v="6"/>
    <s v="Specialist sheep (SDA)"/>
    <m/>
    <x v="129"/>
    <s v="—    "/>
    <s v="..D"/>
    <s v="..D"/>
    <n v="0"/>
    <n v="0"/>
  </r>
  <r>
    <x v="14"/>
    <s v="Grazing Livestock"/>
    <x v="6"/>
    <s v="Specialist sheep (SDA)"/>
    <m/>
    <x v="130"/>
    <s v="—    "/>
    <s v=".D"/>
    <s v="..D"/>
    <n v="0"/>
    <s v=".D"/>
  </r>
  <r>
    <x v="14"/>
    <s v="Grazing Livestock"/>
    <x v="6"/>
    <s v="Specialist sheep (SDA)"/>
    <m/>
    <x v="131"/>
    <s v="—    "/>
    <s v="..D"/>
    <n v="0"/>
    <n v="0"/>
    <s v="..D"/>
  </r>
  <r>
    <x v="14"/>
    <s v="Grazing Livestock"/>
    <x v="6"/>
    <s v="Specialist sheep (SDA)"/>
    <m/>
    <x v="132"/>
    <s v="—    "/>
    <n v="78.561521767735599"/>
    <s v="F"/>
    <n v="71.760779469901294"/>
    <n v="110.02943307506"/>
  </r>
  <r>
    <x v="14"/>
    <s v="Grazing Livestock"/>
    <x v="6"/>
    <s v="Specialist sheep (SDA)"/>
    <m/>
    <x v="133"/>
    <s v="—    "/>
    <n v="17.116272692254601"/>
    <s v="F"/>
    <n v="18.0554245091298"/>
    <n v="21.215011175590501"/>
  </r>
  <r>
    <x v="14"/>
    <s v="Grazing Livestock"/>
    <x v="6"/>
    <s v="Specialist sheep (SDA)"/>
    <m/>
    <x v="134"/>
    <s v="—    "/>
    <n v="61.3855062594968"/>
    <s v="F"/>
    <n v="53.705354960771402"/>
    <n v="88.639633793734006"/>
  </r>
  <r>
    <x v="14"/>
    <s v="Grazing Livestock"/>
    <x v="6"/>
    <s v="Specialist sheep (SDA)"/>
    <m/>
    <x v="135"/>
    <s v="—    "/>
    <n v="0"/>
    <n v="0"/>
    <n v="0"/>
    <n v="0"/>
  </r>
  <r>
    <x v="14"/>
    <s v="Grazing Livestock"/>
    <x v="6"/>
    <s v="Specialist sheep (SDA)"/>
    <m/>
    <x v="136"/>
    <s v="—    "/>
    <s v=".D"/>
    <s v="..D"/>
    <n v="0"/>
    <s v=".D"/>
  </r>
  <r>
    <x v="14"/>
    <s v="Grazing Livestock"/>
    <x v="6"/>
    <s v="Specialist sheep (SDA)"/>
    <m/>
    <x v="137"/>
    <s v="—    "/>
    <n v="78.557146687321193"/>
    <s v="F"/>
    <n v="71.760779469901294"/>
    <n v="110.01663300855"/>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2"/>
    <s v="—    "/>
    <n v="176.200914056503"/>
    <s v="F"/>
    <n v="138.95347027665599"/>
    <n v="376.08289929976598"/>
  </r>
  <r>
    <x v="15"/>
    <s v="Grazing Livestock"/>
    <x v="6"/>
    <s v="Other grazing livestock (SDA)"/>
    <m/>
    <x v="117"/>
    <s v="—    "/>
    <n v="49655.510416431898"/>
    <s v="F"/>
    <n v="47878.181908663901"/>
    <n v="83413.618785742699"/>
  </r>
  <r>
    <x v="15"/>
    <s v="Grazing Livestock"/>
    <x v="6"/>
    <s v="Other grazing livestock (SDA)"/>
    <m/>
    <x v="118"/>
    <s v="—    "/>
    <n v="36342.189078041003"/>
    <s v="F"/>
    <n v="31606.934541602001"/>
    <n v="73624.819317982998"/>
  </r>
  <r>
    <x v="15"/>
    <s v="Grazing Livestock"/>
    <x v="6"/>
    <s v="Other grazing livestock (SDA)"/>
    <m/>
    <x v="119"/>
    <s v="—    "/>
    <n v="0"/>
    <n v="0"/>
    <n v="0"/>
    <n v="0"/>
  </r>
  <r>
    <x v="15"/>
    <s v="Grazing Livestock"/>
    <x v="6"/>
    <s v="Other grazing livestock (SDA)"/>
    <m/>
    <x v="120"/>
    <s v="—    "/>
    <s v="V"/>
    <n v="0"/>
    <s v="V"/>
    <s v=".D"/>
  </r>
  <r>
    <x v="15"/>
    <s v="Grazing Livestock"/>
    <x v="6"/>
    <s v="Other grazing livestock (SDA)"/>
    <m/>
    <x v="121"/>
    <s v="—    "/>
    <s v=".D"/>
    <n v="0"/>
    <s v=".D"/>
    <s v=".D"/>
  </r>
  <r>
    <x v="15"/>
    <s v="Grazing Livestock"/>
    <x v="6"/>
    <s v="Other grazing livestock (SDA)"/>
    <m/>
    <x v="122"/>
    <s v="—    "/>
    <n v="54.885662456359199"/>
    <s v="F"/>
    <n v="53.262020647369198"/>
    <n v="88.944070468530896"/>
  </r>
  <r>
    <x v="15"/>
    <s v="Grazing Livestock"/>
    <x v="6"/>
    <s v="Other grazing livestock (SDA)"/>
    <m/>
    <x v="123"/>
    <s v="—    "/>
    <n v="494.55221021403702"/>
    <s v="F"/>
    <n v="440.21673926148401"/>
    <n v="966.03209568318198"/>
  </r>
  <r>
    <x v="15"/>
    <s v="Grazing Livestock"/>
    <x v="6"/>
    <s v="Other grazing livestock (SDA)"/>
    <m/>
    <x v="124"/>
    <s v="—    "/>
    <n v="0"/>
    <n v="0"/>
    <n v="0"/>
    <n v="0"/>
  </r>
  <r>
    <x v="15"/>
    <s v="Grazing Livestock"/>
    <x v="6"/>
    <s v="Other grazing livestock (SDA)"/>
    <m/>
    <x v="125"/>
    <s v="—    "/>
    <n v="0"/>
    <n v="0"/>
    <n v="0"/>
    <n v="0"/>
  </r>
  <r>
    <x v="15"/>
    <s v="Grazing Livestock"/>
    <x v="6"/>
    <s v="Other grazing livestock (SDA)"/>
    <m/>
    <x v="126"/>
    <s v="—    "/>
    <n v="0"/>
    <n v="0"/>
    <n v="0"/>
    <n v="0"/>
  </r>
  <r>
    <x v="15"/>
    <s v="Grazing Livestock"/>
    <x v="6"/>
    <s v="Other grazing livestock (SDA)"/>
    <m/>
    <x v="127"/>
    <s v="—    "/>
    <n v="9776.7567980042695"/>
    <s v="F"/>
    <n v="8939.4311526724705"/>
    <n v="19693.220668146801"/>
  </r>
  <r>
    <x v="15"/>
    <s v="Grazing Livestock"/>
    <x v="6"/>
    <s v="Other grazing livestock (SDA)"/>
    <m/>
    <x v="128"/>
    <s v="—    "/>
    <n v="4731.4369320439801"/>
    <s v="F"/>
    <n v="4078.7039203405202"/>
    <n v="9636.6198378023091"/>
  </r>
  <r>
    <x v="15"/>
    <s v="Grazing Livestock"/>
    <x v="6"/>
    <s v="Other grazing livestock (SDA)"/>
    <m/>
    <x v="129"/>
    <s v="—    "/>
    <n v="0"/>
    <n v="0"/>
    <n v="0"/>
    <n v="0"/>
  </r>
  <r>
    <x v="15"/>
    <s v="Grazing Livestock"/>
    <x v="6"/>
    <s v="Other grazing livestock (SDA)"/>
    <m/>
    <x v="130"/>
    <s v="—    "/>
    <s v="V"/>
    <n v="0"/>
    <s v=".D"/>
    <s v=".D"/>
  </r>
  <r>
    <x v="15"/>
    <s v="Grazing Livestock"/>
    <x v="6"/>
    <s v="Other grazing livestock (SDA)"/>
    <m/>
    <x v="131"/>
    <s v="—    "/>
    <n v="0"/>
    <n v="0"/>
    <n v="0"/>
    <n v="0"/>
  </r>
  <r>
    <x v="15"/>
    <s v="Grazing Livestock"/>
    <x v="6"/>
    <s v="Other grazing livestock (SDA)"/>
    <m/>
    <x v="132"/>
    <s v="—    "/>
    <n v="116.113229693923"/>
    <s v="F"/>
    <n v="102.600310734861"/>
    <n v="209.32564737249101"/>
  </r>
  <r>
    <x v="15"/>
    <s v="Grazing Livestock"/>
    <x v="6"/>
    <s v="Other grazing livestock (SDA)"/>
    <m/>
    <x v="133"/>
    <s v="—    "/>
    <n v="77.720183165424999"/>
    <s v="F"/>
    <n v="69.329404788723195"/>
    <n v="132.25432081854501"/>
  </r>
  <r>
    <x v="15"/>
    <s v="Grazing Livestock"/>
    <x v="6"/>
    <s v="Other grazing livestock (SDA)"/>
    <m/>
    <x v="134"/>
    <s v="—    "/>
    <n v="37.700806367834403"/>
    <s v="F"/>
    <n v="33.054603855209102"/>
    <n v="75.0657801485346"/>
  </r>
  <r>
    <x v="15"/>
    <s v="Grazing Livestock"/>
    <x v="6"/>
    <s v="Other grazing livestock (SDA)"/>
    <m/>
    <x v="135"/>
    <s v="—    "/>
    <n v="0"/>
    <n v="0"/>
    <n v="0"/>
    <n v="0"/>
  </r>
  <r>
    <x v="15"/>
    <s v="Grazing Livestock"/>
    <x v="6"/>
    <s v="Other grazing livestock (SDA)"/>
    <m/>
    <x v="136"/>
    <s v="—    "/>
    <s v="V"/>
    <n v="0"/>
    <s v="V"/>
    <s v=".D"/>
  </r>
  <r>
    <x v="15"/>
    <s v="Grazing Livestock"/>
    <x v="6"/>
    <s v="Other grazing livestock (SDA)"/>
    <m/>
    <x v="137"/>
    <s v="—    "/>
    <n v="116.108514754588"/>
    <s v="F"/>
    <n v="102.59279994886499"/>
    <n v="209.324682912106"/>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2"/>
    <s v="—    "/>
    <n v="134.004789406566"/>
    <n v="61.594757404252697"/>
    <n v="140.45169224605101"/>
    <n v="189.135038752718"/>
  </r>
  <r>
    <x v="16"/>
    <s v="Other types &amp; mixed"/>
    <x v="0"/>
    <m/>
    <m/>
    <x v="117"/>
    <s v="—    "/>
    <n v="47092.718246058903"/>
    <n v="34110.684689717396"/>
    <n v="50025.890672605899"/>
    <n v="53521.127060597602"/>
  </r>
  <r>
    <x v="16"/>
    <s v="Other types &amp; mixed"/>
    <x v="0"/>
    <m/>
    <m/>
    <x v="118"/>
    <s v="—    "/>
    <n v="15345.0259533525"/>
    <n v="8627.6777881849102"/>
    <n v="14207.6307260379"/>
    <n v="23833.5593336415"/>
  </r>
  <r>
    <x v="16"/>
    <s v="Other types &amp; mixed"/>
    <x v="0"/>
    <m/>
    <m/>
    <x v="119"/>
    <s v="—    "/>
    <n v="83860.890687543797"/>
    <n v="12701.8007800457"/>
    <s v="V"/>
    <n v="62621.8320878882"/>
  </r>
  <r>
    <x v="16"/>
    <s v="Other types &amp; mixed"/>
    <x v="0"/>
    <m/>
    <m/>
    <x v="120"/>
    <s v="—    "/>
    <n v="213744.12778369099"/>
    <n v="27186.104566540798"/>
    <n v="321751.91539710801"/>
    <n v="178080.56018022599"/>
  </r>
  <r>
    <x v="16"/>
    <s v="Other types &amp; mixed"/>
    <x v="0"/>
    <m/>
    <m/>
    <x v="121"/>
    <s v="—    "/>
    <s v=".D"/>
    <s v="..D"/>
    <s v=".D"/>
    <n v="0"/>
  </r>
  <r>
    <x v="16"/>
    <s v="Other types &amp; mixed"/>
    <x v="0"/>
    <m/>
    <m/>
    <x v="122"/>
    <s v="—    "/>
    <n v="46.649651033229702"/>
    <n v="40.231876218966903"/>
    <n v="50.015697744343299"/>
    <n v="46.102358772352503"/>
  </r>
  <r>
    <x v="16"/>
    <s v="Other types &amp; mixed"/>
    <x v="0"/>
    <m/>
    <m/>
    <x v="123"/>
    <s v="—    "/>
    <n v="184.845131152448"/>
    <n v="106.95460256993201"/>
    <n v="178.18678920594499"/>
    <n v="270.57678845333902"/>
  </r>
  <r>
    <x v="16"/>
    <s v="Other types &amp; mixed"/>
    <x v="0"/>
    <m/>
    <m/>
    <x v="124"/>
    <s v="—    "/>
    <n v="707.00218983606499"/>
    <n v="86.200734785162695"/>
    <s v="V"/>
    <s v="V"/>
  </r>
  <r>
    <x v="16"/>
    <s v="Other types &amp; mixed"/>
    <x v="0"/>
    <m/>
    <m/>
    <x v="125"/>
    <s v="—    "/>
    <n v="36474.348562159597"/>
    <s v="V"/>
    <n v="41789.368815774797"/>
    <s v="V"/>
  </r>
  <r>
    <x v="16"/>
    <s v="Other types &amp; mixed"/>
    <x v="0"/>
    <m/>
    <m/>
    <x v="126"/>
    <s v="—    "/>
    <n v="77984.422071477107"/>
    <s v=".D"/>
    <n v="129940.309812939"/>
    <s v="V"/>
  </r>
  <r>
    <x v="16"/>
    <s v="Other types &amp; mixed"/>
    <x v="0"/>
    <m/>
    <m/>
    <x v="127"/>
    <s v="—    "/>
    <n v="16061.431776064701"/>
    <n v="8359.8237286714993"/>
    <n v="17446.956913091799"/>
    <n v="20564.497173256201"/>
  </r>
  <r>
    <x v="16"/>
    <s v="Other types &amp; mixed"/>
    <x v="0"/>
    <m/>
    <m/>
    <x v="128"/>
    <s v="—    "/>
    <n v="3306.0930835701301"/>
    <n v="890.09528184575504"/>
    <n v="2459.4771705082999"/>
    <s v="V"/>
  </r>
  <r>
    <x v="16"/>
    <s v="Other types &amp; mixed"/>
    <x v="0"/>
    <m/>
    <m/>
    <x v="129"/>
    <s v="—    "/>
    <n v="1882.61338576755"/>
    <s v="V"/>
    <s v="V"/>
    <s v="V"/>
  </r>
  <r>
    <x v="16"/>
    <s v="Other types &amp; mixed"/>
    <x v="0"/>
    <m/>
    <m/>
    <x v="130"/>
    <s v="—    "/>
    <n v="36683.629001797402"/>
    <n v="5828.5259353319198"/>
    <n v="57014.674751521801"/>
    <n v="25987.743700205901"/>
  </r>
  <r>
    <x v="16"/>
    <s v="Other types &amp; mixed"/>
    <x v="0"/>
    <m/>
    <m/>
    <x v="131"/>
    <s v="—    "/>
    <s v=".D"/>
    <s v="..D"/>
    <s v=".D"/>
    <n v="0"/>
  </r>
  <r>
    <x v="16"/>
    <s v="Other types &amp; mixed"/>
    <x v="0"/>
    <m/>
    <m/>
    <x v="132"/>
    <s v="—    "/>
    <n v="191.26840545741899"/>
    <n v="68.350191014229395"/>
    <n v="244.396636376034"/>
    <n v="202.835979387403"/>
  </r>
  <r>
    <x v="16"/>
    <s v="Other types &amp; mixed"/>
    <x v="0"/>
    <m/>
    <m/>
    <x v="133"/>
    <s v="—    "/>
    <n v="43.384454220005303"/>
    <n v="22.790050174651199"/>
    <n v="51.984007708884803"/>
    <n v="45.909420695767103"/>
  </r>
  <r>
    <x v="16"/>
    <s v="Other types &amp; mixed"/>
    <x v="0"/>
    <m/>
    <m/>
    <x v="134"/>
    <s v="—    "/>
    <n v="15.197178085673499"/>
    <n v="10.1023462877634"/>
    <n v="15.453770244290601"/>
    <n v="19.459243702272701"/>
  </r>
  <r>
    <x v="16"/>
    <s v="Other types &amp; mixed"/>
    <x v="0"/>
    <m/>
    <m/>
    <x v="135"/>
    <s v="—    "/>
    <n v="77.367028225104605"/>
    <n v="18.327253720338799"/>
    <n v="103.167346117923"/>
    <n v="82.375055086378794"/>
  </r>
  <r>
    <x v="16"/>
    <s v="Other types &amp; mixed"/>
    <x v="0"/>
    <m/>
    <m/>
    <x v="136"/>
    <s v="—    "/>
    <n v="54.954840347875901"/>
    <n v="16.679830615983299"/>
    <n v="73.492902283647496"/>
    <n v="54.678643616352304"/>
  </r>
  <r>
    <x v="16"/>
    <s v="Other types &amp; mixed"/>
    <x v="0"/>
    <m/>
    <m/>
    <x v="137"/>
    <s v="—    "/>
    <n v="58.946536884437698"/>
    <n v="33.343106677907301"/>
    <n v="67.736387974463796"/>
    <n v="65.782280684672102"/>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2"/>
    <s v="—    "/>
    <n v="73.434994414052497"/>
    <s v="F"/>
    <n v="115.694351516328"/>
    <n v="47.901676655984197"/>
  </r>
  <r>
    <x v="17"/>
    <s v="Other types &amp; mixed"/>
    <x v="7"/>
    <m/>
    <m/>
    <x v="117"/>
    <s v="—    "/>
    <n v="6162.3278801710403"/>
    <s v=".D"/>
    <s v="V"/>
    <n v="0"/>
  </r>
  <r>
    <x v="17"/>
    <s v="Other types &amp; mixed"/>
    <x v="7"/>
    <m/>
    <m/>
    <x v="118"/>
    <s v="—    "/>
    <n v="3469.34576835702"/>
    <s v=".D"/>
    <s v="V"/>
    <s v="V"/>
  </r>
  <r>
    <x v="17"/>
    <s v="Other types &amp; mixed"/>
    <x v="7"/>
    <m/>
    <m/>
    <x v="119"/>
    <s v="—    "/>
    <n v="491163.70035853499"/>
    <s v="F"/>
    <n v="766253.61158356699"/>
    <n v="375793.45362038998"/>
  </r>
  <r>
    <x v="17"/>
    <s v="Other types &amp; mixed"/>
    <x v="7"/>
    <m/>
    <m/>
    <x v="120"/>
    <s v="—    "/>
    <s v=".D"/>
    <s v="..D"/>
    <s v=".D"/>
    <n v="0"/>
  </r>
  <r>
    <x v="17"/>
    <s v="Other types &amp; mixed"/>
    <x v="7"/>
    <m/>
    <m/>
    <x v="121"/>
    <s v="—    "/>
    <s v="..D"/>
    <n v="0"/>
    <s v="..D"/>
    <n v="0"/>
  </r>
  <r>
    <x v="17"/>
    <s v="Other types &amp; mixed"/>
    <x v="7"/>
    <m/>
    <m/>
    <x v="122"/>
    <s v="—    "/>
    <n v="6.96219926391651"/>
    <s v=".D"/>
    <n v="9.2894193150291908"/>
    <s v="..D"/>
  </r>
  <r>
    <x v="17"/>
    <s v="Other types &amp; mixed"/>
    <x v="7"/>
    <m/>
    <m/>
    <x v="123"/>
    <s v="—    "/>
    <n v="42.586755280491701"/>
    <s v=".D"/>
    <s v="V"/>
    <s v="V"/>
  </r>
  <r>
    <x v="17"/>
    <s v="Other types &amp; mixed"/>
    <x v="7"/>
    <m/>
    <m/>
    <x v="124"/>
    <s v="—    "/>
    <n v="4251.2777888556702"/>
    <s v="F"/>
    <n v="6954.9066784593997"/>
    <n v="2750.5172952171001"/>
  </r>
  <r>
    <x v="17"/>
    <s v="Other types &amp; mixed"/>
    <x v="7"/>
    <m/>
    <m/>
    <x v="125"/>
    <s v="—    "/>
    <s v=".D"/>
    <s v="..D"/>
    <s v=".D"/>
    <n v="0"/>
  </r>
  <r>
    <x v="17"/>
    <s v="Other types &amp; mixed"/>
    <x v="7"/>
    <m/>
    <m/>
    <x v="126"/>
    <s v="—    "/>
    <n v="0"/>
    <s v="..D"/>
    <n v="0"/>
    <n v="0"/>
  </r>
  <r>
    <x v="17"/>
    <s v="Other types &amp; mixed"/>
    <x v="7"/>
    <m/>
    <m/>
    <x v="127"/>
    <s v="—    "/>
    <s v="V"/>
    <s v=".D"/>
    <s v="V"/>
    <s v="..D"/>
  </r>
  <r>
    <x v="17"/>
    <s v="Other types &amp; mixed"/>
    <x v="7"/>
    <m/>
    <m/>
    <x v="128"/>
    <s v="—    "/>
    <s v="V"/>
    <n v="0"/>
    <s v="V"/>
    <s v="V"/>
  </r>
  <r>
    <x v="17"/>
    <s v="Other types &amp; mixed"/>
    <x v="7"/>
    <m/>
    <m/>
    <x v="129"/>
    <s v="—    "/>
    <n v="11735.2524362474"/>
    <s v=".D"/>
    <n v="16095.7786521953"/>
    <s v="V"/>
  </r>
  <r>
    <x v="17"/>
    <s v="Other types &amp; mixed"/>
    <x v="7"/>
    <m/>
    <m/>
    <x v="130"/>
    <s v="—    "/>
    <s v=".D"/>
    <s v="..D"/>
    <s v=".D"/>
    <n v="0"/>
  </r>
  <r>
    <x v="17"/>
    <s v="Other types &amp; mixed"/>
    <x v="7"/>
    <m/>
    <m/>
    <x v="131"/>
    <s v="—    "/>
    <s v="..D"/>
    <n v="0"/>
    <n v="0"/>
    <n v="0"/>
  </r>
  <r>
    <x v="17"/>
    <s v="Other types &amp; mixed"/>
    <x v="7"/>
    <m/>
    <m/>
    <x v="132"/>
    <s v="—    "/>
    <n v="432.75493967871802"/>
    <s v="F"/>
    <n v="618.81103594902299"/>
    <n v="382.05986359187301"/>
  </r>
  <r>
    <x v="17"/>
    <s v="Other types &amp; mixed"/>
    <x v="7"/>
    <m/>
    <m/>
    <x v="133"/>
    <s v="—    "/>
    <n v="8.0082446511974101"/>
    <s v=".D"/>
    <n v="11.7371466541376"/>
    <s v=".D"/>
  </r>
  <r>
    <x v="17"/>
    <s v="Other types &amp; mixed"/>
    <x v="7"/>
    <m/>
    <m/>
    <x v="134"/>
    <s v="—    "/>
    <n v="3.8265820363730798"/>
    <s v=".D"/>
    <s v="V"/>
    <s v="V"/>
  </r>
  <r>
    <x v="17"/>
    <s v="Other types &amp; mixed"/>
    <x v="7"/>
    <m/>
    <m/>
    <x v="135"/>
    <s v="—    "/>
    <n v="420.85959955071701"/>
    <s v="F"/>
    <n v="603.90393206069302"/>
    <n v="373.740915533102"/>
  </r>
  <r>
    <x v="17"/>
    <s v="Other types &amp; mixed"/>
    <x v="7"/>
    <m/>
    <m/>
    <x v="136"/>
    <s v="—    "/>
    <s v=".D"/>
    <s v="..D"/>
    <s v=".D"/>
    <n v="0"/>
  </r>
  <r>
    <x v="17"/>
    <s v="Other types &amp; mixed"/>
    <x v="7"/>
    <m/>
    <m/>
    <x v="137"/>
    <s v="—    "/>
    <n v="11.871198515262"/>
    <s v="F"/>
    <n v="14.8586322102427"/>
    <s v="V"/>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2"/>
    <s v="—    "/>
    <n v="60.288992884233501"/>
    <s v="V"/>
    <n v="63.013132136046401"/>
    <n v="97.115863463141096"/>
  </r>
  <r>
    <x v="18"/>
    <s v="Other types &amp; mixed"/>
    <x v="8"/>
    <m/>
    <m/>
    <x v="117"/>
    <s v="—    "/>
    <n v="8460.4476808930503"/>
    <s v="V"/>
    <s v="V"/>
    <s v="V"/>
  </r>
  <r>
    <x v="18"/>
    <s v="Other types &amp; mixed"/>
    <x v="8"/>
    <m/>
    <m/>
    <x v="118"/>
    <s v="—    "/>
    <n v="6224.0333382729395"/>
    <s v="V"/>
    <n v="2727.1960102933399"/>
    <n v="16299.8534961441"/>
  </r>
  <r>
    <x v="18"/>
    <s v="Other types &amp; mixed"/>
    <x v="8"/>
    <m/>
    <m/>
    <x v="119"/>
    <s v="—    "/>
    <s v=".D"/>
    <s v="..D"/>
    <s v=".D"/>
    <n v="0"/>
  </r>
  <r>
    <x v="18"/>
    <s v="Other types &amp; mixed"/>
    <x v="8"/>
    <m/>
    <m/>
    <x v="120"/>
    <s v="—    "/>
    <n v="1060049.5250846499"/>
    <n v="138446.507777969"/>
    <n v="1635198.09215662"/>
    <n v="787052.03383184201"/>
  </r>
  <r>
    <x v="18"/>
    <s v="Other types &amp; mixed"/>
    <x v="8"/>
    <m/>
    <m/>
    <x v="121"/>
    <s v="—    "/>
    <s v=".D"/>
    <s v="..D"/>
    <s v=".D"/>
    <n v="0"/>
  </r>
  <r>
    <x v="18"/>
    <s v="Other types &amp; mixed"/>
    <x v="8"/>
    <m/>
    <m/>
    <x v="122"/>
    <s v="—    "/>
    <n v="9.2026668278872794"/>
    <s v="V"/>
    <s v="V"/>
    <s v=".D"/>
  </r>
  <r>
    <x v="18"/>
    <s v="Other types &amp; mixed"/>
    <x v="8"/>
    <m/>
    <m/>
    <x v="123"/>
    <s v="—    "/>
    <n v="47.305297095060197"/>
    <s v="V"/>
    <n v="34.294999760000401"/>
    <s v=".D"/>
  </r>
  <r>
    <x v="18"/>
    <s v="Other types &amp; mixed"/>
    <x v="8"/>
    <m/>
    <m/>
    <x v="124"/>
    <s v="—    "/>
    <n v="0"/>
    <n v="0"/>
    <n v="0"/>
    <n v="0"/>
  </r>
  <r>
    <x v="18"/>
    <s v="Other types &amp; mixed"/>
    <x v="8"/>
    <m/>
    <m/>
    <x v="125"/>
    <s v="—    "/>
    <n v="155832.145522768"/>
    <n v="127692.292471976"/>
    <n v="204876.302685409"/>
    <s v="V"/>
  </r>
  <r>
    <x v="18"/>
    <s v="Other types &amp; mixed"/>
    <x v="8"/>
    <m/>
    <m/>
    <x v="126"/>
    <s v="—    "/>
    <n v="405600.63397028798"/>
    <n v="0"/>
    <n v="675102.77400996303"/>
    <s v="V"/>
  </r>
  <r>
    <x v="18"/>
    <s v="Other types &amp; mixed"/>
    <x v="8"/>
    <m/>
    <m/>
    <x v="127"/>
    <s v="—    "/>
    <n v="3362.4668797499598"/>
    <s v=".D"/>
    <s v="V"/>
    <s v=".D"/>
  </r>
  <r>
    <x v="18"/>
    <s v="Other types &amp; mixed"/>
    <x v="8"/>
    <m/>
    <m/>
    <x v="128"/>
    <s v="—    "/>
    <s v=".D"/>
    <s v="V"/>
    <s v="V"/>
    <s v=".D"/>
  </r>
  <r>
    <x v="18"/>
    <s v="Other types &amp; mixed"/>
    <x v="8"/>
    <m/>
    <m/>
    <x v="129"/>
    <s v="—    "/>
    <n v="0"/>
    <n v="0"/>
    <n v="0"/>
    <n v="0"/>
  </r>
  <r>
    <x v="18"/>
    <s v="Other types &amp; mixed"/>
    <x v="8"/>
    <m/>
    <m/>
    <x v="130"/>
    <s v="—    "/>
    <n v="188165.47004847199"/>
    <n v="30392.465083018698"/>
    <n v="292426.38090867101"/>
    <n v="131231.12992493599"/>
  </r>
  <r>
    <x v="18"/>
    <s v="Other types &amp; mixed"/>
    <x v="8"/>
    <m/>
    <m/>
    <x v="131"/>
    <s v="—    "/>
    <s v=".D"/>
    <s v="..D"/>
    <s v=".D"/>
    <n v="0"/>
  </r>
  <r>
    <x v="18"/>
    <s v="Other types &amp; mixed"/>
    <x v="8"/>
    <m/>
    <m/>
    <x v="132"/>
    <s v="—    "/>
    <n v="273.69721012335799"/>
    <n v="97.6052473831963"/>
    <n v="382.40524091834499"/>
    <n v="223.62178973923"/>
  </r>
  <r>
    <x v="18"/>
    <s v="Other types &amp; mixed"/>
    <x v="8"/>
    <m/>
    <m/>
    <x v="133"/>
    <s v="—    "/>
    <n v="5.8907444185470101"/>
    <s v="V"/>
    <n v="7.6123526755834998"/>
    <s v="V"/>
  </r>
  <r>
    <x v="18"/>
    <s v="Other types &amp; mixed"/>
    <x v="8"/>
    <m/>
    <m/>
    <x v="134"/>
    <s v="—    "/>
    <n v="3.5240808666294301"/>
    <s v=".D"/>
    <n v="2.2726834036238301"/>
    <s v=".D"/>
  </r>
  <r>
    <x v="18"/>
    <s v="Other types &amp; mixed"/>
    <x v="8"/>
    <m/>
    <m/>
    <x v="135"/>
    <s v="—    "/>
    <s v=".D"/>
    <s v="..D"/>
    <s v=".D"/>
    <n v="0"/>
  </r>
  <r>
    <x v="18"/>
    <s v="Other types &amp; mixed"/>
    <x v="8"/>
    <m/>
    <m/>
    <x v="136"/>
    <s v="—    "/>
    <n v="263.750051048459"/>
    <n v="93.711600375906897"/>
    <n v="371.48671497889501"/>
    <n v="210.53190768602599"/>
  </r>
  <r>
    <x v="18"/>
    <s v="Other types &amp; mixed"/>
    <x v="8"/>
    <m/>
    <m/>
    <x v="137"/>
    <s v="—    "/>
    <n v="9.5418334776117906"/>
    <s v="V"/>
    <n v="10.0980527992637"/>
    <n v="13.0898820532041"/>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2"/>
    <s v="—    "/>
    <n v="166.82127127246699"/>
    <n v="84.832178341304697"/>
    <n v="165.800542819718"/>
    <n v="249.17696888760099"/>
  </r>
  <r>
    <x v="19"/>
    <s v="Other types &amp; mixed"/>
    <x v="9"/>
    <m/>
    <m/>
    <x v="117"/>
    <s v="—    "/>
    <n v="66338.667045610506"/>
    <n v="47032.877894874997"/>
    <n v="69912.867226163798"/>
    <n v="78062.075963210998"/>
  </r>
  <r>
    <x v="19"/>
    <s v="Other types &amp; mixed"/>
    <x v="9"/>
    <m/>
    <m/>
    <x v="118"/>
    <s v="—    "/>
    <n v="20382.004763634599"/>
    <n v="12208.5526362005"/>
    <n v="19660.4596791121"/>
    <n v="29838.0170907172"/>
  </r>
  <r>
    <x v="19"/>
    <s v="Other types &amp; mixed"/>
    <x v="9"/>
    <m/>
    <m/>
    <x v="119"/>
    <s v="—    "/>
    <s v="..D"/>
    <n v="8767.5620962653593"/>
    <s v="V"/>
    <n v="7794.2957335516903"/>
  </r>
  <r>
    <x v="19"/>
    <s v="Other types &amp; mixed"/>
    <x v="9"/>
    <m/>
    <m/>
    <x v="120"/>
    <s v="—    "/>
    <s v="..D"/>
    <s v="V"/>
    <s v="..D"/>
    <s v="V"/>
  </r>
  <r>
    <x v="19"/>
    <s v="Other types &amp; mixed"/>
    <x v="9"/>
    <m/>
    <m/>
    <x v="121"/>
    <s v="—    "/>
    <n v="0"/>
    <n v="0"/>
    <n v="0"/>
    <n v="0"/>
  </r>
  <r>
    <x v="19"/>
    <s v="Other types &amp; mixed"/>
    <x v="9"/>
    <m/>
    <m/>
    <x v="122"/>
    <s v="—    "/>
    <n v="65.307975730069501"/>
    <n v="55.485504266488697"/>
    <n v="70.129667589589104"/>
    <n v="65.235079627031396"/>
  </r>
  <r>
    <x v="19"/>
    <s v="Other types &amp; mixed"/>
    <x v="9"/>
    <m/>
    <m/>
    <x v="123"/>
    <s v="—    "/>
    <n v="252.593238551062"/>
    <n v="151.55746876763101"/>
    <n v="246.53907980422599"/>
    <n v="363.72319263154998"/>
  </r>
  <r>
    <x v="19"/>
    <s v="Other types &amp; mixed"/>
    <x v="9"/>
    <m/>
    <m/>
    <x v="124"/>
    <s v="—    "/>
    <s v="V"/>
    <n v="67.298434618756204"/>
    <s v="V"/>
    <n v="0"/>
  </r>
  <r>
    <x v="19"/>
    <s v="Other types &amp; mixed"/>
    <x v="9"/>
    <m/>
    <m/>
    <x v="125"/>
    <s v="—    "/>
    <s v="V"/>
    <s v="V"/>
    <s v="V"/>
    <s v="V"/>
  </r>
  <r>
    <x v="19"/>
    <s v="Other types &amp; mixed"/>
    <x v="9"/>
    <m/>
    <m/>
    <x v="126"/>
    <s v="—    "/>
    <s v="V"/>
    <s v=".D"/>
    <s v="V"/>
    <n v="0"/>
  </r>
  <r>
    <x v="19"/>
    <s v="Other types &amp; mixed"/>
    <x v="9"/>
    <m/>
    <m/>
    <x v="127"/>
    <s v="—    "/>
    <n v="22430.869705653698"/>
    <n v="11303.3551299992"/>
    <n v="24142.403577104698"/>
    <n v="29888.797426519199"/>
  </r>
  <r>
    <x v="19"/>
    <s v="Other types &amp; mixed"/>
    <x v="9"/>
    <m/>
    <m/>
    <x v="128"/>
    <s v="—    "/>
    <n v="4306.2388545441199"/>
    <n v="1208.6366469346699"/>
    <n v="3505.98242342515"/>
    <s v="V"/>
  </r>
  <r>
    <x v="19"/>
    <s v="Other types &amp; mixed"/>
    <x v="9"/>
    <m/>
    <m/>
    <x v="129"/>
    <s v="—    "/>
    <s v="V"/>
    <s v="V"/>
    <s v=".D"/>
    <n v="0"/>
  </r>
  <r>
    <x v="19"/>
    <s v="Other types &amp; mixed"/>
    <x v="9"/>
    <m/>
    <m/>
    <x v="130"/>
    <s v="—    "/>
    <s v="..D"/>
    <s v=".D"/>
    <s v="V"/>
    <s v="V"/>
  </r>
  <r>
    <x v="19"/>
    <s v="Other types &amp; mixed"/>
    <x v="9"/>
    <m/>
    <m/>
    <x v="131"/>
    <s v="—    "/>
    <n v="0"/>
    <n v="0"/>
    <n v="0"/>
    <n v="0"/>
  </r>
  <r>
    <x v="19"/>
    <s v="Other types &amp; mixed"/>
    <x v="9"/>
    <m/>
    <m/>
    <x v="132"/>
    <s v="—    "/>
    <n v="115.844524355937"/>
    <n v="54.265856263689699"/>
    <n v="126.452747904131"/>
    <n v="154.83072791960799"/>
  </r>
  <r>
    <x v="19"/>
    <s v="Other types &amp; mixed"/>
    <x v="9"/>
    <m/>
    <m/>
    <x v="133"/>
    <s v="—    "/>
    <n v="61.0940959006615"/>
    <n v="30.6172047423285"/>
    <n v="72.250305866527199"/>
    <n v="68.516219444667897"/>
  </r>
  <r>
    <x v="19"/>
    <s v="Other types &amp; mixed"/>
    <x v="9"/>
    <m/>
    <m/>
    <x v="134"/>
    <s v="—    "/>
    <n v="20.790321704281801"/>
    <n v="14.308288176941099"/>
    <n v="21.5731363380342"/>
    <n v="25.565346854830299"/>
  </r>
  <r>
    <x v="19"/>
    <s v="Other types &amp; mixed"/>
    <x v="9"/>
    <m/>
    <m/>
    <x v="135"/>
    <s v="—    "/>
    <s v="..D"/>
    <n v="6.8921160294518202"/>
    <n v="19.141858081221802"/>
    <n v="38.446331746065503"/>
  </r>
  <r>
    <x v="19"/>
    <s v="Other types &amp; mixed"/>
    <x v="9"/>
    <m/>
    <m/>
    <x v="136"/>
    <s v="—    "/>
    <s v="..D"/>
    <s v="V"/>
    <s v="..D"/>
    <s v="V"/>
  </r>
  <r>
    <x v="19"/>
    <s v="Other types &amp; mixed"/>
    <x v="9"/>
    <m/>
    <m/>
    <x v="137"/>
    <s v="—    "/>
    <n v="82.384885719196106"/>
    <n v="45.582319077277297"/>
    <n v="94.193740579392994"/>
    <n v="94.690581644010294"/>
  </r>
  <r>
    <x v="0"/>
    <m/>
    <x v="0"/>
    <m/>
    <m/>
    <x v="0"/>
    <s v="Sum"/>
    <n v="57124.002777000002"/>
    <n v="14139.652577000001"/>
    <n v="28483.656299999999"/>
    <n v="14500.6939"/>
  </r>
  <r>
    <x v="0"/>
    <m/>
    <x v="0"/>
    <m/>
    <m/>
    <x v="1"/>
    <s v="Average per farm"/>
    <n v="153.667238676203"/>
    <n v="86.2961590678091"/>
    <n v="155.25721770357799"/>
    <n v="216.237709407962"/>
  </r>
  <r>
    <x v="0"/>
    <m/>
    <x v="0"/>
    <m/>
    <m/>
    <x v="138"/>
    <s v="—    "/>
    <n v="2.4112015410830701"/>
    <n v="1.6780152783478399"/>
    <n v="2.85512721913571"/>
    <n v="2.25413130549315"/>
  </r>
  <r>
    <x v="0"/>
    <m/>
    <x v="0"/>
    <m/>
    <m/>
    <x v="139"/>
    <s v="—    "/>
    <n v="1.2731518704318401"/>
    <n v="1.26426605809228"/>
    <n v="1.34449635723685"/>
    <n v="1.14167474562279"/>
  </r>
  <r>
    <x v="0"/>
    <m/>
    <x v="0"/>
    <m/>
    <m/>
    <x v="140"/>
    <s v="—    "/>
    <n v="1.22200214618215"/>
    <n v="0.48335749266884298"/>
    <n v="1.6110749386626"/>
    <n v="1.17800170575097"/>
  </r>
  <r>
    <x v="0"/>
    <m/>
    <x v="0"/>
    <m/>
    <m/>
    <x v="141"/>
    <s v="—    "/>
    <n v="2.9889283563930902"/>
    <n v="1.55293381720279"/>
    <n v="3.4298619990935801"/>
    <n v="3.52304497248358"/>
  </r>
  <r>
    <x v="0"/>
    <m/>
    <x v="0"/>
    <m/>
    <m/>
    <x v="142"/>
    <s v="—    "/>
    <n v="38638.146794740504"/>
    <n v="16626.5571861721"/>
    <n v="41143.226837935799"/>
    <n v="55180.968292289799"/>
  </r>
  <r>
    <x v="0"/>
    <m/>
    <x v="0"/>
    <m/>
    <m/>
    <x v="143"/>
    <s v="—    "/>
    <n v="13643.5449746414"/>
    <n v="7394.5585055544998"/>
    <n v="14009.6264211417"/>
    <n v="19017.850512622699"/>
  </r>
  <r>
    <x v="0"/>
    <m/>
    <x v="0"/>
    <m/>
    <m/>
    <x v="144"/>
    <s v="—    "/>
    <n v="2911.1583721432899"/>
    <n v="941.47006767717903"/>
    <n v="3008.70604791703"/>
    <n v="4640.1924455077296"/>
  </r>
  <r>
    <x v="0"/>
    <m/>
    <x v="0"/>
    <m/>
    <m/>
    <x v="145"/>
    <s v="—    "/>
    <n v="11015.936499565199"/>
    <n v="4521.9582531413098"/>
    <n v="12010.7473977384"/>
    <n v="15394.1231558581"/>
  </r>
  <r>
    <x v="0"/>
    <m/>
    <x v="0"/>
    <m/>
    <m/>
    <x v="146"/>
    <s v="—    "/>
    <n v="1758.05491658815"/>
    <n v="661.78862193694397"/>
    <n v="1947.1398681636299"/>
    <n v="2455.6073120680098"/>
  </r>
  <r>
    <x v="0"/>
    <m/>
    <x v="0"/>
    <m/>
    <m/>
    <x v="147"/>
    <s v="—    "/>
    <n v="9177.7207121187093"/>
    <s v="V"/>
    <n v="9435.0095697019096"/>
    <n v="15538.390756562399"/>
  </r>
  <r>
    <x v="0"/>
    <m/>
    <x v="0"/>
    <m/>
    <m/>
    <x v="148"/>
    <s v="—    "/>
    <n v="5372.6126169763102"/>
    <n v="1883.6537757175199"/>
    <n v="6165.3608920495199"/>
    <n v="7217.51029261435"/>
  </r>
  <r>
    <x v="0"/>
    <m/>
    <x v="0"/>
    <m/>
    <m/>
    <x v="149"/>
    <s v="—    "/>
    <n v="2476.27300191115"/>
    <s v="V"/>
    <n v="2952.1298698229298"/>
    <s v="V"/>
  </r>
  <r>
    <x v="0"/>
    <m/>
    <x v="0"/>
    <m/>
    <m/>
    <x v="150"/>
    <s v="—    "/>
    <n v="23828.712356693599"/>
    <s v="V"/>
    <n v="35428.241059786298"/>
    <n v="19003.257768712701"/>
  </r>
  <r>
    <x v="0"/>
    <m/>
    <x v="0"/>
    <m/>
    <m/>
    <x v="151"/>
    <s v="—    "/>
    <n v="12027.4557373067"/>
    <n v="6006.9892509461497"/>
    <n v="11684.0887844269"/>
    <n v="18572.4977465872"/>
  </r>
  <r>
    <x v="0"/>
    <m/>
    <x v="0"/>
    <m/>
    <m/>
    <x v="152"/>
    <s v="—    "/>
    <n v="907.58353262272396"/>
    <n v="-462.77237094522098"/>
    <n v="1430.6318603521399"/>
    <n v="1216.3982430661499"/>
  </r>
  <r>
    <x v="0"/>
    <m/>
    <x v="0"/>
    <m/>
    <m/>
    <x v="153"/>
    <s v="—    "/>
    <n v="48902.322852156401"/>
    <n v="27636.800857743801"/>
    <n v="55451.487891886303"/>
    <n v="56773.872145801302"/>
  </r>
  <r>
    <x v="0"/>
    <m/>
    <x v="0"/>
    <m/>
    <m/>
    <x v="154"/>
    <s v="—    "/>
    <n v="-2072.3434065125898"/>
    <n v="-1574.2029184175001"/>
    <n v="-2347.79961181107"/>
    <n v="-2017.0035416236201"/>
  </r>
  <r>
    <x v="0"/>
    <m/>
    <x v="0"/>
    <m/>
    <m/>
    <x v="155"/>
    <s v="—    "/>
    <n v="26564.4547461773"/>
    <n v="15387.068483516099"/>
    <n v="28827.871133232999"/>
    <n v="33017.524143103299"/>
  </r>
  <r>
    <x v="0"/>
    <m/>
    <x v="0"/>
    <m/>
    <m/>
    <x v="156"/>
    <s v="—    "/>
    <n v="10475.798349389201"/>
    <n v="4048.9402904584499"/>
    <n v="11364.6570341603"/>
    <n v="14996.6575090107"/>
  </r>
  <r>
    <x v="0"/>
    <m/>
    <x v="0"/>
    <m/>
    <m/>
    <x v="157"/>
    <s v="—    "/>
    <s v="V"/>
    <n v="1713.2298886045"/>
    <s v="V"/>
    <n v="9983.1418253025895"/>
  </r>
  <r>
    <x v="0"/>
    <m/>
    <x v="0"/>
    <m/>
    <m/>
    <x v="158"/>
    <s v="—    "/>
    <n v="5688.4734645807202"/>
    <n v="3500.7518698526801"/>
    <n v="6415.51865757838"/>
    <s v="V"/>
  </r>
  <r>
    <x v="0"/>
    <m/>
    <x v="0"/>
    <m/>
    <m/>
    <x v="159"/>
    <s v="—    "/>
    <n v="21843.446133955102"/>
    <n v="-107.540682808108"/>
    <n v="34669.977463283001"/>
    <n v="18052.787357658799"/>
  </r>
  <r>
    <x v="0"/>
    <m/>
    <x v="0"/>
    <m/>
    <m/>
    <x v="160"/>
    <s v="—    "/>
    <n v="48.5461196220052"/>
    <s v="V"/>
    <s v=".D"/>
    <s v="V"/>
  </r>
  <r>
    <x v="0"/>
    <m/>
    <x v="0"/>
    <m/>
    <m/>
    <x v="161"/>
    <s v="—    "/>
    <n v="2061284.4025906399"/>
    <n v="1266102.2264352699"/>
    <n v="2052808.2807921299"/>
    <n v="2853317.57876339"/>
  </r>
  <r>
    <x v="0"/>
    <m/>
    <x v="0"/>
    <m/>
    <m/>
    <x v="162"/>
    <s v="—    "/>
    <n v="1647309.7595643201"/>
    <n v="1019301.27078437"/>
    <n v="1609883.5887476499"/>
    <n v="2333198.0419811099"/>
  </r>
  <r>
    <x v="0"/>
    <m/>
    <x v="0"/>
    <m/>
    <m/>
    <x v="163"/>
    <s v="—    "/>
    <n v="139542.482677261"/>
    <n v="85226.780936074094"/>
    <n v="156037.346489383"/>
    <n v="160105.02420891801"/>
  </r>
  <r>
    <x v="0"/>
    <m/>
    <x v="0"/>
    <m/>
    <m/>
    <x v="164"/>
    <s v="—    "/>
    <n v="49451.859776935802"/>
    <n v="31510.709578681301"/>
    <n v="54481.049893008298"/>
    <n v="57067.488978068803"/>
  </r>
  <r>
    <x v="0"/>
    <m/>
    <x v="0"/>
    <m/>
    <m/>
    <x v="165"/>
    <s v="—    "/>
    <n v="33817.266289139399"/>
    <n v="19894.915898339201"/>
    <n v="38289.768516069998"/>
    <n v="38607.656447523601"/>
  </r>
  <r>
    <x v="0"/>
    <m/>
    <x v="0"/>
    <m/>
    <m/>
    <x v="166"/>
    <s v="—    "/>
    <n v="46958.298492657901"/>
    <n v="18585.800399230298"/>
    <n v="63935.384823913999"/>
    <n v="41276.347903226902"/>
  </r>
  <r>
    <x v="0"/>
    <m/>
    <x v="0"/>
    <m/>
    <m/>
    <x v="167"/>
    <s v="—    "/>
    <n v="4029.1728821981401"/>
    <n v="2420.0491452358001"/>
    <n v="4700.5470511803696"/>
    <n v="4279.4546646488498"/>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138"/>
    <s v="—    "/>
    <n v="2.6254262001344699"/>
    <n v="1.74436826314525"/>
    <n v="3.3604426232777702"/>
    <n v="2.0486742615172102"/>
  </r>
  <r>
    <x v="1"/>
    <s v="Cropping"/>
    <x v="0"/>
    <m/>
    <m/>
    <x v="139"/>
    <s v="—    "/>
    <n v="1.05813286075562"/>
    <n v="1.1119679790913299"/>
    <n v="1.13239423799868"/>
    <n v="0.85950680194388396"/>
  </r>
  <r>
    <x v="1"/>
    <s v="Cropping"/>
    <x v="0"/>
    <m/>
    <m/>
    <x v="140"/>
    <s v="—    "/>
    <n v="1.6263346074615701"/>
    <n v="0.67385678167839702"/>
    <n v="2.3017736517385501"/>
    <n v="1.23666998309456"/>
  </r>
  <r>
    <x v="1"/>
    <s v="Cropping"/>
    <x v="0"/>
    <m/>
    <m/>
    <x v="141"/>
    <s v="—    "/>
    <n v="2.7167434798935299"/>
    <n v="1.44357423144835"/>
    <n v="3.1301594205510499"/>
    <n v="3.1563640018516801"/>
  </r>
  <r>
    <x v="1"/>
    <s v="Cropping"/>
    <x v="0"/>
    <m/>
    <m/>
    <x v="142"/>
    <s v="—    "/>
    <n v="76828.1946002935"/>
    <n v="33606.3926691706"/>
    <n v="83583.0887088491"/>
    <n v="106038.598114673"/>
  </r>
  <r>
    <x v="1"/>
    <s v="Cropping"/>
    <x v="0"/>
    <m/>
    <m/>
    <x v="143"/>
    <s v="—    "/>
    <n v="24214.8978514009"/>
    <n v="14532.961106216801"/>
    <n v="24549.793320620502"/>
    <n v="33070.400255087101"/>
  </r>
  <r>
    <x v="1"/>
    <s v="Cropping"/>
    <x v="0"/>
    <m/>
    <m/>
    <x v="144"/>
    <s v="—    "/>
    <n v="4845.2799693287998"/>
    <n v="1638.5125275197499"/>
    <n v="5345.7810822021902"/>
    <n v="7013.8040230199003"/>
  </r>
  <r>
    <x v="1"/>
    <s v="Cropping"/>
    <x v="0"/>
    <m/>
    <m/>
    <x v="145"/>
    <s v="—    "/>
    <n v="23059.980729058101"/>
    <n v="9761.8337026621593"/>
    <n v="25771.9017425649"/>
    <n v="30803.7667590317"/>
  </r>
  <r>
    <x v="1"/>
    <s v="Cropping"/>
    <x v="0"/>
    <m/>
    <m/>
    <x v="146"/>
    <s v="—    "/>
    <n v="3877.2872725378102"/>
    <n v="1611.1638771702501"/>
    <n v="4493.6740917443103"/>
    <n v="4894.1923845458596"/>
  </r>
  <r>
    <x v="1"/>
    <s v="Cropping"/>
    <x v="0"/>
    <m/>
    <m/>
    <x v="147"/>
    <s v="—    "/>
    <n v="20683.924161950301"/>
    <s v="V"/>
    <n v="21623.097995123699"/>
    <n v="34095.195966269603"/>
  </r>
  <r>
    <x v="1"/>
    <s v="Cropping"/>
    <x v="0"/>
    <m/>
    <m/>
    <x v="148"/>
    <s v="—    "/>
    <n v="12263.7745147357"/>
    <n v="4608.7545405395003"/>
    <n v="13758.067937473899"/>
    <n v="16852.564090805601"/>
  </r>
  <r>
    <x v="1"/>
    <s v="Cropping"/>
    <x v="0"/>
    <m/>
    <m/>
    <x v="149"/>
    <s v="—    "/>
    <n v="5135.4169259031396"/>
    <s v="V"/>
    <n v="6702.8436103264703"/>
    <n v="4278.6692980719099"/>
  </r>
  <r>
    <x v="1"/>
    <s v="Cropping"/>
    <x v="0"/>
    <m/>
    <m/>
    <x v="150"/>
    <s v="—    "/>
    <n v="59743.415834626503"/>
    <s v="V"/>
    <n v="89139.871225563998"/>
    <n v="47431.953201960598"/>
  </r>
  <r>
    <x v="1"/>
    <s v="Cropping"/>
    <x v="0"/>
    <m/>
    <m/>
    <x v="151"/>
    <s v="—    "/>
    <n v="19450.193997234201"/>
    <n v="8643.3705913140602"/>
    <n v="18548.325691709899"/>
    <n v="31837.969710919999"/>
  </r>
  <r>
    <x v="1"/>
    <s v="Cropping"/>
    <x v="0"/>
    <m/>
    <m/>
    <x v="152"/>
    <s v="—    "/>
    <n v="1823.46284413731"/>
    <n v="-1309.31624992108"/>
    <n v="3113.9647771637201"/>
    <n v="2368.9793834236302"/>
  </r>
  <r>
    <x v="1"/>
    <s v="Cropping"/>
    <x v="0"/>
    <m/>
    <m/>
    <x v="153"/>
    <s v="—    "/>
    <s v=".D"/>
    <s v="..D"/>
    <s v=".D"/>
    <n v="0"/>
  </r>
  <r>
    <x v="1"/>
    <s v="Cropping"/>
    <x v="0"/>
    <m/>
    <m/>
    <x v="154"/>
    <s v="—    "/>
    <n v="-30.897176860041899"/>
    <n v="-36.612098508893297"/>
    <n v="-43.7803323543557"/>
    <n v="0"/>
  </r>
  <r>
    <x v="1"/>
    <s v="Cropping"/>
    <x v="0"/>
    <m/>
    <m/>
    <x v="155"/>
    <s v="—    "/>
    <n v="4521.1647101971503"/>
    <n v="3312.3312511918002"/>
    <n v="5119.8232997489904"/>
    <n v="4534.0503168934902"/>
  </r>
  <r>
    <x v="1"/>
    <s v="Cropping"/>
    <x v="0"/>
    <m/>
    <m/>
    <x v="156"/>
    <s v="—    "/>
    <n v="1901.0508432471299"/>
    <s v="V"/>
    <n v="2315.69617649576"/>
    <n v="1269.11031466745"/>
  </r>
  <r>
    <x v="1"/>
    <s v="Cropping"/>
    <x v="0"/>
    <m/>
    <m/>
    <x v="157"/>
    <s v="—    "/>
    <n v="141.64527310441201"/>
    <s v="V"/>
    <s v=".D"/>
    <s v="V"/>
  </r>
  <r>
    <x v="1"/>
    <s v="Cropping"/>
    <x v="0"/>
    <m/>
    <m/>
    <x v="158"/>
    <s v="—    "/>
    <s v="V"/>
    <s v=".D"/>
    <s v="V"/>
    <s v=".D"/>
  </r>
  <r>
    <x v="1"/>
    <s v="Cropping"/>
    <x v="0"/>
    <m/>
    <m/>
    <x v="159"/>
    <s v="—    "/>
    <s v="V"/>
    <s v=".D"/>
    <s v="V"/>
    <s v=".D"/>
  </r>
  <r>
    <x v="1"/>
    <s v="Cropping"/>
    <x v="0"/>
    <m/>
    <m/>
    <x v="160"/>
    <s v="—    "/>
    <s v="V"/>
    <s v=".D"/>
    <s v="..D"/>
    <n v="-14.972139220841701"/>
  </r>
  <r>
    <x v="1"/>
    <s v="Cropping"/>
    <x v="0"/>
    <m/>
    <m/>
    <x v="161"/>
    <s v="—    "/>
    <n v="2698512.4661707198"/>
    <n v="1601806.3568699099"/>
    <n v="2665324.4108369201"/>
    <n v="3841178.2655372298"/>
  </r>
  <r>
    <x v="1"/>
    <s v="Cropping"/>
    <x v="0"/>
    <m/>
    <m/>
    <x v="162"/>
    <s v="—    "/>
    <n v="2222644.0419447902"/>
    <n v="1299397.5678828999"/>
    <n v="2150930.7388778301"/>
    <n v="3270484.7498656302"/>
  </r>
  <r>
    <x v="1"/>
    <s v="Cropping"/>
    <x v="0"/>
    <m/>
    <m/>
    <x v="163"/>
    <s v="—    "/>
    <n v="168556.75436359801"/>
    <n v="104603.29719902"/>
    <n v="191553.47126034999"/>
    <n v="186263.19034964201"/>
  </r>
  <r>
    <x v="1"/>
    <s v="Cropping"/>
    <x v="0"/>
    <m/>
    <m/>
    <x v="164"/>
    <s v="—    "/>
    <n v="4961.9766630068098"/>
    <n v="4342.6615189877803"/>
    <n v="5576.9637056165602"/>
    <n v="4363.6048000329902"/>
  </r>
  <r>
    <x v="1"/>
    <s v="Cropping"/>
    <x v="0"/>
    <m/>
    <m/>
    <x v="165"/>
    <s v="—    "/>
    <n v="5970.8800368778002"/>
    <n v="5648.3525471706498"/>
    <n v="6662.5260809403298"/>
    <n v="4930.47096950584"/>
  </r>
  <r>
    <x v="1"/>
    <s v="Cropping"/>
    <x v="0"/>
    <m/>
    <m/>
    <x v="166"/>
    <s v="—    "/>
    <n v="1341.8982103978601"/>
    <n v="1614.0133657459301"/>
    <n v="1441.8889925870001"/>
    <s v="V"/>
  </r>
  <r>
    <x v="1"/>
    <s v="Cropping"/>
    <x v="0"/>
    <m/>
    <m/>
    <x v="167"/>
    <s v="—    "/>
    <n v="843.04728718164097"/>
    <n v="457.36020558715597"/>
    <n v="905.08918565628903"/>
    <n v="1100.2408158027899"/>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138"/>
    <s v="—    "/>
    <n v="1.5853777373515701"/>
    <n v="1.3630878167826499"/>
    <n v="1.84739304919598"/>
    <n v="1.28877182796412"/>
  </r>
  <r>
    <x v="2"/>
    <s v="Cropping"/>
    <x v="1"/>
    <m/>
    <m/>
    <x v="139"/>
    <s v="—    "/>
    <n v="0.96951489819382797"/>
    <n v="0.99295726525868799"/>
    <n v="1.03942658938989"/>
    <n v="0.80875343226187202"/>
  </r>
  <r>
    <x v="2"/>
    <s v="Cropping"/>
    <x v="1"/>
    <m/>
    <m/>
    <x v="140"/>
    <s v="—    "/>
    <n v="0.66370412053709404"/>
    <n v="0.39767013484595498"/>
    <n v="0.87114418013727801"/>
    <n v="0.51768912920617105"/>
  </r>
  <r>
    <x v="2"/>
    <s v="Cropping"/>
    <x v="1"/>
    <m/>
    <m/>
    <x v="141"/>
    <s v="—    "/>
    <n v="1.51119345970591"/>
    <n v="0.94521537017272494"/>
    <n v="1.67675661819835"/>
    <n v="1.7434578410148001"/>
  </r>
  <r>
    <x v="2"/>
    <s v="Cropping"/>
    <x v="1"/>
    <m/>
    <m/>
    <x v="142"/>
    <s v="—    "/>
    <n v="85031.468408246903"/>
    <n v="40057.567629492201"/>
    <n v="95901.069976588595"/>
    <n v="107989.17261792099"/>
  </r>
  <r>
    <x v="2"/>
    <s v="Cropping"/>
    <x v="1"/>
    <m/>
    <m/>
    <x v="143"/>
    <s v="—    "/>
    <n v="27720.255979431899"/>
    <n v="17661.7832711175"/>
    <n v="27253.261087446099"/>
    <n v="38560.278682648997"/>
  </r>
  <r>
    <x v="2"/>
    <s v="Cropping"/>
    <x v="1"/>
    <m/>
    <m/>
    <x v="144"/>
    <s v="—    "/>
    <n v="6323.1612804646102"/>
    <n v="2070.3602746874399"/>
    <n v="6521.9746775246804"/>
    <n v="10126.2560416941"/>
  </r>
  <r>
    <x v="2"/>
    <s v="Cropping"/>
    <x v="1"/>
    <m/>
    <m/>
    <x v="145"/>
    <s v="—    "/>
    <n v="27652.4427169833"/>
    <n v="11294.001926069601"/>
    <n v="32891.563873530897"/>
    <n v="33472.0295825551"/>
  </r>
  <r>
    <x v="2"/>
    <s v="Cropping"/>
    <x v="1"/>
    <m/>
    <m/>
    <x v="146"/>
    <s v="—    "/>
    <n v="4679.0659533467096"/>
    <n v="2209.3891698880998"/>
    <n v="5491.8315283044803"/>
    <n v="5514.7416497261302"/>
  </r>
  <r>
    <x v="2"/>
    <s v="Cropping"/>
    <x v="1"/>
    <m/>
    <m/>
    <x v="147"/>
    <s v="—    "/>
    <s v="V"/>
    <s v=".D"/>
    <s v="V"/>
    <s v=".D"/>
  </r>
  <r>
    <x v="2"/>
    <s v="Cropping"/>
    <x v="1"/>
    <m/>
    <m/>
    <x v="148"/>
    <s v="—    "/>
    <n v="4090.0983407999802"/>
    <s v=".D"/>
    <n v="5820.43001985706"/>
    <s v="..D"/>
  </r>
  <r>
    <x v="2"/>
    <s v="Cropping"/>
    <x v="1"/>
    <m/>
    <m/>
    <x v="149"/>
    <s v="—    "/>
    <n v="1840.0061615767299"/>
    <s v=".D"/>
    <s v="V"/>
    <s v="V"/>
  </r>
  <r>
    <x v="2"/>
    <s v="Cropping"/>
    <x v="1"/>
    <m/>
    <m/>
    <x v="150"/>
    <s v="—    "/>
    <n v="895.42977939703496"/>
    <s v=".D"/>
    <n v="1480.7801913328999"/>
    <s v="V"/>
  </r>
  <r>
    <x v="2"/>
    <s v="Cropping"/>
    <x v="1"/>
    <m/>
    <m/>
    <x v="151"/>
    <s v="—    "/>
    <n v="18808.5648716861"/>
    <n v="8483.8022295923402"/>
    <n v="19474.751122331501"/>
    <n v="27680.249098312601"/>
  </r>
  <r>
    <x v="2"/>
    <s v="Cropping"/>
    <x v="1"/>
    <m/>
    <m/>
    <x v="152"/>
    <s v="—    "/>
    <s v="V"/>
    <n v="-1580.82499798194"/>
    <n v="1585.36611407956"/>
    <n v="1663.63148274129"/>
  </r>
  <r>
    <x v="2"/>
    <s v="Cropping"/>
    <x v="1"/>
    <m/>
    <m/>
    <x v="153"/>
    <s v="—    "/>
    <s v=".D"/>
    <s v="..D"/>
    <s v=".D"/>
    <n v="0"/>
  </r>
  <r>
    <x v="2"/>
    <s v="Cropping"/>
    <x v="1"/>
    <m/>
    <m/>
    <x v="154"/>
    <s v="—    "/>
    <n v="-47.310070058257601"/>
    <n v="-59.209799635557196"/>
    <n v="-65.378886202267694"/>
    <n v="0"/>
  </r>
  <r>
    <x v="2"/>
    <s v="Cropping"/>
    <x v="1"/>
    <m/>
    <m/>
    <x v="155"/>
    <s v="—    "/>
    <n v="4030.3090386979402"/>
    <n v="3736.3980001795599"/>
    <n v="3805.9528573167199"/>
    <s v="V"/>
  </r>
  <r>
    <x v="2"/>
    <s v="Cropping"/>
    <x v="1"/>
    <m/>
    <m/>
    <x v="156"/>
    <s v="—    "/>
    <n v="2357.1145693646999"/>
    <s v="V"/>
    <n v="2516.6982052245899"/>
    <s v="V"/>
  </r>
  <r>
    <x v="2"/>
    <s v="Cropping"/>
    <x v="1"/>
    <m/>
    <m/>
    <x v="157"/>
    <s v="—    "/>
    <s v=".D"/>
    <n v="0"/>
    <s v=".D"/>
    <s v=".D"/>
  </r>
  <r>
    <x v="2"/>
    <s v="Cropping"/>
    <x v="1"/>
    <m/>
    <m/>
    <x v="158"/>
    <s v="—    "/>
    <s v="V"/>
    <s v=".D"/>
    <s v="V"/>
    <s v=".D"/>
  </r>
  <r>
    <x v="2"/>
    <s v="Cropping"/>
    <x v="1"/>
    <m/>
    <m/>
    <x v="159"/>
    <s v="—    "/>
    <s v="V"/>
    <s v=".D"/>
    <s v="V"/>
    <s v=".D"/>
  </r>
  <r>
    <x v="2"/>
    <s v="Cropping"/>
    <x v="1"/>
    <m/>
    <m/>
    <x v="160"/>
    <s v="—    "/>
    <s v=".D"/>
    <s v=".D"/>
    <s v=".D"/>
    <s v="..D"/>
  </r>
  <r>
    <x v="2"/>
    <s v="Cropping"/>
    <x v="1"/>
    <m/>
    <m/>
    <x v="161"/>
    <s v="—    "/>
    <n v="2848888.8108072001"/>
    <n v="1869729.8802213499"/>
    <n v="2722958.02749616"/>
    <n v="4062557.1150571699"/>
  </r>
  <r>
    <x v="2"/>
    <s v="Cropping"/>
    <x v="1"/>
    <m/>
    <m/>
    <x v="162"/>
    <s v="—    "/>
    <n v="2374457.1724935598"/>
    <n v="1515160.2922463401"/>
    <n v="2230021.6190967401"/>
    <n v="3506337.9426900302"/>
  </r>
  <r>
    <x v="2"/>
    <s v="Cropping"/>
    <x v="1"/>
    <m/>
    <m/>
    <x v="163"/>
    <s v="—    "/>
    <n v="168200.85632603301"/>
    <n v="112960.865284888"/>
    <n v="198823.79728993299"/>
    <n v="162394.06608409199"/>
  </r>
  <r>
    <x v="2"/>
    <s v="Cropping"/>
    <x v="1"/>
    <m/>
    <m/>
    <x v="164"/>
    <s v="—    "/>
    <n v="5297.2854000255502"/>
    <n v="6393.6844458677797"/>
    <n v="4846.4520186242098"/>
    <n v="5103.5027160177697"/>
  </r>
  <r>
    <x v="2"/>
    <s v="Cropping"/>
    <x v="1"/>
    <m/>
    <m/>
    <x v="165"/>
    <s v="—    "/>
    <n v="5551.7790281443004"/>
    <n v="6044.8952217959804"/>
    <n v="5225.3496053539002"/>
    <s v="V"/>
  </r>
  <r>
    <x v="2"/>
    <s v="Cropping"/>
    <x v="1"/>
    <m/>
    <m/>
    <x v="166"/>
    <s v="—    "/>
    <n v="1410.51701850322"/>
    <n v="2150.3510411858001"/>
    <n v="1300.16508441316"/>
    <n v="898.081032467304"/>
  </r>
  <r>
    <x v="2"/>
    <s v="Cropping"/>
    <x v="1"/>
    <m/>
    <m/>
    <x v="167"/>
    <s v="—    "/>
    <n v="577.173763443643"/>
    <s v="V"/>
    <n v="604.69005246271001"/>
    <s v="V"/>
  </r>
  <r>
    <x v="3"/>
    <s v="Cropping"/>
    <x v="2"/>
    <m/>
    <m/>
    <x v="0"/>
    <s v="Sum"/>
    <n v="5911.0003999999999"/>
    <n v="1470.2426"/>
    <n v="2930.5947000000001"/>
    <n v="1510.1631"/>
  </r>
  <r>
    <x v="3"/>
    <s v="Cropping"/>
    <x v="2"/>
    <m/>
    <m/>
    <x v="1"/>
    <s v="Average per farm"/>
    <n v="243.609011861173"/>
    <n v="125.844640331466"/>
    <n v="245.52983410943901"/>
    <n v="354.53282153762098"/>
  </r>
  <r>
    <x v="3"/>
    <s v="Cropping"/>
    <x v="2"/>
    <m/>
    <m/>
    <x v="138"/>
    <s v="—    "/>
    <n v="3.2871822567616298"/>
    <n v="2.43795530822291"/>
    <n v="4.18548898472568"/>
    <n v="2.3707227702756102"/>
  </r>
  <r>
    <x v="3"/>
    <s v="Cropping"/>
    <x v="2"/>
    <m/>
    <m/>
    <x v="139"/>
    <s v="—    "/>
    <n v="1.1316812566263601"/>
    <n v="1.18556530911664"/>
    <n v="1.2960317153375001"/>
    <n v="0.76028613203795903"/>
  </r>
  <r>
    <x v="3"/>
    <s v="Cropping"/>
    <x v="2"/>
    <m/>
    <m/>
    <x v="140"/>
    <s v="—    "/>
    <n v="2.2291603306269501"/>
    <s v="V"/>
    <n v="2.9851496298221099"/>
    <n v="1.6762627686012599"/>
  </r>
  <r>
    <x v="3"/>
    <s v="Cropping"/>
    <x v="2"/>
    <m/>
    <m/>
    <x v="141"/>
    <s v="—    "/>
    <n v="3.6515691273536701"/>
    <n v="2.2234666769929499"/>
    <n v="4.4099137612700998"/>
    <n v="3.5702906844859799"/>
  </r>
  <r>
    <x v="3"/>
    <s v="Cropping"/>
    <x v="2"/>
    <m/>
    <m/>
    <x v="142"/>
    <s v="—    "/>
    <n v="91172.556568800093"/>
    <s v="..D"/>
    <n v="91643.677780076498"/>
    <n v="146318.84976675699"/>
  </r>
  <r>
    <x v="3"/>
    <s v="Cropping"/>
    <x v="2"/>
    <m/>
    <m/>
    <x v="143"/>
    <s v="—    "/>
    <n v="26996.526337538398"/>
    <n v="13562.7384496953"/>
    <n v="29545.908457727"/>
    <s v="..D"/>
  </r>
  <r>
    <x v="3"/>
    <s v="Cropping"/>
    <x v="2"/>
    <m/>
    <m/>
    <x v="144"/>
    <s v="—    "/>
    <n v="3537.5449493456299"/>
    <s v="V"/>
    <s v="..D"/>
    <s v="V"/>
  </r>
  <r>
    <x v="3"/>
    <s v="Cropping"/>
    <x v="2"/>
    <m/>
    <m/>
    <x v="145"/>
    <s v="—    "/>
    <n v="22877.262214463699"/>
    <s v="V"/>
    <n v="20878.213008131101"/>
    <s v="..D"/>
  </r>
  <r>
    <x v="3"/>
    <s v="Cropping"/>
    <x v="2"/>
    <m/>
    <m/>
    <x v="146"/>
    <s v="—    "/>
    <n v="3645.3003737912099"/>
    <s v="V"/>
    <n v="4126.8776971104198"/>
    <n v="5344.4317629665302"/>
  </r>
  <r>
    <x v="3"/>
    <s v="Cropping"/>
    <x v="2"/>
    <m/>
    <m/>
    <x v="147"/>
    <s v="—    "/>
    <n v="73366.394386236207"/>
    <s v="V"/>
    <n v="78385.190922204303"/>
    <n v="116401.419088574"/>
  </r>
  <r>
    <x v="3"/>
    <s v="Cropping"/>
    <x v="2"/>
    <m/>
    <m/>
    <x v="148"/>
    <s v="—    "/>
    <n v="36587.332759375196"/>
    <n v="17116.9553256041"/>
    <n v="38575.097246814803"/>
    <n v="51685.600138223497"/>
  </r>
  <r>
    <x v="3"/>
    <s v="Cropping"/>
    <x v="2"/>
    <m/>
    <m/>
    <x v="149"/>
    <s v="—    "/>
    <n v="15104.1753598088"/>
    <s v="V"/>
    <n v="19363.060848775898"/>
    <s v="V"/>
  </r>
  <r>
    <x v="3"/>
    <s v="Cropping"/>
    <x v="2"/>
    <m/>
    <m/>
    <x v="150"/>
    <s v="—    "/>
    <s v="V"/>
    <s v="V"/>
    <s v="V"/>
    <s v=".D"/>
  </r>
  <r>
    <x v="3"/>
    <s v="Cropping"/>
    <x v="2"/>
    <m/>
    <m/>
    <x v="151"/>
    <s v="—    "/>
    <n v="29364.168639068299"/>
    <n v="12931.6107649853"/>
    <n v="24219.045823054301"/>
    <n v="55346.869626068903"/>
  </r>
  <r>
    <x v="3"/>
    <s v="Cropping"/>
    <x v="2"/>
    <m/>
    <m/>
    <x v="152"/>
    <s v="—    "/>
    <s v="V"/>
    <n v="-1273.2757259924299"/>
    <s v="V"/>
    <n v="4806.5833698360102"/>
  </r>
  <r>
    <x v="3"/>
    <s v="Cropping"/>
    <x v="2"/>
    <m/>
    <m/>
    <x v="153"/>
    <s v="—    "/>
    <s v="..D"/>
    <n v="0"/>
    <s v="..D"/>
    <n v="0"/>
  </r>
  <r>
    <x v="3"/>
    <s v="Cropping"/>
    <x v="2"/>
    <m/>
    <m/>
    <x v="154"/>
    <s v="—    "/>
    <s v=".D"/>
    <s v="..D"/>
    <s v=".D"/>
    <n v="0"/>
  </r>
  <r>
    <x v="3"/>
    <s v="Cropping"/>
    <x v="2"/>
    <m/>
    <m/>
    <x v="155"/>
    <s v="—    "/>
    <n v="7676.0242511233901"/>
    <s v="V"/>
    <n v="10563.036452464799"/>
    <n v="6075.0338924980997"/>
  </r>
  <r>
    <x v="3"/>
    <s v="Cropping"/>
    <x v="2"/>
    <m/>
    <m/>
    <x v="156"/>
    <s v="—    "/>
    <s v="..D"/>
    <s v=".D"/>
    <s v="..D"/>
    <s v=".D"/>
  </r>
  <r>
    <x v="3"/>
    <s v="Cropping"/>
    <x v="2"/>
    <m/>
    <m/>
    <x v="157"/>
    <s v="—    "/>
    <s v="V"/>
    <s v="V"/>
    <s v=".D"/>
    <s v="V"/>
  </r>
  <r>
    <x v="3"/>
    <s v="Cropping"/>
    <x v="2"/>
    <m/>
    <m/>
    <x v="158"/>
    <s v="—    "/>
    <n v="0"/>
    <n v="0"/>
    <n v="0"/>
    <s v="..D"/>
  </r>
  <r>
    <x v="3"/>
    <s v="Cropping"/>
    <x v="2"/>
    <m/>
    <m/>
    <x v="159"/>
    <s v="—    "/>
    <n v="0"/>
    <s v="..D"/>
    <n v="0"/>
    <s v="..D"/>
  </r>
  <r>
    <x v="3"/>
    <s v="Cropping"/>
    <x v="2"/>
    <m/>
    <m/>
    <x v="160"/>
    <s v="—    "/>
    <s v="..D"/>
    <s v="..D"/>
    <s v=".D"/>
    <s v=".D"/>
  </r>
  <r>
    <x v="3"/>
    <s v="Cropping"/>
    <x v="2"/>
    <m/>
    <m/>
    <x v="161"/>
    <s v="—    "/>
    <n v="3191273.8263672101"/>
    <n v="1495771.1041639701"/>
    <n v="3295279.6583693102"/>
    <n v="4640124.8746842602"/>
  </r>
  <r>
    <x v="3"/>
    <s v="Cropping"/>
    <x v="2"/>
    <m/>
    <m/>
    <x v="162"/>
    <s v="—    "/>
    <n v="2615262.0879168101"/>
    <n v="1202704.47693768"/>
    <n v="2649584.5919681401"/>
    <n v="3923873.7379777702"/>
  </r>
  <r>
    <x v="3"/>
    <s v="Cropping"/>
    <x v="2"/>
    <m/>
    <m/>
    <x v="163"/>
    <s v="—    "/>
    <n v="215704.66698258099"/>
    <n v="124094.102443774"/>
    <n v="227982.178843223"/>
    <n v="281068.03297067701"/>
  </r>
  <r>
    <x v="3"/>
    <s v="Cropping"/>
    <x v="2"/>
    <m/>
    <m/>
    <x v="164"/>
    <s v="—    "/>
    <n v="6310.2412606671496"/>
    <s v=".D"/>
    <n v="9590.0555712463392"/>
    <s v="V"/>
  </r>
  <r>
    <x v="3"/>
    <s v="Cropping"/>
    <x v="2"/>
    <m/>
    <m/>
    <x v="165"/>
    <s v="—    "/>
    <n v="9508.7823125337709"/>
    <s v="V"/>
    <n v="13080.727033151299"/>
    <s v="V"/>
  </r>
  <r>
    <x v="3"/>
    <s v="Cropping"/>
    <x v="2"/>
    <m/>
    <m/>
    <x v="166"/>
    <s v="—    "/>
    <n v="1735.3176682241501"/>
    <s v="V"/>
    <n v="2348.9953802209502"/>
    <s v="V"/>
  </r>
  <r>
    <x v="3"/>
    <s v="Cropping"/>
    <x v="2"/>
    <m/>
    <m/>
    <x v="167"/>
    <s v="—    "/>
    <s v="..D"/>
    <s v="V"/>
    <n v="2043.2829616801"/>
    <s v="V"/>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138"/>
    <s v="—    "/>
    <n v="6.4908319429783097"/>
    <n v="2.1988175017667202"/>
    <n v="9.2681884352147108"/>
    <n v="5.2166465174135501"/>
  </r>
  <r>
    <x v="4"/>
    <s v="Cropping"/>
    <x v="3"/>
    <m/>
    <m/>
    <x v="139"/>
    <s v="—    "/>
    <n v="1.3506226893089399"/>
    <n v="1.5614481688356101"/>
    <n v="1.25452340374522"/>
    <n v="1.33346644285231"/>
  </r>
  <r>
    <x v="4"/>
    <s v="Cropping"/>
    <x v="3"/>
    <m/>
    <m/>
    <x v="140"/>
    <s v="—    "/>
    <n v="5.22478440134278"/>
    <n v="0.75781449108770105"/>
    <n v="8.0939916256139099"/>
    <n v="3.9409045587776501"/>
  </r>
  <r>
    <x v="4"/>
    <s v="Cropping"/>
    <x v="3"/>
    <m/>
    <m/>
    <x v="141"/>
    <s v="—    "/>
    <n v="6.8369046030941396"/>
    <n v="2.3102746723876701"/>
    <n v="7.7659293889240102"/>
    <s v="V"/>
  </r>
  <r>
    <x v="4"/>
    <s v="Cropping"/>
    <x v="3"/>
    <m/>
    <m/>
    <x v="142"/>
    <s v="—    "/>
    <n v="4319.0733317480599"/>
    <s v=".D"/>
    <s v="V"/>
    <s v="V"/>
  </r>
  <r>
    <x v="4"/>
    <s v="Cropping"/>
    <x v="3"/>
    <m/>
    <m/>
    <x v="143"/>
    <s v="—    "/>
    <n v="421.782232698803"/>
    <s v="V"/>
    <s v="V"/>
    <s v=".D"/>
  </r>
  <r>
    <x v="4"/>
    <s v="Cropping"/>
    <x v="3"/>
    <m/>
    <m/>
    <x v="144"/>
    <s v="—    "/>
    <s v="V"/>
    <s v=".D"/>
    <s v=".D"/>
    <s v=".D"/>
  </r>
  <r>
    <x v="4"/>
    <s v="Cropping"/>
    <x v="3"/>
    <m/>
    <m/>
    <x v="145"/>
    <s v="—    "/>
    <s v="V"/>
    <n v="0"/>
    <s v="V"/>
    <s v=".D"/>
  </r>
  <r>
    <x v="4"/>
    <s v="Cropping"/>
    <x v="3"/>
    <m/>
    <m/>
    <x v="146"/>
    <s v="—    "/>
    <s v="V"/>
    <n v="0"/>
    <s v="V"/>
    <s v="V"/>
  </r>
  <r>
    <x v="4"/>
    <s v="Cropping"/>
    <x v="3"/>
    <m/>
    <m/>
    <x v="147"/>
    <s v="—    "/>
    <s v="V"/>
    <s v=".D"/>
    <s v="V"/>
    <s v="V"/>
  </r>
  <r>
    <x v="4"/>
    <s v="Cropping"/>
    <x v="3"/>
    <m/>
    <m/>
    <x v="148"/>
    <s v="—    "/>
    <n v="1567.91762842767"/>
    <s v=".D"/>
    <s v="V"/>
    <s v="V"/>
  </r>
  <r>
    <x v="4"/>
    <s v="Cropping"/>
    <x v="3"/>
    <m/>
    <m/>
    <x v="149"/>
    <s v="—    "/>
    <s v="V"/>
    <s v=".D"/>
    <s v="V"/>
    <s v=".D"/>
  </r>
  <r>
    <x v="4"/>
    <s v="Cropping"/>
    <x v="3"/>
    <m/>
    <m/>
    <x v="150"/>
    <s v="—    "/>
    <n v="335146.08043930499"/>
    <n v="43969.497171597199"/>
    <n v="481251.72345816501"/>
    <n v="332380.96718879702"/>
  </r>
  <r>
    <x v="4"/>
    <s v="Cropping"/>
    <x v="3"/>
    <m/>
    <m/>
    <x v="151"/>
    <s v="—    "/>
    <n v="1417.58109668153"/>
    <s v="V"/>
    <n v="1760.2318544813099"/>
    <s v="V"/>
  </r>
  <r>
    <x v="4"/>
    <s v="Cropping"/>
    <x v="3"/>
    <m/>
    <m/>
    <x v="152"/>
    <s v="—    "/>
    <n v="2457.5212238341201"/>
    <n v="0"/>
    <n v="4586.9602497209198"/>
    <s v="V"/>
  </r>
  <r>
    <x v="4"/>
    <s v="Cropping"/>
    <x v="3"/>
    <m/>
    <m/>
    <x v="153"/>
    <s v="—    "/>
    <n v="0"/>
    <n v="0"/>
    <n v="0"/>
    <n v="0"/>
  </r>
  <r>
    <x v="4"/>
    <s v="Cropping"/>
    <x v="3"/>
    <m/>
    <m/>
    <x v="154"/>
    <s v="—    "/>
    <s v="..D"/>
    <n v="0"/>
    <s v="..D"/>
    <n v="0"/>
  </r>
  <r>
    <x v="4"/>
    <s v="Cropping"/>
    <x v="3"/>
    <m/>
    <m/>
    <x v="155"/>
    <s v="—    "/>
    <s v="V"/>
    <s v=".D"/>
    <s v="V"/>
    <s v=".D"/>
  </r>
  <r>
    <x v="4"/>
    <s v="Cropping"/>
    <x v="3"/>
    <m/>
    <m/>
    <x v="156"/>
    <s v="—    "/>
    <s v=".D"/>
    <s v=".D"/>
    <s v=".D"/>
    <n v="0"/>
  </r>
  <r>
    <x v="4"/>
    <s v="Cropping"/>
    <x v="3"/>
    <m/>
    <m/>
    <x v="157"/>
    <s v="—    "/>
    <s v=".D"/>
    <s v=".D"/>
    <s v="..D"/>
    <n v="0"/>
  </r>
  <r>
    <x v="4"/>
    <s v="Cropping"/>
    <x v="3"/>
    <m/>
    <m/>
    <x v="158"/>
    <s v="—    "/>
    <s v=".D"/>
    <s v=".D"/>
    <s v="..D"/>
    <n v="0"/>
  </r>
  <r>
    <x v="4"/>
    <s v="Cropping"/>
    <x v="3"/>
    <m/>
    <m/>
    <x v="159"/>
    <s v="—    "/>
    <s v=".D"/>
    <n v="-2.6335713080821201"/>
    <s v=".D"/>
    <s v="..D"/>
  </r>
  <r>
    <x v="4"/>
    <s v="Cropping"/>
    <x v="3"/>
    <m/>
    <m/>
    <x v="160"/>
    <s v="—    "/>
    <n v="-7.9495035320489"/>
    <n v="0"/>
    <n v="0"/>
    <n v="-31.482425735735099"/>
  </r>
  <r>
    <x v="4"/>
    <s v="Cropping"/>
    <x v="3"/>
    <m/>
    <m/>
    <x v="161"/>
    <s v="—    "/>
    <n v="875719.35991466301"/>
    <n v="461491.860417091"/>
    <n v="1029813.76382241"/>
    <n v="978088.08163758996"/>
  </r>
  <r>
    <x v="4"/>
    <s v="Cropping"/>
    <x v="3"/>
    <m/>
    <m/>
    <x v="162"/>
    <s v="—    "/>
    <n v="607644.499814971"/>
    <n v="405415.73879064602"/>
    <n v="686703.45216173504"/>
    <n v="650049.71752884705"/>
  </r>
  <r>
    <x v="4"/>
    <s v="Cropping"/>
    <x v="3"/>
    <m/>
    <m/>
    <x v="163"/>
    <s v="—    "/>
    <n v="69097.222117700207"/>
    <n v="19950.9184019846"/>
    <n v="77022.982466412606"/>
    <n v="101723.78153864"/>
  </r>
  <r>
    <x v="4"/>
    <s v="Cropping"/>
    <x v="3"/>
    <m/>
    <m/>
    <x v="164"/>
    <s v="—    "/>
    <s v="V"/>
    <s v=".D"/>
    <s v="V"/>
    <n v="0"/>
  </r>
  <r>
    <x v="4"/>
    <s v="Cropping"/>
    <x v="3"/>
    <m/>
    <m/>
    <x v="165"/>
    <s v="—    "/>
    <n v="502.22620025781902"/>
    <s v=".D"/>
    <s v="V"/>
    <s v=".D"/>
  </r>
  <r>
    <x v="4"/>
    <s v="Cropping"/>
    <x v="3"/>
    <m/>
    <m/>
    <x v="166"/>
    <s v="—    "/>
    <s v="V"/>
    <s v=".D"/>
    <s v="V"/>
    <n v="21.7183161586008"/>
  </r>
  <r>
    <x v="4"/>
    <s v="Cropping"/>
    <x v="3"/>
    <m/>
    <m/>
    <x v="167"/>
    <s v="—    "/>
    <s v=".D"/>
    <s v="..D"/>
    <n v="0"/>
    <s v=".D"/>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138"/>
    <s v="—    "/>
    <s v="V"/>
    <s v="F"/>
    <s v="V"/>
    <s v="V"/>
  </r>
  <r>
    <x v="5"/>
    <s v="Cropping"/>
    <x v="3"/>
    <s v="Specialist fruit"/>
    <m/>
    <x v="139"/>
    <s v="—    "/>
    <n v="0.78656362587251705"/>
    <s v="F"/>
    <n v="0.87368019464776903"/>
    <n v="0.75206998820348703"/>
  </r>
  <r>
    <x v="5"/>
    <s v="Cropping"/>
    <x v="3"/>
    <s v="Specialist fruit"/>
    <m/>
    <x v="140"/>
    <s v="—    "/>
    <s v="V"/>
    <s v="F"/>
    <s v="V"/>
    <s v="V"/>
  </r>
  <r>
    <x v="5"/>
    <s v="Cropping"/>
    <x v="3"/>
    <s v="Specialist fruit"/>
    <m/>
    <x v="141"/>
    <s v="—    "/>
    <n v="2.6750566989457898"/>
    <s v="F"/>
    <n v="3.7596772493075798"/>
    <n v="2.5200871879320998"/>
  </r>
  <r>
    <x v="5"/>
    <s v="Cropping"/>
    <x v="3"/>
    <s v="Specialist fruit"/>
    <m/>
    <x v="142"/>
    <s v="—    "/>
    <s v="V"/>
    <s v="..D"/>
    <s v=".D"/>
    <s v=".D"/>
  </r>
  <r>
    <x v="5"/>
    <s v="Cropping"/>
    <x v="3"/>
    <s v="Specialist fruit"/>
    <m/>
    <x v="143"/>
    <s v="—    "/>
    <s v="V"/>
    <n v="0"/>
    <s v=".D"/>
    <s v=".D"/>
  </r>
  <r>
    <x v="5"/>
    <s v="Cropping"/>
    <x v="3"/>
    <s v="Specialist fruit"/>
    <m/>
    <x v="144"/>
    <s v="—    "/>
    <s v=".D"/>
    <s v="..D"/>
    <s v="..D"/>
    <s v=".D"/>
  </r>
  <r>
    <x v="5"/>
    <s v="Cropping"/>
    <x v="3"/>
    <s v="Specialist fruit"/>
    <m/>
    <x v="145"/>
    <s v="—    "/>
    <s v="V"/>
    <n v="0"/>
    <s v=".D"/>
    <s v=".D"/>
  </r>
  <r>
    <x v="5"/>
    <s v="Cropping"/>
    <x v="3"/>
    <s v="Specialist fruit"/>
    <m/>
    <x v="146"/>
    <s v="—    "/>
    <n v="0"/>
    <n v="0"/>
    <n v="0"/>
    <n v="0"/>
  </r>
  <r>
    <x v="5"/>
    <s v="Cropping"/>
    <x v="3"/>
    <s v="Specialist fruit"/>
    <m/>
    <x v="147"/>
    <s v="—    "/>
    <n v="0"/>
    <s v="..D"/>
    <n v="0"/>
    <n v="0"/>
  </r>
  <r>
    <x v="5"/>
    <s v="Cropping"/>
    <x v="3"/>
    <s v="Specialist fruit"/>
    <m/>
    <x v="148"/>
    <s v="—    "/>
    <n v="0"/>
    <s v="..D"/>
    <n v="0"/>
    <n v="0"/>
  </r>
  <r>
    <x v="5"/>
    <s v="Cropping"/>
    <x v="3"/>
    <s v="Specialist fruit"/>
    <m/>
    <x v="149"/>
    <s v="—    "/>
    <s v=".D"/>
    <s v="..D"/>
    <s v=".D"/>
    <s v="..D"/>
  </r>
  <r>
    <x v="5"/>
    <s v="Cropping"/>
    <x v="3"/>
    <s v="Specialist fruit"/>
    <m/>
    <x v="150"/>
    <s v="—    "/>
    <s v="V"/>
    <s v="F"/>
    <s v="V"/>
    <n v="140485.840145764"/>
  </r>
  <r>
    <x v="5"/>
    <s v="Cropping"/>
    <x v="3"/>
    <s v="Specialist fruit"/>
    <m/>
    <x v="151"/>
    <s v="—    "/>
    <s v="V"/>
    <s v=".D"/>
    <n v="2645.7127448379301"/>
    <s v="V"/>
  </r>
  <r>
    <x v="5"/>
    <s v="Cropping"/>
    <x v="3"/>
    <s v="Specialist fruit"/>
    <m/>
    <x v="152"/>
    <s v="—    "/>
    <s v=".D"/>
    <n v="0"/>
    <s v=".D"/>
    <s v=".D"/>
  </r>
  <r>
    <x v="5"/>
    <s v="Cropping"/>
    <x v="3"/>
    <s v="Specialist fruit"/>
    <m/>
    <x v="153"/>
    <s v="—    "/>
    <n v="0"/>
    <n v="0"/>
    <n v="0"/>
    <n v="0"/>
  </r>
  <r>
    <x v="5"/>
    <s v="Cropping"/>
    <x v="3"/>
    <s v="Specialist fruit"/>
    <m/>
    <x v="154"/>
    <s v="—    "/>
    <n v="0"/>
    <n v="0"/>
    <n v="0"/>
    <n v="0"/>
  </r>
  <r>
    <x v="5"/>
    <s v="Cropping"/>
    <x v="3"/>
    <s v="Specialist fruit"/>
    <m/>
    <x v="155"/>
    <s v="—    "/>
    <s v="V"/>
    <s v="..D"/>
    <s v="V"/>
    <s v=".D"/>
  </r>
  <r>
    <x v="5"/>
    <s v="Cropping"/>
    <x v="3"/>
    <s v="Specialist fruit"/>
    <m/>
    <x v="156"/>
    <s v="—    "/>
    <s v=".D"/>
    <s v="..D"/>
    <s v=".D"/>
    <n v="0"/>
  </r>
  <r>
    <x v="5"/>
    <s v="Cropping"/>
    <x v="3"/>
    <s v="Specialist fruit"/>
    <m/>
    <x v="157"/>
    <s v="—    "/>
    <s v="..D"/>
    <s v="..D"/>
    <n v="0"/>
    <n v="0"/>
  </r>
  <r>
    <x v="5"/>
    <s v="Cropping"/>
    <x v="3"/>
    <s v="Specialist fruit"/>
    <m/>
    <x v="158"/>
    <s v="—    "/>
    <s v=".D"/>
    <s v=".D"/>
    <s v="..D"/>
    <n v="0"/>
  </r>
  <r>
    <x v="5"/>
    <s v="Cropping"/>
    <x v="3"/>
    <s v="Specialist fruit"/>
    <m/>
    <x v="159"/>
    <s v="—    "/>
    <s v=".D"/>
    <s v=".D"/>
    <s v=".D"/>
    <n v="0"/>
  </r>
  <r>
    <x v="5"/>
    <s v="Cropping"/>
    <x v="3"/>
    <s v="Specialist fruit"/>
    <m/>
    <x v="160"/>
    <s v="—    "/>
    <s v=".D"/>
    <s v="..D"/>
    <n v="0"/>
    <s v=".D"/>
  </r>
  <r>
    <x v="5"/>
    <s v="Cropping"/>
    <x v="3"/>
    <s v="Specialist fruit"/>
    <m/>
    <x v="161"/>
    <s v="—    "/>
    <n v="975137.28038756701"/>
    <s v="F"/>
    <n v="1379219.56936591"/>
    <n v="891976.14538295695"/>
  </r>
  <r>
    <x v="5"/>
    <s v="Cropping"/>
    <x v="3"/>
    <s v="Specialist fruit"/>
    <m/>
    <x v="162"/>
    <s v="—    "/>
    <n v="775904.45010384999"/>
    <s v="F"/>
    <n v="1068083.87569543"/>
    <n v="698013.12444840395"/>
  </r>
  <r>
    <x v="5"/>
    <s v="Cropping"/>
    <x v="3"/>
    <s v="Specialist fruit"/>
    <m/>
    <x v="163"/>
    <s v="—    "/>
    <n v="46551.8452328153"/>
    <s v="F"/>
    <s v="V"/>
    <s v="V"/>
  </r>
  <r>
    <x v="5"/>
    <s v="Cropping"/>
    <x v="3"/>
    <s v="Specialist fruit"/>
    <m/>
    <x v="164"/>
    <s v="—    "/>
    <s v="V"/>
    <s v="..D"/>
    <s v="V"/>
    <n v="0"/>
  </r>
  <r>
    <x v="5"/>
    <s v="Cropping"/>
    <x v="3"/>
    <s v="Specialist fruit"/>
    <m/>
    <x v="165"/>
    <s v="—    "/>
    <s v="V"/>
    <s v=".D"/>
    <s v="V"/>
    <s v=".D"/>
  </r>
  <r>
    <x v="5"/>
    <s v="Cropping"/>
    <x v="3"/>
    <s v="Specialist fruit"/>
    <m/>
    <x v="166"/>
    <s v="—    "/>
    <s v="V"/>
    <s v=".D"/>
    <s v="V"/>
    <s v=".D"/>
  </r>
  <r>
    <x v="5"/>
    <s v="Cropping"/>
    <x v="3"/>
    <s v="Specialist fruit"/>
    <m/>
    <x v="167"/>
    <s v="—    "/>
    <s v=".D"/>
    <s v="..D"/>
    <n v="0"/>
    <s v=".D"/>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138"/>
    <s v="—    "/>
    <n v="8.8414777875939894"/>
    <n v="2.5268560944596801"/>
    <n v="10.8447489660093"/>
    <n v="17.834147308643502"/>
  </r>
  <r>
    <x v="6"/>
    <s v="Cropping"/>
    <x v="3"/>
    <s v="Specialist glass"/>
    <m/>
    <x v="139"/>
    <s v="—    "/>
    <n v="1.6110042547846899"/>
    <n v="1.7380697724510901"/>
    <n v="1.5155694728023801"/>
    <n v="1.64835692889578"/>
  </r>
  <r>
    <x v="6"/>
    <s v="Cropping"/>
    <x v="3"/>
    <s v="Specialist glass"/>
    <m/>
    <x v="140"/>
    <s v="—    "/>
    <n v="7.3923725203349298"/>
    <s v="V"/>
    <n v="9.4914050737994895"/>
    <n v="16.211357955410499"/>
  </r>
  <r>
    <x v="6"/>
    <s v="Cropping"/>
    <x v="3"/>
    <s v="Specialist glass"/>
    <m/>
    <x v="141"/>
    <s v="—    "/>
    <s v="V"/>
    <s v="V"/>
    <n v="13.301441981216501"/>
    <s v=".D"/>
  </r>
  <r>
    <x v="6"/>
    <s v="Cropping"/>
    <x v="3"/>
    <s v="Specialist glass"/>
    <m/>
    <x v="142"/>
    <s v="—    "/>
    <s v=".D"/>
    <s v="..D"/>
    <s v=".D"/>
    <n v="0"/>
  </r>
  <r>
    <x v="6"/>
    <s v="Cropping"/>
    <x v="3"/>
    <s v="Specialist glass"/>
    <m/>
    <x v="143"/>
    <s v="—    "/>
    <n v="0"/>
    <n v="0"/>
    <n v="0"/>
    <n v="0"/>
  </r>
  <r>
    <x v="6"/>
    <s v="Cropping"/>
    <x v="3"/>
    <s v="Specialist glass"/>
    <m/>
    <x v="144"/>
    <s v="—    "/>
    <n v="0"/>
    <n v="0"/>
    <n v="0"/>
    <s v="..D"/>
  </r>
  <r>
    <x v="6"/>
    <s v="Cropping"/>
    <x v="3"/>
    <s v="Specialist glass"/>
    <m/>
    <x v="145"/>
    <s v="—    "/>
    <s v=".D"/>
    <s v="..D"/>
    <s v=".D"/>
    <n v="0"/>
  </r>
  <r>
    <x v="6"/>
    <s v="Cropping"/>
    <x v="3"/>
    <s v="Specialist glass"/>
    <m/>
    <x v="146"/>
    <s v="—    "/>
    <s v="V"/>
    <n v="0"/>
    <s v="V"/>
    <n v="0"/>
  </r>
  <r>
    <x v="6"/>
    <s v="Cropping"/>
    <x v="3"/>
    <s v="Specialist glass"/>
    <m/>
    <x v="147"/>
    <s v="—    "/>
    <n v="0"/>
    <n v="0"/>
    <n v="0"/>
    <n v="0"/>
  </r>
  <r>
    <x v="6"/>
    <s v="Cropping"/>
    <x v="3"/>
    <s v="Specialist glass"/>
    <m/>
    <x v="148"/>
    <s v="—    "/>
    <s v=".D"/>
    <s v="..D"/>
    <s v=".D"/>
    <n v="0"/>
  </r>
  <r>
    <x v="6"/>
    <s v="Cropping"/>
    <x v="3"/>
    <s v="Specialist glass"/>
    <m/>
    <x v="149"/>
    <s v="—    "/>
    <s v=".D"/>
    <s v=".D"/>
    <s v=".D"/>
    <n v="0"/>
  </r>
  <r>
    <x v="6"/>
    <s v="Cropping"/>
    <x v="3"/>
    <s v="Specialist glass"/>
    <m/>
    <x v="150"/>
    <s v="—    "/>
    <n v="542735.69021842105"/>
    <s v="V"/>
    <n v="684009.53148570599"/>
    <n v="1243465.9412264901"/>
  </r>
  <r>
    <x v="6"/>
    <s v="Cropping"/>
    <x v="3"/>
    <s v="Specialist glass"/>
    <m/>
    <x v="151"/>
    <s v="—    "/>
    <s v="V"/>
    <s v=".D"/>
    <s v="V"/>
    <n v="0"/>
  </r>
  <r>
    <x v="6"/>
    <s v="Cropping"/>
    <x v="3"/>
    <s v="Specialist glass"/>
    <m/>
    <x v="152"/>
    <s v="—    "/>
    <n v="0"/>
    <n v="0"/>
    <n v="0"/>
    <n v="0"/>
  </r>
  <r>
    <x v="6"/>
    <s v="Cropping"/>
    <x v="3"/>
    <s v="Specialist glass"/>
    <m/>
    <x v="153"/>
    <s v="—    "/>
    <n v="0"/>
    <n v="0"/>
    <n v="0"/>
    <n v="0"/>
  </r>
  <r>
    <x v="6"/>
    <s v="Cropping"/>
    <x v="3"/>
    <s v="Specialist glass"/>
    <m/>
    <x v="154"/>
    <s v="—    "/>
    <n v="0"/>
    <n v="0"/>
    <n v="0"/>
    <n v="0"/>
  </r>
  <r>
    <x v="6"/>
    <s v="Cropping"/>
    <x v="3"/>
    <s v="Specialist glass"/>
    <m/>
    <x v="155"/>
    <s v="—    "/>
    <n v="0"/>
    <n v="0"/>
    <n v="0"/>
    <s v="..D"/>
  </r>
  <r>
    <x v="6"/>
    <s v="Cropping"/>
    <x v="3"/>
    <s v="Specialist glass"/>
    <m/>
    <x v="156"/>
    <s v="—    "/>
    <n v="0"/>
    <n v="0"/>
    <n v="0"/>
    <n v="0"/>
  </r>
  <r>
    <x v="6"/>
    <s v="Cropping"/>
    <x v="3"/>
    <s v="Specialist glass"/>
    <m/>
    <x v="157"/>
    <s v="—    "/>
    <n v="0"/>
    <n v="0"/>
    <n v="0"/>
    <n v="0"/>
  </r>
  <r>
    <x v="6"/>
    <s v="Cropping"/>
    <x v="3"/>
    <s v="Specialist glass"/>
    <m/>
    <x v="158"/>
    <s v="—    "/>
    <n v="0"/>
    <n v="0"/>
    <n v="0"/>
    <n v="0"/>
  </r>
  <r>
    <x v="6"/>
    <s v="Cropping"/>
    <x v="3"/>
    <s v="Specialist glass"/>
    <m/>
    <x v="159"/>
    <s v="—    "/>
    <n v="0"/>
    <n v="0"/>
    <s v="..D"/>
    <n v="0"/>
  </r>
  <r>
    <x v="6"/>
    <s v="Cropping"/>
    <x v="3"/>
    <s v="Specialist glass"/>
    <m/>
    <x v="160"/>
    <s v="—    "/>
    <n v="0"/>
    <n v="0"/>
    <n v="0"/>
    <n v="0"/>
  </r>
  <r>
    <x v="6"/>
    <s v="Cropping"/>
    <x v="3"/>
    <s v="Specialist glass"/>
    <m/>
    <x v="161"/>
    <s v="—    "/>
    <n v="768151.53191729297"/>
    <s v="V"/>
    <n v="760112.34145883296"/>
    <n v="2119229.4127560402"/>
  </r>
  <r>
    <x v="6"/>
    <s v="Cropping"/>
    <x v="3"/>
    <s v="Specialist glass"/>
    <m/>
    <x v="162"/>
    <s v="—    "/>
    <n v="475699.97956127801"/>
    <s v="V"/>
    <n v="429711.47376052203"/>
    <n v="1312460.1385131499"/>
  </r>
  <r>
    <x v="6"/>
    <s v="Cropping"/>
    <x v="3"/>
    <s v="Specialist glass"/>
    <m/>
    <x v="163"/>
    <s v="—    "/>
    <n v="92698.444774436095"/>
    <s v="V"/>
    <n v="94949.084935501101"/>
    <n v="293507.10234019801"/>
  </r>
  <r>
    <x v="6"/>
    <s v="Cropping"/>
    <x v="3"/>
    <s v="Specialist glass"/>
    <m/>
    <x v="164"/>
    <s v="—    "/>
    <n v="0"/>
    <n v="0"/>
    <n v="0"/>
    <n v="0"/>
  </r>
  <r>
    <x v="6"/>
    <s v="Cropping"/>
    <x v="3"/>
    <s v="Specialist glass"/>
    <m/>
    <x v="165"/>
    <s v="—    "/>
    <n v="0"/>
    <n v="0"/>
    <n v="0"/>
    <n v="0"/>
  </r>
  <r>
    <x v="6"/>
    <s v="Cropping"/>
    <x v="3"/>
    <s v="Specialist glass"/>
    <m/>
    <x v="166"/>
    <s v="—    "/>
    <n v="0"/>
    <n v="0"/>
    <n v="0"/>
    <n v="0"/>
  </r>
  <r>
    <x v="6"/>
    <s v="Cropping"/>
    <x v="3"/>
    <s v="Specialist glass"/>
    <m/>
    <x v="167"/>
    <s v="—    "/>
    <s v="..D"/>
    <n v="0"/>
    <n v="0"/>
    <s v="..D"/>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138"/>
    <s v="—    "/>
    <n v="6.8201144013674897"/>
    <s v="D"/>
    <n v="7.4079234354275698"/>
    <s v="F"/>
  </r>
  <r>
    <x v="7"/>
    <s v="Cropping"/>
    <x v="3"/>
    <s v="Specialist hardy nursery stock"/>
    <m/>
    <x v="139"/>
    <s v="—    "/>
    <n v="1.6009071699788"/>
    <s v="D"/>
    <n v="1.6444994469463601"/>
    <s v="F"/>
  </r>
  <r>
    <x v="7"/>
    <s v="Cropping"/>
    <x v="3"/>
    <s v="Specialist hardy nursery stock"/>
    <m/>
    <x v="140"/>
    <s v="—    "/>
    <n v="5.2956060701097796"/>
    <s v="D"/>
    <n v="5.8512535095199398"/>
    <s v="F"/>
  </r>
  <r>
    <x v="7"/>
    <s v="Cropping"/>
    <x v="3"/>
    <s v="Specialist hardy nursery stock"/>
    <m/>
    <x v="141"/>
    <s v="—    "/>
    <n v="6.0295957469021602"/>
    <s v="D"/>
    <n v="7.0704516033108202"/>
    <s v="F"/>
  </r>
  <r>
    <x v="7"/>
    <s v="Cropping"/>
    <x v="3"/>
    <s v="Specialist hardy nursery stock"/>
    <m/>
    <x v="142"/>
    <s v="—    "/>
    <n v="0"/>
    <n v="0"/>
    <n v="0"/>
    <n v="0"/>
  </r>
  <r>
    <x v="7"/>
    <s v="Cropping"/>
    <x v="3"/>
    <s v="Specialist hardy nursery stock"/>
    <m/>
    <x v="143"/>
    <s v="—    "/>
    <n v="0"/>
    <n v="0"/>
    <n v="0"/>
    <n v="0"/>
  </r>
  <r>
    <x v="7"/>
    <s v="Cropping"/>
    <x v="3"/>
    <s v="Specialist hardy nursery stock"/>
    <m/>
    <x v="144"/>
    <s v="—    "/>
    <n v="0"/>
    <n v="0"/>
    <n v="0"/>
    <n v="0"/>
  </r>
  <r>
    <x v="7"/>
    <s v="Cropping"/>
    <x v="3"/>
    <s v="Specialist hardy nursery stock"/>
    <m/>
    <x v="145"/>
    <s v="—    "/>
    <n v="0"/>
    <n v="0"/>
    <n v="0"/>
    <n v="0"/>
  </r>
  <r>
    <x v="7"/>
    <s v="Cropping"/>
    <x v="3"/>
    <s v="Specialist hardy nursery stock"/>
    <m/>
    <x v="146"/>
    <s v="—    "/>
    <n v="0"/>
    <n v="0"/>
    <n v="0"/>
    <n v="0"/>
  </r>
  <r>
    <x v="7"/>
    <s v="Cropping"/>
    <x v="3"/>
    <s v="Specialist hardy nursery stock"/>
    <m/>
    <x v="147"/>
    <s v="—    "/>
    <n v="0"/>
    <n v="0"/>
    <n v="0"/>
    <n v="0"/>
  </r>
  <r>
    <x v="7"/>
    <s v="Cropping"/>
    <x v="3"/>
    <s v="Specialist hardy nursery stock"/>
    <m/>
    <x v="148"/>
    <s v="—    "/>
    <n v="0"/>
    <n v="0"/>
    <n v="0"/>
    <n v="0"/>
  </r>
  <r>
    <x v="7"/>
    <s v="Cropping"/>
    <x v="3"/>
    <s v="Specialist hardy nursery stock"/>
    <m/>
    <x v="149"/>
    <s v="—    "/>
    <n v="0"/>
    <n v="0"/>
    <n v="0"/>
    <n v="0"/>
  </r>
  <r>
    <x v="7"/>
    <s v="Cropping"/>
    <x v="3"/>
    <s v="Specialist hardy nursery stock"/>
    <m/>
    <x v="150"/>
    <s v="—    "/>
    <n v="460360.04098381998"/>
    <s v="D"/>
    <n v="496191.73408699298"/>
    <s v="F"/>
  </r>
  <r>
    <x v="7"/>
    <s v="Cropping"/>
    <x v="3"/>
    <s v="Specialist hardy nursery stock"/>
    <m/>
    <x v="151"/>
    <s v="—    "/>
    <s v="V"/>
    <n v="0"/>
    <s v="V"/>
    <s v="F"/>
  </r>
  <r>
    <x v="7"/>
    <s v="Cropping"/>
    <x v="3"/>
    <s v="Specialist hardy nursery stock"/>
    <m/>
    <x v="152"/>
    <s v="—    "/>
    <s v=".D"/>
    <s v="..D"/>
    <s v=".D"/>
    <n v="0"/>
  </r>
  <r>
    <x v="7"/>
    <s v="Cropping"/>
    <x v="3"/>
    <s v="Specialist hardy nursery stock"/>
    <m/>
    <x v="153"/>
    <s v="—    "/>
    <n v="0"/>
    <n v="0"/>
    <n v="0"/>
    <n v="0"/>
  </r>
  <r>
    <x v="7"/>
    <s v="Cropping"/>
    <x v="3"/>
    <s v="Specialist hardy nursery stock"/>
    <m/>
    <x v="154"/>
    <s v="—    "/>
    <n v="0"/>
    <n v="0"/>
    <n v="0"/>
    <n v="0"/>
  </r>
  <r>
    <x v="7"/>
    <s v="Cropping"/>
    <x v="3"/>
    <s v="Specialist hardy nursery stock"/>
    <m/>
    <x v="155"/>
    <s v="—    "/>
    <n v="0"/>
    <n v="0"/>
    <n v="0"/>
    <n v="0"/>
  </r>
  <r>
    <x v="7"/>
    <s v="Cropping"/>
    <x v="3"/>
    <s v="Specialist hardy nursery stock"/>
    <m/>
    <x v="156"/>
    <s v="—    "/>
    <n v="0"/>
    <n v="0"/>
    <n v="0"/>
    <n v="0"/>
  </r>
  <r>
    <x v="7"/>
    <s v="Cropping"/>
    <x v="3"/>
    <s v="Specialist hardy nursery stock"/>
    <m/>
    <x v="157"/>
    <s v="—    "/>
    <n v="0"/>
    <n v="0"/>
    <n v="0"/>
    <n v="0"/>
  </r>
  <r>
    <x v="7"/>
    <s v="Cropping"/>
    <x v="3"/>
    <s v="Specialist hardy nursery stock"/>
    <m/>
    <x v="158"/>
    <s v="—    "/>
    <n v="0"/>
    <n v="0"/>
    <n v="0"/>
    <n v="0"/>
  </r>
  <r>
    <x v="7"/>
    <s v="Cropping"/>
    <x v="3"/>
    <s v="Specialist hardy nursery stock"/>
    <m/>
    <x v="159"/>
    <s v="—    "/>
    <n v="0"/>
    <n v="0"/>
    <n v="0"/>
    <n v="0"/>
  </r>
  <r>
    <x v="7"/>
    <s v="Cropping"/>
    <x v="3"/>
    <s v="Specialist hardy nursery stock"/>
    <m/>
    <x v="160"/>
    <s v="—    "/>
    <n v="0"/>
    <n v="0"/>
    <n v="0"/>
    <n v="0"/>
  </r>
  <r>
    <x v="7"/>
    <s v="Cropping"/>
    <x v="3"/>
    <s v="Specialist hardy nursery stock"/>
    <m/>
    <x v="161"/>
    <s v="—    "/>
    <n v="736848.12072182004"/>
    <s v="D"/>
    <n v="741902.907389628"/>
    <s v="F"/>
  </r>
  <r>
    <x v="7"/>
    <s v="Cropping"/>
    <x v="3"/>
    <s v="Specialist hardy nursery stock"/>
    <m/>
    <x v="162"/>
    <s v="—    "/>
    <n v="380916.52586945298"/>
    <s v="D"/>
    <n v="331072.08406281099"/>
    <s v="F"/>
  </r>
  <r>
    <x v="7"/>
    <s v="Cropping"/>
    <x v="3"/>
    <s v="Specialist hardy nursery stock"/>
    <m/>
    <x v="163"/>
    <s v="—    "/>
    <n v="60687.328323404698"/>
    <s v="D"/>
    <n v="56832.329362766497"/>
    <s v="F"/>
  </r>
  <r>
    <x v="7"/>
    <s v="Cropping"/>
    <x v="3"/>
    <s v="Specialist hardy nursery stock"/>
    <m/>
    <x v="164"/>
    <s v="—    "/>
    <n v="0"/>
    <n v="0"/>
    <n v="0"/>
    <n v="0"/>
  </r>
  <r>
    <x v="7"/>
    <s v="Cropping"/>
    <x v="3"/>
    <s v="Specialist hardy nursery stock"/>
    <m/>
    <x v="165"/>
    <s v="—    "/>
    <n v="0"/>
    <n v="0"/>
    <n v="0"/>
    <n v="0"/>
  </r>
  <r>
    <x v="7"/>
    <s v="Cropping"/>
    <x v="3"/>
    <s v="Specialist hardy nursery stock"/>
    <m/>
    <x v="166"/>
    <s v="—    "/>
    <n v="0"/>
    <n v="0"/>
    <n v="0"/>
    <n v="0"/>
  </r>
  <r>
    <x v="7"/>
    <s v="Cropping"/>
    <x v="3"/>
    <s v="Specialist hardy nursery stock"/>
    <m/>
    <x v="167"/>
    <s v="—    "/>
    <n v="0"/>
    <n v="0"/>
    <n v="0"/>
    <n v="0"/>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138"/>
    <s v="—    "/>
    <n v="6.7451782038808901"/>
    <s v="F"/>
    <n v="10.480974096283299"/>
    <s v="V"/>
  </r>
  <r>
    <x v="8"/>
    <s v="Cropping"/>
    <x v="3"/>
    <s v="Other horticulture"/>
    <m/>
    <x v="139"/>
    <s v="—    "/>
    <n v="1.43917546606669"/>
    <s v="F"/>
    <n v="1.1355144768913099"/>
    <n v="1.3509644967733401"/>
  </r>
  <r>
    <x v="8"/>
    <s v="Cropping"/>
    <x v="3"/>
    <s v="Other horticulture"/>
    <m/>
    <x v="140"/>
    <s v="—    "/>
    <n v="5.4092772865918501"/>
    <s v="F"/>
    <s v="V"/>
    <s v=".D"/>
  </r>
  <r>
    <x v="8"/>
    <s v="Cropping"/>
    <x v="3"/>
    <s v="Other horticulture"/>
    <m/>
    <x v="141"/>
    <s v="—    "/>
    <n v="6.7990366143531098"/>
    <s v="F"/>
    <n v="8.7280570628626801"/>
    <s v="V"/>
  </r>
  <r>
    <x v="8"/>
    <s v="Cropping"/>
    <x v="3"/>
    <s v="Other horticulture"/>
    <m/>
    <x v="142"/>
    <s v="—    "/>
    <n v="9176.9388737951595"/>
    <s v=".D"/>
    <s v="V"/>
    <s v="V"/>
  </r>
  <r>
    <x v="8"/>
    <s v="Cropping"/>
    <x v="3"/>
    <s v="Other horticulture"/>
    <m/>
    <x v="143"/>
    <s v="—    "/>
    <s v="V"/>
    <s v="F"/>
    <s v=".D"/>
    <s v=".D"/>
  </r>
  <r>
    <x v="8"/>
    <s v="Cropping"/>
    <x v="3"/>
    <s v="Other horticulture"/>
    <m/>
    <x v="144"/>
    <s v="—    "/>
    <s v="V"/>
    <s v=".D"/>
    <s v=".D"/>
    <n v="0"/>
  </r>
  <r>
    <x v="8"/>
    <s v="Cropping"/>
    <x v="3"/>
    <s v="Other horticulture"/>
    <m/>
    <x v="145"/>
    <s v="—    "/>
    <s v=".D"/>
    <s v="..D"/>
    <n v="0"/>
    <s v=".D"/>
  </r>
  <r>
    <x v="8"/>
    <s v="Cropping"/>
    <x v="3"/>
    <s v="Other horticulture"/>
    <m/>
    <x v="146"/>
    <s v="—    "/>
    <s v="V"/>
    <n v="0"/>
    <s v=".D"/>
    <s v="V"/>
  </r>
  <r>
    <x v="8"/>
    <s v="Cropping"/>
    <x v="3"/>
    <s v="Other horticulture"/>
    <m/>
    <x v="147"/>
    <s v="—    "/>
    <s v="V"/>
    <s v=".D"/>
    <s v="V"/>
    <s v="V"/>
  </r>
  <r>
    <x v="8"/>
    <s v="Cropping"/>
    <x v="3"/>
    <s v="Other horticulture"/>
    <m/>
    <x v="148"/>
    <s v="—    "/>
    <s v="V"/>
    <s v=".D"/>
    <s v="V"/>
    <s v="V"/>
  </r>
  <r>
    <x v="8"/>
    <s v="Cropping"/>
    <x v="3"/>
    <s v="Other horticulture"/>
    <m/>
    <x v="149"/>
    <s v="—    "/>
    <s v=".D"/>
    <s v="..D"/>
    <n v="0"/>
    <s v=".D"/>
  </r>
  <r>
    <x v="8"/>
    <s v="Cropping"/>
    <x v="3"/>
    <s v="Other horticulture"/>
    <m/>
    <x v="150"/>
    <s v="—    "/>
    <n v="293693.64425104001"/>
    <s v="F"/>
    <s v="V"/>
    <s v="V"/>
  </r>
  <r>
    <x v="8"/>
    <s v="Cropping"/>
    <x v="3"/>
    <s v="Other horticulture"/>
    <m/>
    <x v="151"/>
    <s v="—    "/>
    <n v="2517.3777288558199"/>
    <s v="F"/>
    <s v="V"/>
    <s v="V"/>
  </r>
  <r>
    <x v="8"/>
    <s v="Cropping"/>
    <x v="3"/>
    <s v="Other horticulture"/>
    <m/>
    <x v="152"/>
    <s v="—    "/>
    <s v="V"/>
    <n v="0"/>
    <s v="V"/>
    <s v="V"/>
  </r>
  <r>
    <x v="8"/>
    <s v="Cropping"/>
    <x v="3"/>
    <s v="Other horticulture"/>
    <m/>
    <x v="153"/>
    <s v="—    "/>
    <n v="0"/>
    <n v="0"/>
    <n v="0"/>
    <n v="0"/>
  </r>
  <r>
    <x v="8"/>
    <s v="Cropping"/>
    <x v="3"/>
    <s v="Other horticulture"/>
    <m/>
    <x v="154"/>
    <s v="—    "/>
    <n v="0"/>
    <n v="0"/>
    <n v="0"/>
    <n v="0"/>
  </r>
  <r>
    <x v="8"/>
    <s v="Cropping"/>
    <x v="3"/>
    <s v="Other horticulture"/>
    <m/>
    <x v="155"/>
    <s v="—    "/>
    <s v="V"/>
    <s v=".D"/>
    <s v=".D"/>
    <n v="0"/>
  </r>
  <r>
    <x v="8"/>
    <s v="Cropping"/>
    <x v="3"/>
    <s v="Other horticulture"/>
    <m/>
    <x v="156"/>
    <s v="—    "/>
    <s v=".D"/>
    <s v=".D"/>
    <s v=".D"/>
    <n v="0"/>
  </r>
  <r>
    <x v="8"/>
    <s v="Cropping"/>
    <x v="3"/>
    <s v="Other horticulture"/>
    <m/>
    <x v="157"/>
    <s v="—    "/>
    <s v=".D"/>
    <s v=".D"/>
    <s v="..D"/>
    <n v="0"/>
  </r>
  <r>
    <x v="8"/>
    <s v="Cropping"/>
    <x v="3"/>
    <s v="Other horticulture"/>
    <m/>
    <x v="158"/>
    <s v="—    "/>
    <s v=".D"/>
    <s v=".D"/>
    <s v="..D"/>
    <n v="0"/>
  </r>
  <r>
    <x v="8"/>
    <s v="Cropping"/>
    <x v="3"/>
    <s v="Other horticulture"/>
    <m/>
    <x v="159"/>
    <s v="—    "/>
    <s v=".D"/>
    <s v=".D"/>
    <s v="..D"/>
    <n v="0"/>
  </r>
  <r>
    <x v="8"/>
    <s v="Cropping"/>
    <x v="3"/>
    <s v="Other horticulture"/>
    <m/>
    <x v="160"/>
    <s v="—    "/>
    <s v=".D"/>
    <s v="..D"/>
    <n v="0"/>
    <s v=".D"/>
  </r>
  <r>
    <x v="8"/>
    <s v="Cropping"/>
    <x v="3"/>
    <s v="Other horticulture"/>
    <m/>
    <x v="161"/>
    <s v="—    "/>
    <n v="926036.59654079506"/>
    <s v="F"/>
    <n v="1104375.97245736"/>
    <s v="V"/>
  </r>
  <r>
    <x v="8"/>
    <s v="Cropping"/>
    <x v="3"/>
    <s v="Other horticulture"/>
    <m/>
    <x v="162"/>
    <s v="—    "/>
    <n v="677190.62104318803"/>
    <s v="F"/>
    <n v="784137.96399638301"/>
    <s v="V"/>
  </r>
  <r>
    <x v="8"/>
    <s v="Cropping"/>
    <x v="3"/>
    <s v="Other horticulture"/>
    <m/>
    <x v="163"/>
    <s v="—    "/>
    <n v="79907.821402277594"/>
    <s v="F"/>
    <n v="89320.791443746697"/>
    <s v="V"/>
  </r>
  <r>
    <x v="8"/>
    <s v="Cropping"/>
    <x v="3"/>
    <s v="Other horticulture"/>
    <m/>
    <x v="164"/>
    <s v="—    "/>
    <s v=".D"/>
    <s v=".D"/>
    <s v=".D"/>
    <n v="0"/>
  </r>
  <r>
    <x v="8"/>
    <s v="Cropping"/>
    <x v="3"/>
    <s v="Other horticulture"/>
    <m/>
    <x v="165"/>
    <s v="—    "/>
    <s v="V"/>
    <s v=".D"/>
    <s v=".D"/>
    <s v=".D"/>
  </r>
  <r>
    <x v="8"/>
    <s v="Cropping"/>
    <x v="3"/>
    <s v="Other horticulture"/>
    <m/>
    <x v="166"/>
    <s v="—    "/>
    <s v="V"/>
    <s v=".D"/>
    <s v=".D"/>
    <s v=".D"/>
  </r>
  <r>
    <x v="8"/>
    <s v="Cropping"/>
    <x v="3"/>
    <s v="Other horticulture"/>
    <m/>
    <x v="167"/>
    <s v="—    "/>
    <n v="0"/>
    <n v="0"/>
    <n v="0"/>
    <n v="0"/>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138"/>
    <s v="—    "/>
    <n v="2.0816325475285802"/>
    <n v="1.67885990354281"/>
    <n v="2.2467367787341499"/>
    <n v="2.15177746858881"/>
  </r>
  <r>
    <x v="9"/>
    <s v="Grazing Livestock"/>
    <x v="0"/>
    <m/>
    <m/>
    <x v="139"/>
    <s v="—    "/>
    <n v="1.42637904911012"/>
    <n v="1.38797941365872"/>
    <n v="1.50398320398866"/>
    <n v="1.31100445178159"/>
  </r>
  <r>
    <x v="9"/>
    <s v="Grazing Livestock"/>
    <x v="0"/>
    <m/>
    <m/>
    <x v="140"/>
    <s v="—    "/>
    <n v="0.75341565280360201"/>
    <n v="0.37653635625722298"/>
    <n v="0.85992059419573297"/>
    <n v="0.91373007051549004"/>
  </r>
  <r>
    <x v="9"/>
    <s v="Grazing Livestock"/>
    <x v="0"/>
    <m/>
    <m/>
    <x v="141"/>
    <s v="—    "/>
    <n v="2.8704201532588498"/>
    <n v="1.7254747942039099"/>
    <n v="3.0614140527004601"/>
    <n v="3.6190105064173799"/>
  </r>
  <r>
    <x v="9"/>
    <s v="Grazing Livestock"/>
    <x v="0"/>
    <m/>
    <m/>
    <x v="142"/>
    <s v="—    "/>
    <n v="4778.7849032162803"/>
    <n v="3109.4384932163598"/>
    <n v="3915.4544106047301"/>
    <n v="8123.1191654972899"/>
  </r>
  <r>
    <x v="9"/>
    <s v="Grazing Livestock"/>
    <x v="0"/>
    <m/>
    <m/>
    <x v="143"/>
    <s v="—    "/>
    <n v="2975.08037993174"/>
    <s v="V"/>
    <n v="2912.84158870893"/>
    <n v="4511.3312930514603"/>
  </r>
  <r>
    <x v="9"/>
    <s v="Grazing Livestock"/>
    <x v="0"/>
    <m/>
    <m/>
    <x v="144"/>
    <s v="—    "/>
    <n v="760.53767649301506"/>
    <s v="V"/>
    <n v="783.70665269916105"/>
    <n v="1259.1512971350601"/>
  </r>
  <r>
    <x v="9"/>
    <s v="Grazing Livestock"/>
    <x v="0"/>
    <m/>
    <m/>
    <x v="145"/>
    <s v="—    "/>
    <n v="546.78781822455198"/>
    <s v="V"/>
    <n v="381.45620639997099"/>
    <n v="872.35758623751803"/>
  </r>
  <r>
    <x v="9"/>
    <s v="Grazing Livestock"/>
    <x v="0"/>
    <m/>
    <m/>
    <x v="146"/>
    <s v="—    "/>
    <s v="V"/>
    <n v="0"/>
    <s v="V"/>
    <s v="V"/>
  </r>
  <r>
    <x v="9"/>
    <s v="Grazing Livestock"/>
    <x v="0"/>
    <m/>
    <m/>
    <x v="147"/>
    <s v="—    "/>
    <n v="0"/>
    <n v="0"/>
    <n v="0"/>
    <n v="0"/>
  </r>
  <r>
    <x v="9"/>
    <s v="Grazing Livestock"/>
    <x v="0"/>
    <m/>
    <m/>
    <x v="148"/>
    <s v="—    "/>
    <s v=".D"/>
    <s v="..D"/>
    <n v="0"/>
    <s v=".D"/>
  </r>
  <r>
    <x v="9"/>
    <s v="Grazing Livestock"/>
    <x v="0"/>
    <m/>
    <m/>
    <x v="149"/>
    <s v="—    "/>
    <s v="V"/>
    <s v=".D"/>
    <s v=".D"/>
    <s v=".D"/>
  </r>
  <r>
    <x v="9"/>
    <s v="Grazing Livestock"/>
    <x v="0"/>
    <m/>
    <m/>
    <x v="150"/>
    <s v="—    "/>
    <s v=".D"/>
    <n v="0"/>
    <s v=".D"/>
    <s v=".D"/>
  </r>
  <r>
    <x v="9"/>
    <s v="Grazing Livestock"/>
    <x v="0"/>
    <m/>
    <m/>
    <x v="151"/>
    <s v="—    "/>
    <n v="4537.2126826244803"/>
    <n v="3027.9593670839399"/>
    <n v="4606.0871529055503"/>
    <n v="5884.8568258682999"/>
  </r>
  <r>
    <x v="9"/>
    <s v="Grazing Livestock"/>
    <x v="0"/>
    <m/>
    <m/>
    <x v="152"/>
    <s v="—    "/>
    <n v="88.502459323239094"/>
    <s v="V"/>
    <n v="115.28576471170901"/>
    <s v="V"/>
  </r>
  <r>
    <x v="9"/>
    <s v="Grazing Livestock"/>
    <x v="0"/>
    <m/>
    <m/>
    <x v="153"/>
    <s v="—    "/>
    <n v="106006.291662893"/>
    <n v="61528.679041056697"/>
    <n v="117306.270854164"/>
    <n v="127430.24577849099"/>
  </r>
  <r>
    <x v="9"/>
    <s v="Grazing Livestock"/>
    <x v="0"/>
    <m/>
    <m/>
    <x v="154"/>
    <s v="—    "/>
    <n v="-4425.4004105660397"/>
    <n v="-3430.82743403226"/>
    <n v="-4870.0679530167699"/>
    <n v="-4525.6593152932801"/>
  </r>
  <r>
    <x v="9"/>
    <s v="Grazing Livestock"/>
    <x v="0"/>
    <m/>
    <m/>
    <x v="155"/>
    <s v="—    "/>
    <n v="45053.467933877197"/>
    <n v="25537.4450968321"/>
    <n v="48310.130221858999"/>
    <n v="57811.301357705699"/>
  </r>
  <r>
    <x v="9"/>
    <s v="Grazing Livestock"/>
    <x v="0"/>
    <m/>
    <m/>
    <x v="156"/>
    <s v="—    "/>
    <n v="17788.790799425999"/>
    <n v="5378.7075839536301"/>
    <n v="19433.741134788801"/>
    <n v="26741.803963525999"/>
  </r>
  <r>
    <x v="9"/>
    <s v="Grazing Livestock"/>
    <x v="0"/>
    <m/>
    <m/>
    <x v="157"/>
    <s v="—    "/>
    <n v="110.25186461026399"/>
    <n v="42.997620734820401"/>
    <n v="152.565096388944"/>
    <s v="V"/>
  </r>
  <r>
    <x v="9"/>
    <s v="Grazing Livestock"/>
    <x v="0"/>
    <m/>
    <m/>
    <x v="158"/>
    <s v="—    "/>
    <s v="V"/>
    <s v="..D"/>
    <s v="V"/>
    <s v=".D"/>
  </r>
  <r>
    <x v="9"/>
    <s v="Grazing Livestock"/>
    <x v="0"/>
    <m/>
    <m/>
    <x v="159"/>
    <s v="—    "/>
    <s v="V"/>
    <s v="V"/>
    <n v="-27.0456579794403"/>
    <s v=".D"/>
  </r>
  <r>
    <x v="9"/>
    <s v="Grazing Livestock"/>
    <x v="0"/>
    <m/>
    <m/>
    <x v="160"/>
    <s v="—    "/>
    <s v="V"/>
    <s v=".D"/>
    <s v=".D"/>
    <s v=".D"/>
  </r>
  <r>
    <x v="9"/>
    <s v="Grazing Livestock"/>
    <x v="0"/>
    <m/>
    <m/>
    <x v="161"/>
    <s v="—    "/>
    <n v="1464304.1093031699"/>
    <n v="1026585.91651229"/>
    <n v="1453971.54590613"/>
    <n v="1914951.84064589"/>
  </r>
  <r>
    <x v="9"/>
    <s v="Grazing Livestock"/>
    <x v="0"/>
    <m/>
    <m/>
    <x v="162"/>
    <s v="—    "/>
    <n v="1115259.9789074201"/>
    <n v="805737.30219243898"/>
    <n v="1099077.6212816399"/>
    <n v="1451438.4737208299"/>
  </r>
  <r>
    <x v="9"/>
    <s v="Grazing Livestock"/>
    <x v="0"/>
    <m/>
    <m/>
    <x v="163"/>
    <s v="—    "/>
    <n v="100841.856249745"/>
    <n v="69786.733306945098"/>
    <n v="106812.272655105"/>
    <n v="119587.712552995"/>
  </r>
  <r>
    <x v="9"/>
    <s v="Grazing Livestock"/>
    <x v="0"/>
    <m/>
    <m/>
    <x v="164"/>
    <s v="—    "/>
    <n v="94219.959344013405"/>
    <n v="61048.283075708801"/>
    <n v="101153.024012525"/>
    <n v="113146.916628051"/>
  </r>
  <r>
    <x v="9"/>
    <s v="Grazing Livestock"/>
    <x v="0"/>
    <m/>
    <m/>
    <x v="165"/>
    <s v="—    "/>
    <n v="50040.897638112699"/>
    <n v="31705.756187955201"/>
    <n v="53726.543306391497"/>
    <n v="60791.545770167897"/>
  </r>
  <r>
    <x v="9"/>
    <s v="Grazing Livestock"/>
    <x v="0"/>
    <m/>
    <m/>
    <x v="166"/>
    <s v="—    "/>
    <n v="50072.926349476802"/>
    <n v="31561.4851130649"/>
    <n v="57021.732721831002"/>
    <n v="54558.359822093"/>
  </r>
  <r>
    <x v="9"/>
    <s v="Grazing Livestock"/>
    <x v="0"/>
    <m/>
    <m/>
    <x v="167"/>
    <s v="—    "/>
    <n v="4796.59962023563"/>
    <n v="3217.76118195135"/>
    <n v="4777.9591671376702"/>
    <n v="6385.3181901084499"/>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138"/>
    <s v="—    "/>
    <n v="4.0421322493432603"/>
    <n v="3.19262194512558"/>
    <n v="4.4247949783309997"/>
    <n v="4.1486326181003701"/>
  </r>
  <r>
    <x v="10"/>
    <s v="Grazing Livestock"/>
    <x v="4"/>
    <m/>
    <m/>
    <x v="139"/>
    <s v="—    "/>
    <n v="1.9686087221367099"/>
    <n v="2.0554221597897402"/>
    <n v="2.0113460192736698"/>
    <n v="1.79825104365925"/>
  </r>
  <r>
    <x v="10"/>
    <s v="Grazing Livestock"/>
    <x v="4"/>
    <m/>
    <m/>
    <x v="140"/>
    <s v="—    "/>
    <n v="2.2845719294872802"/>
    <n v="1.3459633112001601"/>
    <n v="2.6480495547265601"/>
    <n v="2.51782930272977"/>
  </r>
  <r>
    <x v="10"/>
    <s v="Grazing Livestock"/>
    <x v="4"/>
    <m/>
    <m/>
    <x v="141"/>
    <s v="—    "/>
    <n v="5.8692809892404796"/>
    <n v="4.1236863195279403"/>
    <n v="6.4059950583232999"/>
    <n v="6.5744604639805999"/>
  </r>
  <r>
    <x v="10"/>
    <s v="Grazing Livestock"/>
    <x v="4"/>
    <m/>
    <m/>
    <x v="142"/>
    <s v="—    "/>
    <n v="15781.957552952499"/>
    <n v="13322.3799301576"/>
    <n v="11249.5675040928"/>
    <n v="27080.7290146577"/>
  </r>
  <r>
    <x v="10"/>
    <s v="Grazing Livestock"/>
    <x v="4"/>
    <m/>
    <m/>
    <x v="143"/>
    <s v="—    "/>
    <n v="5812.7260530721896"/>
    <n v="5972.3159535268496"/>
    <n v="3780.20285862422"/>
    <n v="9613.1148367282694"/>
  </r>
  <r>
    <x v="10"/>
    <s v="Grazing Livestock"/>
    <x v="4"/>
    <m/>
    <m/>
    <x v="144"/>
    <s v="—    "/>
    <n v="1641.50692532168"/>
    <s v="V"/>
    <n v="1535.94791816014"/>
    <s v="V"/>
  </r>
  <r>
    <x v="10"/>
    <s v="Grazing Livestock"/>
    <x v="4"/>
    <m/>
    <m/>
    <x v="145"/>
    <s v="—    "/>
    <n v="2143.8458693021498"/>
    <s v="V"/>
    <n v="1519.6905189255101"/>
    <n v="3157.74595765401"/>
  </r>
  <r>
    <x v="10"/>
    <s v="Grazing Livestock"/>
    <x v="4"/>
    <m/>
    <m/>
    <x v="146"/>
    <s v="—    "/>
    <s v="V"/>
    <n v="0"/>
    <s v="V"/>
    <s v="V"/>
  </r>
  <r>
    <x v="10"/>
    <s v="Grazing Livestock"/>
    <x v="4"/>
    <m/>
    <m/>
    <x v="147"/>
    <s v="—    "/>
    <n v="0"/>
    <n v="0"/>
    <n v="0"/>
    <n v="0"/>
  </r>
  <r>
    <x v="10"/>
    <s v="Grazing Livestock"/>
    <x v="4"/>
    <m/>
    <m/>
    <x v="148"/>
    <s v="—    "/>
    <s v=".D"/>
    <s v="..D"/>
    <n v="0"/>
    <s v=".D"/>
  </r>
  <r>
    <x v="10"/>
    <s v="Grazing Livestock"/>
    <x v="4"/>
    <m/>
    <m/>
    <x v="149"/>
    <s v="—    "/>
    <s v="V"/>
    <s v=".D"/>
    <s v=".D"/>
    <s v="..D"/>
  </r>
  <r>
    <x v="10"/>
    <s v="Grazing Livestock"/>
    <x v="4"/>
    <m/>
    <m/>
    <x v="150"/>
    <s v="—    "/>
    <s v="..D"/>
    <n v="0"/>
    <s v="..D"/>
    <s v="..D"/>
  </r>
  <r>
    <x v="10"/>
    <s v="Grazing Livestock"/>
    <x v="4"/>
    <m/>
    <m/>
    <x v="151"/>
    <s v="—    "/>
    <n v="4855.2580806767101"/>
    <s v="V"/>
    <n v="4347.8410988498499"/>
    <n v="7244.99669642975"/>
  </r>
  <r>
    <x v="10"/>
    <s v="Grazing Livestock"/>
    <x v="4"/>
    <m/>
    <m/>
    <x v="152"/>
    <s v="—    "/>
    <n v="236.24358598816301"/>
    <s v=".D"/>
    <s v="V"/>
    <n v="457.20878978163103"/>
  </r>
  <r>
    <x v="10"/>
    <s v="Grazing Livestock"/>
    <x v="4"/>
    <m/>
    <m/>
    <x v="153"/>
    <s v="—    "/>
    <n v="460506.312341996"/>
    <n v="262502.24670318101"/>
    <n v="515399.623257573"/>
    <n v="552160.42759063805"/>
  </r>
  <r>
    <x v="10"/>
    <s v="Grazing Livestock"/>
    <x v="4"/>
    <m/>
    <m/>
    <x v="154"/>
    <s v="—    "/>
    <n v="-18164.744252160199"/>
    <n v="-14099.5290193908"/>
    <n v="-19927.848378224899"/>
    <n v="-18807.036574720001"/>
  </r>
  <r>
    <x v="10"/>
    <s v="Grazing Livestock"/>
    <x v="4"/>
    <m/>
    <m/>
    <x v="155"/>
    <s v="—    "/>
    <n v="76244.331827980393"/>
    <n v="49495.720387202797"/>
    <n v="82513.135434206299"/>
    <n v="90860.596843829597"/>
  </r>
  <r>
    <x v="10"/>
    <s v="Grazing Livestock"/>
    <x v="4"/>
    <m/>
    <m/>
    <x v="156"/>
    <s v="—    "/>
    <n v="3152.6456133381998"/>
    <n v="5439.708694985"/>
    <n v="3233.3363760848802"/>
    <n v="701.27912759324397"/>
  </r>
  <r>
    <x v="10"/>
    <s v="Grazing Livestock"/>
    <x v="4"/>
    <m/>
    <m/>
    <x v="157"/>
    <s v="—    "/>
    <s v=".D"/>
    <s v=".D"/>
    <s v=".D"/>
    <n v="0"/>
  </r>
  <r>
    <x v="10"/>
    <s v="Grazing Livestock"/>
    <x v="4"/>
    <m/>
    <m/>
    <x v="158"/>
    <s v="—    "/>
    <s v="V"/>
    <s v=".D"/>
    <s v="V"/>
    <n v="0"/>
  </r>
  <r>
    <x v="10"/>
    <s v="Grazing Livestock"/>
    <x v="4"/>
    <m/>
    <m/>
    <x v="159"/>
    <s v="—    "/>
    <n v="-66.237076207576195"/>
    <s v="V"/>
    <n v="-345.499052967154"/>
    <n v="0"/>
  </r>
  <r>
    <x v="10"/>
    <s v="Grazing Livestock"/>
    <x v="4"/>
    <m/>
    <m/>
    <x v="160"/>
    <s v="—    "/>
    <n v="0"/>
    <n v="0"/>
    <n v="0"/>
    <n v="0"/>
  </r>
  <r>
    <x v="10"/>
    <s v="Grazing Livestock"/>
    <x v="4"/>
    <m/>
    <m/>
    <x v="161"/>
    <s v="—    "/>
    <n v="2414718.6246412699"/>
    <n v="1704949.30562653"/>
    <n v="2351239.2053720299"/>
    <n v="3250375.9221817502"/>
  </r>
  <r>
    <x v="10"/>
    <s v="Grazing Livestock"/>
    <x v="4"/>
    <m/>
    <m/>
    <x v="162"/>
    <s v="—    "/>
    <n v="1681682.0549383699"/>
    <n v="1217747.4781045199"/>
    <n v="1576890.6570061799"/>
    <n v="2351242.7299395902"/>
  </r>
  <r>
    <x v="10"/>
    <s v="Grazing Livestock"/>
    <x v="4"/>
    <m/>
    <m/>
    <x v="163"/>
    <s v="—    "/>
    <n v="219377.02569786599"/>
    <n v="163104.141356162"/>
    <n v="237600.24003199901"/>
    <n v="240315.11427737999"/>
  </r>
  <r>
    <x v="10"/>
    <s v="Grazing Livestock"/>
    <x v="4"/>
    <m/>
    <m/>
    <x v="164"/>
    <s v="—    "/>
    <n v="240995.25367188599"/>
    <n v="159773.747087453"/>
    <n v="268835.27565345197"/>
    <n v="268220.299097565"/>
  </r>
  <r>
    <x v="10"/>
    <s v="Grazing Livestock"/>
    <x v="4"/>
    <m/>
    <m/>
    <x v="165"/>
    <s v="—    "/>
    <n v="68064.926370347297"/>
    <n v="51261.717168939998"/>
    <n v="76644.959491882997"/>
    <n v="68201.484556414798"/>
  </r>
  <r>
    <x v="10"/>
    <s v="Grazing Livestock"/>
    <x v="4"/>
    <m/>
    <m/>
    <x v="166"/>
    <s v="—    "/>
    <n v="164192.84093090499"/>
    <n v="110126.023116424"/>
    <n v="189867.92487060299"/>
    <n v="168397.70247226401"/>
  </r>
  <r>
    <x v="10"/>
    <s v="Grazing Livestock"/>
    <x v="4"/>
    <m/>
    <m/>
    <x v="167"/>
    <s v="—    "/>
    <n v="12700.2643984849"/>
    <n v="12743.597144417499"/>
    <n v="10332.2001466239"/>
    <n v="17271.088292371402"/>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138"/>
    <s v="—    "/>
    <n v="1.49591750057529"/>
    <n v="1.2664006514548201"/>
    <n v="1.6759196422323499"/>
    <n v="1.3662749673075301"/>
  </r>
  <r>
    <x v="11"/>
    <s v="Grazing Livestock"/>
    <x v="5"/>
    <m/>
    <m/>
    <x v="139"/>
    <s v="—    "/>
    <n v="1.28063845382965"/>
    <n v="1.2490690601519501"/>
    <n v="1.38948487929451"/>
    <n v="1.09741134098078"/>
  </r>
  <r>
    <x v="11"/>
    <s v="Grazing Livestock"/>
    <x v="5"/>
    <m/>
    <m/>
    <x v="140"/>
    <s v="—    "/>
    <n v="0.28811966201313599"/>
    <n v="7.6445581149985398E-2"/>
    <n v="0.37716412254528597"/>
    <n v="0.31993942583217999"/>
  </r>
  <r>
    <x v="11"/>
    <s v="Grazing Livestock"/>
    <x v="5"/>
    <m/>
    <m/>
    <x v="141"/>
    <s v="—    "/>
    <n v="1.7952522957110399"/>
    <n v="0.96393260203903097"/>
    <n v="1.9845256482348701"/>
    <n v="2.23578755979239"/>
  </r>
  <r>
    <x v="11"/>
    <s v="Grazing Livestock"/>
    <x v="5"/>
    <m/>
    <m/>
    <x v="142"/>
    <s v="—    "/>
    <n v="2071.8609045175099"/>
    <n v="0"/>
    <n v="2416.0559158357601"/>
    <n v="3420.6160655767599"/>
  </r>
  <r>
    <x v="11"/>
    <s v="Grazing Livestock"/>
    <x v="5"/>
    <m/>
    <m/>
    <x v="143"/>
    <s v="—    "/>
    <n v="2875.0540425273698"/>
    <s v="V"/>
    <n v="3644.2871174420202"/>
    <n v="3967.7935310059202"/>
  </r>
  <r>
    <x v="11"/>
    <s v="Grazing Livestock"/>
    <x v="5"/>
    <m/>
    <m/>
    <x v="144"/>
    <s v="—    "/>
    <n v="630.56549193657304"/>
    <s v=".D"/>
    <n v="685.17459874915005"/>
    <s v="..D"/>
  </r>
  <r>
    <x v="11"/>
    <s v="Grazing Livestock"/>
    <x v="5"/>
    <m/>
    <m/>
    <x v="145"/>
    <s v="—    "/>
    <s v="V"/>
    <n v="0"/>
    <s v=".D"/>
    <s v="V"/>
  </r>
  <r>
    <x v="11"/>
    <s v="Grazing Livestock"/>
    <x v="5"/>
    <m/>
    <m/>
    <x v="146"/>
    <s v="—    "/>
    <s v="V"/>
    <n v="0"/>
    <s v="V"/>
    <s v="V"/>
  </r>
  <r>
    <x v="11"/>
    <s v="Grazing Livestock"/>
    <x v="5"/>
    <m/>
    <m/>
    <x v="147"/>
    <s v="—    "/>
    <n v="0"/>
    <n v="0"/>
    <n v="0"/>
    <n v="0"/>
  </r>
  <r>
    <x v="11"/>
    <s v="Grazing Livestock"/>
    <x v="5"/>
    <m/>
    <m/>
    <x v="148"/>
    <s v="—    "/>
    <n v="0"/>
    <n v="0"/>
    <n v="0"/>
    <n v="0"/>
  </r>
  <r>
    <x v="11"/>
    <s v="Grazing Livestock"/>
    <x v="5"/>
    <m/>
    <m/>
    <x v="149"/>
    <s v="—    "/>
    <s v=".D"/>
    <s v="..D"/>
    <n v="0"/>
    <s v=".D"/>
  </r>
  <r>
    <x v="11"/>
    <s v="Grazing Livestock"/>
    <x v="5"/>
    <m/>
    <m/>
    <x v="150"/>
    <s v="—    "/>
    <s v=".D"/>
    <n v="0"/>
    <s v=".D"/>
    <s v=".D"/>
  </r>
  <r>
    <x v="11"/>
    <s v="Grazing Livestock"/>
    <x v="5"/>
    <m/>
    <m/>
    <x v="151"/>
    <s v="—    "/>
    <n v="5621.99675413978"/>
    <n v="3284.8712302297499"/>
    <n v="6170.2274529670703"/>
    <n v="6828.7893339257798"/>
  </r>
  <r>
    <x v="11"/>
    <s v="Grazing Livestock"/>
    <x v="5"/>
    <m/>
    <m/>
    <x v="152"/>
    <s v="—    "/>
    <s v="V"/>
    <s v=".D"/>
    <s v="V"/>
    <s v="V"/>
  </r>
  <r>
    <x v="11"/>
    <s v="Grazing Livestock"/>
    <x v="5"/>
    <m/>
    <m/>
    <x v="153"/>
    <s v="—    "/>
    <s v="V"/>
    <s v=".D"/>
    <s v="V"/>
    <s v="V"/>
  </r>
  <r>
    <x v="11"/>
    <s v="Grazing Livestock"/>
    <x v="5"/>
    <m/>
    <m/>
    <x v="154"/>
    <s v="—    "/>
    <n v="-364.163718294251"/>
    <s v="..D"/>
    <n v="-449.10903883835903"/>
    <n v="-286.32017195156101"/>
  </r>
  <r>
    <x v="11"/>
    <s v="Grazing Livestock"/>
    <x v="5"/>
    <m/>
    <m/>
    <x v="155"/>
    <s v="—    "/>
    <n v="41192.118610415797"/>
    <n v="21606.207393176199"/>
    <n v="43859.431514141499"/>
    <n v="55095.836244393198"/>
  </r>
  <r>
    <x v="11"/>
    <s v="Grazing Livestock"/>
    <x v="5"/>
    <m/>
    <m/>
    <x v="156"/>
    <s v="—    "/>
    <n v="16318.223185323001"/>
    <n v="2537.45427503368"/>
    <n v="20713.119965453599"/>
    <n v="21147.903807039798"/>
  </r>
  <r>
    <x v="11"/>
    <s v="Grazing Livestock"/>
    <x v="5"/>
    <m/>
    <m/>
    <x v="157"/>
    <s v="—    "/>
    <n v="205.35006816433099"/>
    <s v="V"/>
    <n v="281.59943471335799"/>
    <s v="V"/>
  </r>
  <r>
    <x v="11"/>
    <s v="Grazing Livestock"/>
    <x v="5"/>
    <m/>
    <m/>
    <x v="158"/>
    <s v="—    "/>
    <s v="V"/>
    <s v="V"/>
    <s v=".D"/>
    <s v=".D"/>
  </r>
  <r>
    <x v="11"/>
    <s v="Grazing Livestock"/>
    <x v="5"/>
    <m/>
    <m/>
    <x v="159"/>
    <s v="—    "/>
    <s v=".D"/>
    <n v="-2.55366536535626"/>
    <s v="V"/>
    <s v=".D"/>
  </r>
  <r>
    <x v="11"/>
    <s v="Grazing Livestock"/>
    <x v="5"/>
    <m/>
    <m/>
    <x v="160"/>
    <s v="—    "/>
    <s v="V"/>
    <s v=".D"/>
    <s v=".D"/>
    <s v=".D"/>
  </r>
  <r>
    <x v="11"/>
    <s v="Grazing Livestock"/>
    <x v="5"/>
    <m/>
    <m/>
    <x v="161"/>
    <s v="—    "/>
    <n v="1291148.7276112901"/>
    <n v="870737.68626456603"/>
    <n v="1334639.9579101701"/>
    <n v="1616661.75357736"/>
  </r>
  <r>
    <x v="11"/>
    <s v="Grazing Livestock"/>
    <x v="5"/>
    <m/>
    <m/>
    <x v="162"/>
    <s v="—    "/>
    <n v="1057881.32747191"/>
    <n v="715693.80918080499"/>
    <n v="1099196.22448131"/>
    <n v="1311191.8909489401"/>
  </r>
  <r>
    <x v="11"/>
    <s v="Grazing Livestock"/>
    <x v="5"/>
    <m/>
    <m/>
    <x v="163"/>
    <s v="—    "/>
    <n v="69228.084725732799"/>
    <n v="49543.560437348002"/>
    <n v="71301.484013167996"/>
    <n v="84396.412530535803"/>
  </r>
  <r>
    <x v="11"/>
    <s v="Grazing Livestock"/>
    <x v="5"/>
    <m/>
    <m/>
    <x v="164"/>
    <s v="—    "/>
    <n v="42276.669469970897"/>
    <n v="30474.187237741899"/>
    <n v="45365.392779766"/>
    <n v="47741.238978678601"/>
  </r>
  <r>
    <x v="11"/>
    <s v="Grazing Livestock"/>
    <x v="5"/>
    <m/>
    <m/>
    <x v="165"/>
    <s v="—    "/>
    <n v="51303.253421604801"/>
    <n v="31592.278885280801"/>
    <n v="54494.544660887099"/>
    <n v="64298.619172539802"/>
  </r>
  <r>
    <x v="11"/>
    <s v="Grazing Livestock"/>
    <x v="5"/>
    <m/>
    <m/>
    <x v="166"/>
    <s v="—    "/>
    <n v="14577.488553389599"/>
    <n v="6425.9094799998402"/>
    <n v="17085.700218367401"/>
    <n v="17614.211913103001"/>
  </r>
  <r>
    <x v="11"/>
    <s v="Grazing Livestock"/>
    <x v="5"/>
    <m/>
    <m/>
    <x v="167"/>
    <s v="—    "/>
    <n v="3361.1077881272199"/>
    <s v="V"/>
    <n v="4468.8020051778803"/>
    <n v="4069.2294972077202"/>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138"/>
    <s v="—    "/>
    <n v="1.51069193958953"/>
    <n v="1.12755612592836"/>
    <n v="1.4930220015835001"/>
    <n v="1.91990688782949"/>
  </r>
  <r>
    <x v="12"/>
    <s v="Grazing Livestock"/>
    <x v="6"/>
    <m/>
    <m/>
    <x v="139"/>
    <s v="—    "/>
    <n v="1.2384588562250101"/>
    <n v="1.0646958904189501"/>
    <n v="1.2946574964394499"/>
    <n v="1.2952783684325899"/>
  </r>
  <r>
    <x v="12"/>
    <s v="Grazing Livestock"/>
    <x v="6"/>
    <m/>
    <m/>
    <x v="140"/>
    <s v="—    "/>
    <n v="0.32200392791171101"/>
    <n v="9.0606091198559502E-2"/>
    <n v="0.26696432308097201"/>
    <n v="0.65812706057631298"/>
  </r>
  <r>
    <x v="12"/>
    <s v="Grazing Livestock"/>
    <x v="6"/>
    <m/>
    <m/>
    <x v="141"/>
    <s v="—    "/>
    <n v="2.3280015350633199"/>
    <n v="1.05391524801975"/>
    <n v="2.2701771489028801"/>
    <n v="3.6869357255787198"/>
  </r>
  <r>
    <x v="12"/>
    <s v="Grazing Livestock"/>
    <x v="6"/>
    <m/>
    <m/>
    <x v="142"/>
    <s v="—    "/>
    <s v="V"/>
    <n v="0"/>
    <s v="V"/>
    <s v="V"/>
  </r>
  <r>
    <x v="12"/>
    <s v="Grazing Livestock"/>
    <x v="6"/>
    <m/>
    <m/>
    <x v="143"/>
    <s v="—    "/>
    <n v="768.15537628239895"/>
    <s v=".D"/>
    <n v="860.52928241474001"/>
    <s v="V"/>
  </r>
  <r>
    <x v="12"/>
    <s v="Grazing Livestock"/>
    <x v="6"/>
    <m/>
    <m/>
    <x v="144"/>
    <s v="—    "/>
    <s v="V"/>
    <n v="0"/>
    <s v="V"/>
    <s v="V"/>
  </r>
  <r>
    <x v="12"/>
    <s v="Grazing Livestock"/>
    <x v="6"/>
    <m/>
    <m/>
    <x v="145"/>
    <s v="—    "/>
    <n v="0"/>
    <n v="0"/>
    <s v="..D"/>
    <n v="0"/>
  </r>
  <r>
    <x v="12"/>
    <s v="Grazing Livestock"/>
    <x v="6"/>
    <m/>
    <m/>
    <x v="146"/>
    <s v="—    "/>
    <s v=".D"/>
    <n v="0"/>
    <s v=".D"/>
    <s v=".D"/>
  </r>
  <r>
    <x v="12"/>
    <s v="Grazing Livestock"/>
    <x v="6"/>
    <m/>
    <m/>
    <x v="147"/>
    <s v="—    "/>
    <n v="0"/>
    <n v="0"/>
    <n v="0"/>
    <n v="0"/>
  </r>
  <r>
    <x v="12"/>
    <s v="Grazing Livestock"/>
    <x v="6"/>
    <m/>
    <m/>
    <x v="148"/>
    <s v="—    "/>
    <s v=".D"/>
    <s v="..D"/>
    <n v="0"/>
    <s v=".D"/>
  </r>
  <r>
    <x v="12"/>
    <s v="Grazing Livestock"/>
    <x v="6"/>
    <m/>
    <m/>
    <x v="149"/>
    <s v="—    "/>
    <s v=".D"/>
    <s v="..D"/>
    <s v=".D"/>
    <n v="0"/>
  </r>
  <r>
    <x v="12"/>
    <s v="Grazing Livestock"/>
    <x v="6"/>
    <m/>
    <m/>
    <x v="150"/>
    <s v="—    "/>
    <n v="0"/>
    <n v="0"/>
    <n v="0"/>
    <n v="0"/>
  </r>
  <r>
    <x v="12"/>
    <s v="Grazing Livestock"/>
    <x v="6"/>
    <m/>
    <m/>
    <x v="151"/>
    <s v="—    "/>
    <n v="2266.3494294406801"/>
    <n v="2172.2761864008498"/>
    <n v="1960.6275017161499"/>
    <n v="2971.21742481722"/>
  </r>
  <r>
    <x v="12"/>
    <s v="Grazing Livestock"/>
    <x v="6"/>
    <m/>
    <m/>
    <x v="152"/>
    <s v="—    "/>
    <s v="V"/>
    <n v="0"/>
    <s v=".D"/>
    <s v=".D"/>
  </r>
  <r>
    <x v="12"/>
    <s v="Grazing Livestock"/>
    <x v="6"/>
    <m/>
    <m/>
    <x v="153"/>
    <s v="—    "/>
    <s v="V"/>
    <s v=".D"/>
    <s v="V"/>
    <s v="V"/>
  </r>
  <r>
    <x v="12"/>
    <s v="Grazing Livestock"/>
    <x v="6"/>
    <m/>
    <m/>
    <x v="154"/>
    <s v="—    "/>
    <n v="-343.88341472454601"/>
    <s v=".D"/>
    <n v="-526.81877805152703"/>
    <s v="..D"/>
  </r>
  <r>
    <x v="12"/>
    <s v="Grazing Livestock"/>
    <x v="6"/>
    <m/>
    <m/>
    <x v="155"/>
    <s v="—    "/>
    <n v="25894.5567951132"/>
    <n v="11962.8011995651"/>
    <n v="28226.402974315399"/>
    <n v="34809.842240277801"/>
  </r>
  <r>
    <x v="12"/>
    <s v="Grazing Livestock"/>
    <x v="6"/>
    <m/>
    <m/>
    <x v="156"/>
    <s v="—    "/>
    <n v="32839.380300211"/>
    <n v="10631.221202545399"/>
    <n v="30460.987435769999"/>
    <n v="59274.833916956297"/>
  </r>
  <r>
    <x v="12"/>
    <s v="Grazing Livestock"/>
    <x v="6"/>
    <m/>
    <m/>
    <x v="157"/>
    <s v="—    "/>
    <s v=".D"/>
    <s v=".D"/>
    <s v="..D"/>
    <n v="0"/>
  </r>
  <r>
    <x v="12"/>
    <s v="Grazing Livestock"/>
    <x v="6"/>
    <m/>
    <m/>
    <x v="158"/>
    <s v="—    "/>
    <n v="0"/>
    <n v="0"/>
    <n v="0"/>
    <n v="0"/>
  </r>
  <r>
    <x v="12"/>
    <s v="Grazing Livestock"/>
    <x v="6"/>
    <m/>
    <m/>
    <x v="159"/>
    <s v="—    "/>
    <s v="V"/>
    <n v="0"/>
    <s v=".D"/>
    <s v="V"/>
  </r>
  <r>
    <x v="12"/>
    <s v="Grazing Livestock"/>
    <x v="6"/>
    <m/>
    <m/>
    <x v="160"/>
    <s v="—    "/>
    <s v="V"/>
    <n v="0"/>
    <s v=".D"/>
    <s v=".D"/>
  </r>
  <r>
    <x v="12"/>
    <s v="Grazing Livestock"/>
    <x v="6"/>
    <m/>
    <m/>
    <x v="161"/>
    <s v="—    "/>
    <n v="982976.18146893405"/>
    <n v="725398.40643769305"/>
    <n v="931806.90807713999"/>
    <n v="1336878.4230009001"/>
  </r>
  <r>
    <x v="12"/>
    <s v="Grazing Livestock"/>
    <x v="6"/>
    <m/>
    <m/>
    <x v="162"/>
    <s v="—    "/>
    <n v="743809.60360176698"/>
    <n v="614195.21087401104"/>
    <n v="704664.66720868205"/>
    <n v="948759.77298172005"/>
  </r>
  <r>
    <x v="12"/>
    <s v="Grazing Livestock"/>
    <x v="6"/>
    <m/>
    <m/>
    <x v="163"/>
    <s v="—    "/>
    <n v="59306.766656368804"/>
    <n v="26121.733872487799"/>
    <n v="63809.098450279598"/>
    <n v="82652.501064369702"/>
  </r>
  <r>
    <x v="12"/>
    <s v="Grazing Livestock"/>
    <x v="6"/>
    <m/>
    <m/>
    <x v="164"/>
    <s v="—    "/>
    <n v="66417.662168119801"/>
    <n v="31953.996457319001"/>
    <n v="64768.563151857699"/>
    <n v="103346.82935918101"/>
  </r>
  <r>
    <x v="12"/>
    <s v="Grazing Livestock"/>
    <x v="6"/>
    <m/>
    <m/>
    <x v="165"/>
    <s v="—    "/>
    <n v="32519.3764502255"/>
    <n v="14845.082277347699"/>
    <n v="33415.283127875598"/>
    <n v="47965.429453889803"/>
  </r>
  <r>
    <x v="12"/>
    <s v="Grazing Livestock"/>
    <x v="6"/>
    <m/>
    <m/>
    <x v="166"/>
    <s v="—    "/>
    <n v="19425.6930601516"/>
    <n v="9912.0065630334193"/>
    <n v="20407.7858329226"/>
    <n v="26737.579824795899"/>
  </r>
  <r>
    <x v="12"/>
    <s v="Grazing Livestock"/>
    <x v="6"/>
    <m/>
    <m/>
    <x v="167"/>
    <s v="—    "/>
    <n v="785.61192504890403"/>
    <s v="V"/>
    <n v="760.69904528138898"/>
    <s v="V"/>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138"/>
    <s v="—    "/>
    <n v="1.31239957961348"/>
    <n v="1.0585604703226099"/>
    <n v="1.41603368311051"/>
    <n v="1.5088963238650499"/>
  </r>
  <r>
    <x v="13"/>
    <s v="Grazing Livestock"/>
    <x v="6"/>
    <s v="Grazing livestock (DA)"/>
    <m/>
    <x v="139"/>
    <s v="—    "/>
    <n v="1.1532426840051799"/>
    <n v="0.96317639104217301"/>
    <n v="1.2396906435666499"/>
    <n v="1.2821929684017701"/>
  </r>
  <r>
    <x v="13"/>
    <s v="Grazing Livestock"/>
    <x v="6"/>
    <s v="Grazing livestock (DA)"/>
    <m/>
    <x v="140"/>
    <s v="—    "/>
    <n v="0.19088026889844001"/>
    <s v="V"/>
    <n v="0.23224200315819399"/>
    <s v="V"/>
  </r>
  <r>
    <x v="13"/>
    <s v="Grazing Livestock"/>
    <x v="6"/>
    <s v="Grazing livestock (DA)"/>
    <m/>
    <x v="141"/>
    <s v="—    "/>
    <n v="1.74218620232267"/>
    <n v="0.95301185717033998"/>
    <n v="2.08900256349277"/>
    <n v="2.3025062417059399"/>
  </r>
  <r>
    <x v="13"/>
    <s v="Grazing Livestock"/>
    <x v="6"/>
    <s v="Grazing livestock (DA)"/>
    <m/>
    <x v="142"/>
    <s v="—    "/>
    <s v="V"/>
    <n v="0"/>
    <s v=".D"/>
    <s v="V"/>
  </r>
  <r>
    <x v="13"/>
    <s v="Grazing Livestock"/>
    <x v="6"/>
    <s v="Grazing livestock (DA)"/>
    <m/>
    <x v="143"/>
    <s v="—    "/>
    <s v="V"/>
    <s v=".D"/>
    <s v="V"/>
    <s v="V"/>
  </r>
  <r>
    <x v="13"/>
    <s v="Grazing Livestock"/>
    <x v="6"/>
    <s v="Grazing livestock (DA)"/>
    <m/>
    <x v="144"/>
    <s v="—    "/>
    <s v="V"/>
    <n v="0"/>
    <s v="V"/>
    <s v="V"/>
  </r>
  <r>
    <x v="13"/>
    <s v="Grazing Livestock"/>
    <x v="6"/>
    <s v="Grazing livestock (DA)"/>
    <m/>
    <x v="145"/>
    <s v="—    "/>
    <n v="0"/>
    <n v="0"/>
    <n v="0"/>
    <n v="0"/>
  </r>
  <r>
    <x v="13"/>
    <s v="Grazing Livestock"/>
    <x v="6"/>
    <s v="Grazing livestock (DA)"/>
    <m/>
    <x v="146"/>
    <s v="—    "/>
    <s v=".D"/>
    <s v="..D"/>
    <s v="..D"/>
    <s v=".D"/>
  </r>
  <r>
    <x v="13"/>
    <s v="Grazing Livestock"/>
    <x v="6"/>
    <s v="Grazing livestock (DA)"/>
    <m/>
    <x v="147"/>
    <s v="—    "/>
    <n v="0"/>
    <n v="0"/>
    <n v="0"/>
    <n v="0"/>
  </r>
  <r>
    <x v="13"/>
    <s v="Grazing Livestock"/>
    <x v="6"/>
    <s v="Grazing livestock (DA)"/>
    <m/>
    <x v="148"/>
    <s v="—    "/>
    <s v=".D"/>
    <s v="..D"/>
    <n v="0"/>
    <s v=".D"/>
  </r>
  <r>
    <x v="13"/>
    <s v="Grazing Livestock"/>
    <x v="6"/>
    <s v="Grazing livestock (DA)"/>
    <m/>
    <x v="149"/>
    <s v="—    "/>
    <s v="..D"/>
    <n v="0"/>
    <s v="..D"/>
    <n v="0"/>
  </r>
  <r>
    <x v="13"/>
    <s v="Grazing Livestock"/>
    <x v="6"/>
    <s v="Grazing livestock (DA)"/>
    <m/>
    <x v="150"/>
    <s v="—    "/>
    <n v="0"/>
    <n v="0"/>
    <n v="0"/>
    <n v="0"/>
  </r>
  <r>
    <x v="13"/>
    <s v="Grazing Livestock"/>
    <x v="6"/>
    <s v="Grazing livestock (DA)"/>
    <m/>
    <x v="151"/>
    <s v="—    "/>
    <n v="3498.66063818067"/>
    <n v="2301.1005182526601"/>
    <n v="3112.21948714375"/>
    <n v="6223.8568656449597"/>
  </r>
  <r>
    <x v="13"/>
    <s v="Grazing Livestock"/>
    <x v="6"/>
    <s v="Grazing livestock (DA)"/>
    <m/>
    <x v="152"/>
    <s v="—    "/>
    <s v="V"/>
    <n v="0"/>
    <s v=".D"/>
    <s v=".D"/>
  </r>
  <r>
    <x v="13"/>
    <s v="Grazing Livestock"/>
    <x v="6"/>
    <s v="Grazing livestock (DA)"/>
    <m/>
    <x v="153"/>
    <s v="—    "/>
    <s v=".D"/>
    <s v="..D"/>
    <s v=".D"/>
    <s v=".D"/>
  </r>
  <r>
    <x v="13"/>
    <s v="Grazing Livestock"/>
    <x v="6"/>
    <s v="Grazing livestock (DA)"/>
    <m/>
    <x v="154"/>
    <s v="—    "/>
    <n v="-402.34480931322599"/>
    <s v="..D"/>
    <s v=".D"/>
    <n v="-546.00009993003096"/>
  </r>
  <r>
    <x v="13"/>
    <s v="Grazing Livestock"/>
    <x v="6"/>
    <s v="Grazing livestock (DA)"/>
    <m/>
    <x v="155"/>
    <s v="—    "/>
    <n v="27357.075350867501"/>
    <n v="16102.502377581401"/>
    <n v="29676.0355701562"/>
    <n v="40744.382416460503"/>
  </r>
  <r>
    <x v="13"/>
    <s v="Grazing Livestock"/>
    <x v="6"/>
    <s v="Grazing livestock (DA)"/>
    <m/>
    <x v="156"/>
    <s v="—    "/>
    <n v="23189.598103105702"/>
    <s v="V"/>
    <n v="26862.1506990499"/>
    <n v="41121.207631394303"/>
  </r>
  <r>
    <x v="13"/>
    <s v="Grazing Livestock"/>
    <x v="6"/>
    <s v="Grazing livestock (DA)"/>
    <m/>
    <x v="157"/>
    <s v="—    "/>
    <s v=".D"/>
    <s v=".D"/>
    <s v="..D"/>
    <n v="0"/>
  </r>
  <r>
    <x v="13"/>
    <s v="Grazing Livestock"/>
    <x v="6"/>
    <s v="Grazing livestock (DA)"/>
    <m/>
    <x v="158"/>
    <s v="—    "/>
    <n v="0"/>
    <n v="0"/>
    <n v="0"/>
    <n v="0"/>
  </r>
  <r>
    <x v="13"/>
    <s v="Grazing Livestock"/>
    <x v="6"/>
    <s v="Grazing livestock (DA)"/>
    <m/>
    <x v="159"/>
    <s v="—    "/>
    <s v=".D"/>
    <s v="..D"/>
    <s v=".D"/>
    <n v="0"/>
  </r>
  <r>
    <x v="13"/>
    <s v="Grazing Livestock"/>
    <x v="6"/>
    <s v="Grazing livestock (DA)"/>
    <m/>
    <x v="160"/>
    <s v="—    "/>
    <n v="0"/>
    <n v="0"/>
    <s v="..D"/>
    <n v="0"/>
  </r>
  <r>
    <x v="13"/>
    <s v="Grazing Livestock"/>
    <x v="6"/>
    <s v="Grazing livestock (DA)"/>
    <m/>
    <x v="161"/>
    <s v="—    "/>
    <n v="819721.60800173797"/>
    <n v="765654.04735508503"/>
    <n v="828271.77368503099"/>
    <n v="889355.77952493902"/>
  </r>
  <r>
    <x v="13"/>
    <s v="Grazing Livestock"/>
    <x v="6"/>
    <s v="Grazing livestock (DA)"/>
    <m/>
    <x v="162"/>
    <s v="—    "/>
    <n v="631800.39183470805"/>
    <n v="663846.01112332102"/>
    <n v="623997.60653787502"/>
    <n v="596146.99517394602"/>
  </r>
  <r>
    <x v="13"/>
    <s v="Grazing Livestock"/>
    <x v="6"/>
    <s v="Grazing livestock (DA)"/>
    <m/>
    <x v="163"/>
    <s v="—    "/>
    <n v="48244.124214721"/>
    <n v="23816.070961712299"/>
    <n v="58592.799589278198"/>
    <n v="66382.501113493403"/>
  </r>
  <r>
    <x v="13"/>
    <s v="Grazing Livestock"/>
    <x v="6"/>
    <s v="Grazing livestock (DA)"/>
    <m/>
    <x v="164"/>
    <s v="—    "/>
    <n v="48061.303051039999"/>
    <n v="28940.387239205102"/>
    <n v="57104.225719561"/>
    <n v="60322.820467725702"/>
  </r>
  <r>
    <x v="13"/>
    <s v="Grazing Livestock"/>
    <x v="6"/>
    <s v="Grazing livestock (DA)"/>
    <m/>
    <x v="165"/>
    <s v="—    "/>
    <n v="32208.844794393"/>
    <n v="16765.8535010372"/>
    <n v="36663.711055694199"/>
    <n v="47963.497933804902"/>
  </r>
  <r>
    <x v="13"/>
    <s v="Grazing Livestock"/>
    <x v="6"/>
    <s v="Grazing livestock (DA)"/>
    <m/>
    <x v="166"/>
    <s v="—    "/>
    <n v="13491.2193642202"/>
    <n v="10082.121779322801"/>
    <n v="15411.041349397599"/>
    <n v="15045.5880586448"/>
  </r>
  <r>
    <x v="13"/>
    <s v="Grazing Livestock"/>
    <x v="6"/>
    <s v="Grazing livestock (DA)"/>
    <m/>
    <x v="167"/>
    <s v="—    "/>
    <s v="V"/>
    <s v=".D"/>
    <s v="V"/>
    <s v="V"/>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138"/>
    <s v="—    "/>
    <n v="1.6346762922142"/>
    <s v="F"/>
    <n v="1.5568646930679499"/>
    <n v="2.0082285923845502"/>
  </r>
  <r>
    <x v="14"/>
    <s v="Grazing Livestock"/>
    <x v="6"/>
    <s v="Specialist sheep (SDA)"/>
    <m/>
    <x v="139"/>
    <s v="—    "/>
    <n v="1.24132038810154"/>
    <s v="F"/>
    <n v="1.28461550897113"/>
    <n v="1.2120503797237601"/>
  </r>
  <r>
    <x v="14"/>
    <s v="Grazing Livestock"/>
    <x v="6"/>
    <s v="Specialist sheep (SDA)"/>
    <m/>
    <x v="140"/>
    <s v="—    "/>
    <n v="0.440893276404898"/>
    <s v=".D"/>
    <s v="..D"/>
    <n v="0.81444147135678602"/>
  </r>
  <r>
    <x v="14"/>
    <s v="Grazing Livestock"/>
    <x v="6"/>
    <s v="Specialist sheep (SDA)"/>
    <m/>
    <x v="141"/>
    <s v="—    "/>
    <n v="2.6614384226058001"/>
    <s v="F"/>
    <n v="2.3399024879464299"/>
    <n v="3.8534939462928999"/>
  </r>
  <r>
    <x v="14"/>
    <s v="Grazing Livestock"/>
    <x v="6"/>
    <s v="Specialist sheep (SDA)"/>
    <m/>
    <x v="142"/>
    <s v="—    "/>
    <n v="0"/>
    <n v="0"/>
    <n v="0"/>
    <n v="0"/>
  </r>
  <r>
    <x v="14"/>
    <s v="Grazing Livestock"/>
    <x v="6"/>
    <s v="Specialist sheep (SDA)"/>
    <m/>
    <x v="143"/>
    <s v="—    "/>
    <s v=".D"/>
    <s v="..D"/>
    <n v="0"/>
    <s v=".D"/>
  </r>
  <r>
    <x v="14"/>
    <s v="Grazing Livestock"/>
    <x v="6"/>
    <s v="Specialist sheep (SDA)"/>
    <m/>
    <x v="144"/>
    <s v="—    "/>
    <n v="0"/>
    <n v="0"/>
    <n v="0"/>
    <n v="0"/>
  </r>
  <r>
    <x v="14"/>
    <s v="Grazing Livestock"/>
    <x v="6"/>
    <s v="Specialist sheep (SDA)"/>
    <m/>
    <x v="145"/>
    <s v="—    "/>
    <n v="0"/>
    <n v="0"/>
    <n v="0"/>
    <n v="0"/>
  </r>
  <r>
    <x v="14"/>
    <s v="Grazing Livestock"/>
    <x v="6"/>
    <s v="Specialist sheep (SDA)"/>
    <m/>
    <x v="146"/>
    <s v="—    "/>
    <n v="0"/>
    <n v="0"/>
    <n v="0"/>
    <s v="..D"/>
  </r>
  <r>
    <x v="14"/>
    <s v="Grazing Livestock"/>
    <x v="6"/>
    <s v="Specialist sheep (SDA)"/>
    <m/>
    <x v="147"/>
    <s v="—    "/>
    <n v="0"/>
    <n v="0"/>
    <n v="0"/>
    <n v="0"/>
  </r>
  <r>
    <x v="14"/>
    <s v="Grazing Livestock"/>
    <x v="6"/>
    <s v="Specialist sheep (SDA)"/>
    <m/>
    <x v="148"/>
    <s v="—    "/>
    <s v="..D"/>
    <n v="0"/>
    <n v="0"/>
    <s v="..D"/>
  </r>
  <r>
    <x v="14"/>
    <s v="Grazing Livestock"/>
    <x v="6"/>
    <s v="Specialist sheep (SDA)"/>
    <m/>
    <x v="149"/>
    <s v="—    "/>
    <n v="0"/>
    <n v="0"/>
    <n v="0"/>
    <n v="0"/>
  </r>
  <r>
    <x v="14"/>
    <s v="Grazing Livestock"/>
    <x v="6"/>
    <s v="Specialist sheep (SDA)"/>
    <m/>
    <x v="150"/>
    <s v="—    "/>
    <n v="0"/>
    <n v="0"/>
    <n v="0"/>
    <n v="0"/>
  </r>
  <r>
    <x v="14"/>
    <s v="Grazing Livestock"/>
    <x v="6"/>
    <s v="Specialist sheep (SDA)"/>
    <m/>
    <x v="151"/>
    <s v="—    "/>
    <n v="960.42073532313805"/>
    <s v="F"/>
    <s v="V"/>
    <s v="V"/>
  </r>
  <r>
    <x v="14"/>
    <s v="Grazing Livestock"/>
    <x v="6"/>
    <s v="Specialist sheep (SDA)"/>
    <m/>
    <x v="152"/>
    <s v="—    "/>
    <n v="0"/>
    <n v="0"/>
    <n v="0"/>
    <s v="..D"/>
  </r>
  <r>
    <x v="14"/>
    <s v="Grazing Livestock"/>
    <x v="6"/>
    <s v="Specialist sheep (SDA)"/>
    <m/>
    <x v="153"/>
    <s v="—    "/>
    <n v="0"/>
    <n v="0"/>
    <n v="0"/>
    <n v="0"/>
  </r>
  <r>
    <x v="14"/>
    <s v="Grazing Livestock"/>
    <x v="6"/>
    <s v="Specialist sheep (SDA)"/>
    <m/>
    <x v="154"/>
    <s v="—    "/>
    <n v="0"/>
    <n v="0"/>
    <s v="..D"/>
    <n v="0"/>
  </r>
  <r>
    <x v="14"/>
    <s v="Grazing Livestock"/>
    <x v="6"/>
    <s v="Specialist sheep (SDA)"/>
    <m/>
    <x v="155"/>
    <s v="—    "/>
    <n v="8385.6251448939292"/>
    <s v="F"/>
    <n v="9271.0225064731094"/>
    <n v="9983.60598971121"/>
  </r>
  <r>
    <x v="14"/>
    <s v="Grazing Livestock"/>
    <x v="6"/>
    <s v="Specialist sheep (SDA)"/>
    <m/>
    <x v="156"/>
    <s v="—    "/>
    <n v="47944.459941045898"/>
    <s v="F"/>
    <n v="40144.925489353896"/>
    <n v="71304.940582369702"/>
  </r>
  <r>
    <x v="14"/>
    <s v="Grazing Livestock"/>
    <x v="6"/>
    <s v="Specialist sheep (SDA)"/>
    <m/>
    <x v="157"/>
    <s v="—    "/>
    <n v="0"/>
    <n v="0"/>
    <n v="0"/>
    <n v="0"/>
  </r>
  <r>
    <x v="14"/>
    <s v="Grazing Livestock"/>
    <x v="6"/>
    <s v="Specialist sheep (SDA)"/>
    <m/>
    <x v="158"/>
    <s v="—    "/>
    <n v="0"/>
    <n v="0"/>
    <n v="0"/>
    <n v="0"/>
  </r>
  <r>
    <x v="14"/>
    <s v="Grazing Livestock"/>
    <x v="6"/>
    <s v="Specialist sheep (SDA)"/>
    <m/>
    <x v="159"/>
    <s v="—    "/>
    <s v=".D"/>
    <s v="..D"/>
    <n v="0"/>
    <s v=".D"/>
  </r>
  <r>
    <x v="14"/>
    <s v="Grazing Livestock"/>
    <x v="6"/>
    <s v="Specialist sheep (SDA)"/>
    <m/>
    <x v="160"/>
    <s v="—    "/>
    <s v=".D"/>
    <s v="..D"/>
    <n v="0"/>
    <s v=".D"/>
  </r>
  <r>
    <x v="14"/>
    <s v="Grazing Livestock"/>
    <x v="6"/>
    <s v="Specialist sheep (SDA)"/>
    <m/>
    <x v="161"/>
    <s v="—    "/>
    <n v="995474.205973409"/>
    <s v="F"/>
    <n v="991913.68244184798"/>
    <n v="1338165.8301041201"/>
  </r>
  <r>
    <x v="14"/>
    <s v="Grazing Livestock"/>
    <x v="6"/>
    <s v="Specialist sheep (SDA)"/>
    <m/>
    <x v="162"/>
    <s v="—    "/>
    <n v="747586.52583586599"/>
    <s v="F"/>
    <n v="765609.88021925697"/>
    <n v="975930.92259588698"/>
  </r>
  <r>
    <x v="14"/>
    <s v="Grazing Livestock"/>
    <x v="6"/>
    <s v="Specialist sheep (SDA)"/>
    <m/>
    <x v="163"/>
    <s v="—    "/>
    <n v="54395.487714060197"/>
    <s v="F"/>
    <n v="56314.041343733203"/>
    <n v="69647.890824521004"/>
  </r>
  <r>
    <x v="14"/>
    <s v="Grazing Livestock"/>
    <x v="6"/>
    <s v="Specialist sheep (SDA)"/>
    <m/>
    <x v="164"/>
    <s v="—    "/>
    <n v="73099.032090823894"/>
    <s v="F"/>
    <n v="63985.894920246297"/>
    <n v="108439.53979958199"/>
  </r>
  <r>
    <x v="14"/>
    <s v="Grazing Livestock"/>
    <x v="6"/>
    <s v="Specialist sheep (SDA)"/>
    <m/>
    <x v="165"/>
    <s v="—    "/>
    <n v="16548.284337937799"/>
    <s v="F"/>
    <n v="16122.250393771001"/>
    <n v="23471.396709213801"/>
  </r>
  <r>
    <x v="14"/>
    <s v="Grazing Livestock"/>
    <x v="6"/>
    <s v="Specialist sheep (SDA)"/>
    <m/>
    <x v="166"/>
    <s v="—    "/>
    <n v="24259.024816329598"/>
    <s v="F"/>
    <n v="24084.905965431499"/>
    <n v="32210.063387427301"/>
  </r>
  <r>
    <x v="14"/>
    <s v="Grazing Livestock"/>
    <x v="6"/>
    <s v="Specialist sheep (SDA)"/>
    <m/>
    <x v="167"/>
    <s v="—    "/>
    <s v=".D"/>
    <s v="..D"/>
    <n v="0"/>
    <s v=".D"/>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138"/>
    <s v="—    "/>
    <n v="1.63022693959777"/>
    <s v="F"/>
    <n v="1.5131267992176201"/>
    <n v="2.2734506867548299"/>
  </r>
  <r>
    <x v="15"/>
    <s v="Grazing Livestock"/>
    <x v="6"/>
    <s v="Other grazing livestock (SDA)"/>
    <m/>
    <x v="139"/>
    <s v="—    "/>
    <n v="1.3349119215985501"/>
    <s v="F"/>
    <n v="1.34863067739953"/>
    <n v="1.42993929447721"/>
  </r>
  <r>
    <x v="15"/>
    <s v="Grazing Livestock"/>
    <x v="6"/>
    <s v="Other grazing livestock (SDA)"/>
    <m/>
    <x v="140"/>
    <s v="—    "/>
    <n v="0.36805202640081902"/>
    <s v="F"/>
    <n v="0.25377806728059599"/>
    <n v="0.9230228582344"/>
  </r>
  <r>
    <x v="15"/>
    <s v="Grazing Livestock"/>
    <x v="6"/>
    <s v="Other grazing livestock (SDA)"/>
    <m/>
    <x v="141"/>
    <s v="—    "/>
    <n v="2.7105163876459502"/>
    <s v="F"/>
    <n v="2.3748373015500901"/>
    <n v="5.0656019675886803"/>
  </r>
  <r>
    <x v="15"/>
    <s v="Grazing Livestock"/>
    <x v="6"/>
    <s v="Other grazing livestock (SDA)"/>
    <m/>
    <x v="142"/>
    <s v="—    "/>
    <s v="V"/>
    <n v="0"/>
    <s v="V"/>
    <s v="V"/>
  </r>
  <r>
    <x v="15"/>
    <s v="Grazing Livestock"/>
    <x v="6"/>
    <s v="Other grazing livestock (SDA)"/>
    <m/>
    <x v="143"/>
    <s v="—    "/>
    <n v="1136.01250039755"/>
    <n v="0"/>
    <n v="1224.0991056088401"/>
    <s v="V"/>
  </r>
  <r>
    <x v="15"/>
    <s v="Grazing Livestock"/>
    <x v="6"/>
    <s v="Other grazing livestock (SDA)"/>
    <m/>
    <x v="144"/>
    <s v="—    "/>
    <s v=".D"/>
    <s v="..D"/>
    <s v=".D"/>
    <n v="0"/>
  </r>
  <r>
    <x v="15"/>
    <s v="Grazing Livestock"/>
    <x v="6"/>
    <s v="Other grazing livestock (SDA)"/>
    <m/>
    <x v="145"/>
    <s v="—    "/>
    <n v="0"/>
    <n v="0"/>
    <n v="0"/>
    <n v="0"/>
  </r>
  <r>
    <x v="15"/>
    <s v="Grazing Livestock"/>
    <x v="6"/>
    <s v="Other grazing livestock (SDA)"/>
    <m/>
    <x v="146"/>
    <s v="—    "/>
    <s v=".D"/>
    <s v="..D"/>
    <s v=".D"/>
    <n v="0"/>
  </r>
  <r>
    <x v="15"/>
    <s v="Grazing Livestock"/>
    <x v="6"/>
    <s v="Other grazing livestock (SDA)"/>
    <m/>
    <x v="147"/>
    <s v="—    "/>
    <n v="0"/>
    <n v="0"/>
    <n v="0"/>
    <n v="0"/>
  </r>
  <r>
    <x v="15"/>
    <s v="Grazing Livestock"/>
    <x v="6"/>
    <s v="Other grazing livestock (SDA)"/>
    <m/>
    <x v="148"/>
    <s v="—    "/>
    <n v="0"/>
    <n v="0"/>
    <n v="0"/>
    <n v="0"/>
  </r>
  <r>
    <x v="15"/>
    <s v="Grazing Livestock"/>
    <x v="6"/>
    <s v="Other grazing livestock (SDA)"/>
    <m/>
    <x v="149"/>
    <s v="—    "/>
    <s v=".D"/>
    <s v="..D"/>
    <s v=".D"/>
    <n v="0"/>
  </r>
  <r>
    <x v="15"/>
    <s v="Grazing Livestock"/>
    <x v="6"/>
    <s v="Other grazing livestock (SDA)"/>
    <m/>
    <x v="150"/>
    <s v="—    "/>
    <n v="0"/>
    <n v="0"/>
    <n v="0"/>
    <n v="0"/>
  </r>
  <r>
    <x v="15"/>
    <s v="Grazing Livestock"/>
    <x v="6"/>
    <s v="Other grazing livestock (SDA)"/>
    <m/>
    <x v="151"/>
    <s v="—    "/>
    <n v="2002.21597830684"/>
    <s v="F"/>
    <n v="1815.25376471198"/>
    <n v="2322.9489467500898"/>
  </r>
  <r>
    <x v="15"/>
    <s v="Grazing Livestock"/>
    <x v="6"/>
    <s v="Other grazing livestock (SDA)"/>
    <m/>
    <x v="152"/>
    <s v="—    "/>
    <s v=".D"/>
    <s v="..D"/>
    <s v=".D"/>
    <n v="0"/>
  </r>
  <r>
    <x v="15"/>
    <s v="Grazing Livestock"/>
    <x v="6"/>
    <s v="Other grazing livestock (SDA)"/>
    <m/>
    <x v="153"/>
    <s v="—    "/>
    <s v="V"/>
    <s v=".D"/>
    <s v=".D"/>
    <s v="V"/>
  </r>
  <r>
    <x v="15"/>
    <s v="Grazing Livestock"/>
    <x v="6"/>
    <s v="Other grazing livestock (SDA)"/>
    <m/>
    <x v="154"/>
    <s v="—    "/>
    <n v="-583.43541320844304"/>
    <s v=".D"/>
    <n v="-798.58505025554803"/>
    <s v="..D"/>
  </r>
  <r>
    <x v="15"/>
    <s v="Grazing Livestock"/>
    <x v="6"/>
    <s v="Other grazing livestock (SDA)"/>
    <m/>
    <x v="155"/>
    <s v="—    "/>
    <n v="39850.591943872598"/>
    <s v="F"/>
    <n v="40493.046406731097"/>
    <n v="63483.685785085501"/>
  </r>
  <r>
    <x v="15"/>
    <s v="Grazing Livestock"/>
    <x v="6"/>
    <s v="Other grazing livestock (SDA)"/>
    <m/>
    <x v="156"/>
    <s v="—    "/>
    <n v="30545.393346422301"/>
    <s v="F"/>
    <n v="26628.838927083299"/>
    <n v="63230.881031771904"/>
  </r>
  <r>
    <x v="15"/>
    <s v="Grazing Livestock"/>
    <x v="6"/>
    <s v="Other grazing livestock (SDA)"/>
    <m/>
    <x v="157"/>
    <s v="—    "/>
    <n v="0"/>
    <n v="0"/>
    <n v="0"/>
    <n v="0"/>
  </r>
  <r>
    <x v="15"/>
    <s v="Grazing Livestock"/>
    <x v="6"/>
    <s v="Other grazing livestock (SDA)"/>
    <m/>
    <x v="158"/>
    <s v="—    "/>
    <n v="0"/>
    <n v="0"/>
    <n v="0"/>
    <n v="0"/>
  </r>
  <r>
    <x v="15"/>
    <s v="Grazing Livestock"/>
    <x v="6"/>
    <s v="Other grazing livestock (SDA)"/>
    <m/>
    <x v="159"/>
    <s v="—    "/>
    <s v="V"/>
    <n v="0"/>
    <s v="V"/>
    <s v=".D"/>
  </r>
  <r>
    <x v="15"/>
    <s v="Grazing Livestock"/>
    <x v="6"/>
    <s v="Other grazing livestock (SDA)"/>
    <m/>
    <x v="160"/>
    <s v="—    "/>
    <s v=".D"/>
    <n v="0"/>
    <s v=".D"/>
    <s v=".D"/>
  </r>
  <r>
    <x v="15"/>
    <s v="Grazing Livestock"/>
    <x v="6"/>
    <s v="Other grazing livestock (SDA)"/>
    <m/>
    <x v="161"/>
    <s v="—    "/>
    <n v="1161484.8278490901"/>
    <s v="F"/>
    <n v="977185.168063252"/>
    <n v="1857914.00722137"/>
  </r>
  <r>
    <x v="15"/>
    <s v="Grazing Livestock"/>
    <x v="6"/>
    <s v="Other grazing livestock (SDA)"/>
    <m/>
    <x v="162"/>
    <s v="—    "/>
    <n v="870574.70175097894"/>
    <s v="F"/>
    <n v="729966.801701647"/>
    <n v="1321778.9123977199"/>
  </r>
  <r>
    <x v="15"/>
    <s v="Grazing Livestock"/>
    <x v="6"/>
    <s v="Other grazing livestock (SDA)"/>
    <m/>
    <x v="163"/>
    <s v="—    "/>
    <n v="76551.657059711404"/>
    <s v="F"/>
    <n v="73590.857522205493"/>
    <n v="120314.46806423699"/>
  </r>
  <r>
    <x v="15"/>
    <s v="Grazing Livestock"/>
    <x v="6"/>
    <s v="Other grazing livestock (SDA)"/>
    <m/>
    <x v="164"/>
    <s v="—    "/>
    <n v="81771.662295044705"/>
    <s v="F"/>
    <n v="71854.487500821895"/>
    <n v="146311.396340356"/>
  </r>
  <r>
    <x v="15"/>
    <s v="Grazing Livestock"/>
    <x v="6"/>
    <s v="Other grazing livestock (SDA)"/>
    <m/>
    <x v="165"/>
    <s v="—    "/>
    <n v="47160.464063496402"/>
    <s v="F"/>
    <n v="42965.672508464697"/>
    <n v="83098.929721924593"/>
  </r>
  <r>
    <x v="15"/>
    <s v="Grazing Livestock"/>
    <x v="6"/>
    <s v="Other grazing livestock (SDA)"/>
    <m/>
    <x v="166"/>
    <s v="—    "/>
    <n v="21999.244753826399"/>
    <s v="F"/>
    <n v="22044.872407516501"/>
    <n v="32549.3540635852"/>
  </r>
  <r>
    <x v="15"/>
    <s v="Grazing Livestock"/>
    <x v="6"/>
    <s v="Other grazing livestock (SDA)"/>
    <m/>
    <x v="167"/>
    <s v="—    "/>
    <n v="1304.4388153259299"/>
    <s v=".D"/>
    <n v="1329.3769679305601"/>
    <s v="V"/>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138"/>
    <s v="—    "/>
    <n v="2.8117520381263001"/>
    <n v="1.5012078458867899"/>
    <n v="3.3164212231510701"/>
    <n v="3.0552008367131802"/>
  </r>
  <r>
    <x v="16"/>
    <s v="Other types &amp; mixed"/>
    <x v="0"/>
    <m/>
    <m/>
    <x v="139"/>
    <s v="—    "/>
    <n v="1.38022282123146"/>
    <n v="1.2985307533603101"/>
    <n v="1.4244001614555799"/>
    <n v="1.3706688526231801"/>
  </r>
  <r>
    <x v="16"/>
    <s v="Other types &amp; mixed"/>
    <x v="0"/>
    <m/>
    <m/>
    <x v="140"/>
    <s v="—    "/>
    <n v="1.53804369661525"/>
    <n v="0.29878715814134099"/>
    <n v="2.0121385707127999"/>
    <n v="1.77432114503001"/>
  </r>
  <r>
    <x v="16"/>
    <s v="Other types &amp; mixed"/>
    <x v="0"/>
    <m/>
    <m/>
    <x v="141"/>
    <s v="—    "/>
    <n v="4.0203804897870103"/>
    <n v="1.33001416472037"/>
    <n v="5.2367804424608302"/>
    <n v="4.16943340678589"/>
  </r>
  <r>
    <x v="16"/>
    <s v="Other types &amp; mixed"/>
    <x v="0"/>
    <m/>
    <m/>
    <x v="142"/>
    <s v="—    "/>
    <n v="38671.418991266401"/>
    <n v="11990.861262224"/>
    <n v="40320.090167272698"/>
    <n v="60398.048186031803"/>
  </r>
  <r>
    <x v="16"/>
    <s v="Other types &amp; mixed"/>
    <x v="0"/>
    <m/>
    <m/>
    <x v="143"/>
    <s v="—    "/>
    <n v="17368.284275278202"/>
    <n v="5962.4743941572997"/>
    <n v="19085.947859589502"/>
    <n v="24687.0364092489"/>
  </r>
  <r>
    <x v="16"/>
    <s v="Other types &amp; mixed"/>
    <x v="0"/>
    <m/>
    <m/>
    <x v="144"/>
    <s v="—    "/>
    <n v="4162.4305216784496"/>
    <n v="1282.8464393070001"/>
    <n v="3462.4581665998899"/>
    <n v="8214.23662034685"/>
  </r>
  <r>
    <x v="16"/>
    <s v="Other types &amp; mixed"/>
    <x v="0"/>
    <m/>
    <m/>
    <x v="145"/>
    <s v="—    "/>
    <n v="10426.8413670625"/>
    <n v="2509.5060196273298"/>
    <n v="10483.3590231705"/>
    <n v="17715.439360104199"/>
  </r>
  <r>
    <x v="16"/>
    <s v="Other types &amp; mixed"/>
    <x v="0"/>
    <m/>
    <m/>
    <x v="146"/>
    <s v="—    "/>
    <n v="1188.8067608835499"/>
    <s v="V"/>
    <n v="886.69297436554598"/>
    <n v="2770.56967572042"/>
  </r>
  <r>
    <x v="16"/>
    <s v="Other types &amp; mixed"/>
    <x v="0"/>
    <m/>
    <m/>
    <x v="147"/>
    <s v="—    "/>
    <n v="6252.6208984100804"/>
    <s v=".D"/>
    <s v="V"/>
    <s v="V"/>
  </r>
  <r>
    <x v="16"/>
    <s v="Other types &amp; mixed"/>
    <x v="0"/>
    <m/>
    <m/>
    <x v="148"/>
    <s v="—    "/>
    <s v="..D"/>
    <s v=".D"/>
    <n v="4606.3063602747598"/>
    <s v="V"/>
  </r>
  <r>
    <x v="16"/>
    <s v="Other types &amp; mixed"/>
    <x v="0"/>
    <m/>
    <m/>
    <x v="149"/>
    <s v="—    "/>
    <s v="V"/>
    <s v="V"/>
    <s v="V"/>
    <s v=".D"/>
  </r>
  <r>
    <x v="16"/>
    <s v="Other types &amp; mixed"/>
    <x v="0"/>
    <m/>
    <m/>
    <x v="150"/>
    <s v="—    "/>
    <s v="V"/>
    <s v="V"/>
    <s v="V"/>
    <s v="V"/>
  </r>
  <r>
    <x v="16"/>
    <s v="Other types &amp; mixed"/>
    <x v="0"/>
    <m/>
    <m/>
    <x v="151"/>
    <s v="—    "/>
    <n v="14640.845941372299"/>
    <n v="7890.2629137677504"/>
    <n v="14565.721021817"/>
    <n v="21095.101227222"/>
  </r>
  <r>
    <x v="16"/>
    <s v="Other types &amp; mixed"/>
    <x v="0"/>
    <m/>
    <m/>
    <x v="152"/>
    <s v="—    "/>
    <n v="928.62632172136"/>
    <n v="353.42702700940799"/>
    <n v="937.95341029633096"/>
    <n v="1447.99636306959"/>
  </r>
  <r>
    <x v="16"/>
    <s v="Other types &amp; mixed"/>
    <x v="0"/>
    <m/>
    <m/>
    <x v="153"/>
    <s v="—    "/>
    <s v="..D"/>
    <s v=".D"/>
    <s v="..D"/>
    <s v="..D"/>
  </r>
  <r>
    <x v="16"/>
    <s v="Other types &amp; mixed"/>
    <x v="0"/>
    <m/>
    <m/>
    <x v="154"/>
    <s v="—    "/>
    <n v="-513.38116847333401"/>
    <n v="-123.379466293593"/>
    <n v="-962.633041973074"/>
    <n v="-4.3599441521907201"/>
  </r>
  <r>
    <x v="16"/>
    <s v="Other types &amp; mixed"/>
    <x v="0"/>
    <m/>
    <m/>
    <x v="155"/>
    <s v="—    "/>
    <n v="29568.988903960799"/>
    <n v="17092.574685207699"/>
    <n v="33036.794422584797"/>
    <n v="34485.445076685399"/>
  </r>
  <r>
    <x v="16"/>
    <s v="Other types &amp; mixed"/>
    <x v="0"/>
    <m/>
    <m/>
    <x v="156"/>
    <s v="—    "/>
    <n v="11298.069351341501"/>
    <n v="6245.3059541578796"/>
    <n v="11165.200347705801"/>
    <n v="16278.0391612159"/>
  </r>
  <r>
    <x v="16"/>
    <s v="Other types &amp; mixed"/>
    <x v="0"/>
    <m/>
    <m/>
    <x v="157"/>
    <s v="—    "/>
    <n v="82267.018660768299"/>
    <n v="10884.141579969701"/>
    <s v="V"/>
    <n v="62034.790912725803"/>
  </r>
  <r>
    <x v="16"/>
    <s v="Other types &amp; mixed"/>
    <x v="0"/>
    <m/>
    <m/>
    <x v="158"/>
    <s v="—    "/>
    <n v="35564.306545413499"/>
    <n v="22941.3489955724"/>
    <n v="39257.835002902"/>
    <s v="V"/>
  </r>
  <r>
    <x v="16"/>
    <s v="Other types &amp; mixed"/>
    <x v="0"/>
    <m/>
    <m/>
    <x v="159"/>
    <s v="—    "/>
    <n v="139876.43970040799"/>
    <n v="-983.76933245140503"/>
    <n v="221007.641824363"/>
    <n v="113765.007302014"/>
  </r>
  <r>
    <x v="16"/>
    <s v="Other types &amp; mixed"/>
    <x v="0"/>
    <m/>
    <m/>
    <x v="160"/>
    <s v="—    "/>
    <s v=".D"/>
    <s v="..D"/>
    <s v=".D"/>
    <s v="..D"/>
  </r>
  <r>
    <x v="16"/>
    <s v="Other types &amp; mixed"/>
    <x v="0"/>
    <m/>
    <m/>
    <x v="161"/>
    <s v="—    "/>
    <n v="2153625.8743626601"/>
    <n v="1092460.6639965801"/>
    <n v="2216503.0721788402"/>
    <n v="3022999.09875604"/>
  </r>
  <r>
    <x v="16"/>
    <s v="Other types &amp; mixed"/>
    <x v="0"/>
    <m/>
    <m/>
    <x v="162"/>
    <s v="—    "/>
    <n v="1710766.77214516"/>
    <n v="915000.20136317099"/>
    <n v="1702677.1800750899"/>
    <n v="2470112.1482884502"/>
  </r>
  <r>
    <x v="16"/>
    <s v="Other types &amp; mixed"/>
    <x v="0"/>
    <m/>
    <m/>
    <x v="163"/>
    <s v="—    "/>
    <n v="176773.72587658299"/>
    <n v="79981.135774002905"/>
    <n v="206900.90349585301"/>
    <n v="208647.92589217401"/>
  </r>
  <r>
    <x v="16"/>
    <s v="Other types &amp; mixed"/>
    <x v="0"/>
    <m/>
    <m/>
    <x v="164"/>
    <s v="—    "/>
    <n v="34150.285996088001"/>
    <n v="15538.019697457599"/>
    <n v="44663.455465928797"/>
    <n v="31102.434960307401"/>
  </r>
  <r>
    <x v="16"/>
    <s v="Other types &amp; mixed"/>
    <x v="0"/>
    <m/>
    <m/>
    <x v="165"/>
    <s v="—    "/>
    <n v="58063.7077064029"/>
    <n v="22395.792920452099"/>
    <n v="74010.732759764796"/>
    <n v="60388.930794848697"/>
  </r>
  <r>
    <x v="16"/>
    <s v="Other types &amp; mixed"/>
    <x v="0"/>
    <m/>
    <m/>
    <x v="166"/>
    <s v="—    "/>
    <n v="153947.196047698"/>
    <n v="24801.387508046901"/>
    <n v="241258.03794873401"/>
    <n v="104874.193649498"/>
  </r>
  <r>
    <x v="16"/>
    <s v="Other types &amp; mixed"/>
    <x v="0"/>
    <m/>
    <m/>
    <x v="167"/>
    <s v="—    "/>
    <n v="9925.3165145512794"/>
    <n v="5217.19413401169"/>
    <n v="14051.2846041092"/>
    <n v="6302.9231006542896"/>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138"/>
    <s v="—    "/>
    <n v="3.8081776024948"/>
    <s v="F"/>
    <n v="4.5841224855093703"/>
    <n v="4.76222649082594"/>
  </r>
  <r>
    <x v="17"/>
    <s v="Other types &amp; mixed"/>
    <x v="7"/>
    <m/>
    <m/>
    <x v="139"/>
    <s v="—    "/>
    <n v="1.2055716846028399"/>
    <s v="F"/>
    <n v="1.3148813643806601"/>
    <n v="1.1434105753315"/>
  </r>
  <r>
    <x v="17"/>
    <s v="Other types &amp; mixed"/>
    <x v="7"/>
    <m/>
    <m/>
    <x v="140"/>
    <s v="—    "/>
    <n v="2.6726896488765801"/>
    <s v="F"/>
    <n v="3.3684696734875499"/>
    <n v="3.6847812552552401"/>
  </r>
  <r>
    <x v="17"/>
    <s v="Other types &amp; mixed"/>
    <x v="7"/>
    <m/>
    <m/>
    <x v="141"/>
    <s v="—    "/>
    <n v="6.2904267492808499"/>
    <s v="F"/>
    <n v="9.5994008567954303"/>
    <n v="4.8803776112322597"/>
  </r>
  <r>
    <x v="17"/>
    <s v="Other types &amp; mixed"/>
    <x v="7"/>
    <m/>
    <m/>
    <x v="142"/>
    <s v="—    "/>
    <n v="21449.359419100299"/>
    <s v=".D"/>
    <n v="36408.841789275903"/>
    <s v="..D"/>
  </r>
  <r>
    <x v="17"/>
    <s v="Other types &amp; mixed"/>
    <x v="7"/>
    <m/>
    <m/>
    <x v="143"/>
    <s v="—    "/>
    <n v="11380.972494477601"/>
    <s v=".D"/>
    <n v="18611.922615003099"/>
    <s v="..D"/>
  </r>
  <r>
    <x v="17"/>
    <s v="Other types &amp; mixed"/>
    <x v="7"/>
    <m/>
    <m/>
    <x v="144"/>
    <s v="—    "/>
    <s v="V"/>
    <n v="0"/>
    <s v="V"/>
    <s v="V"/>
  </r>
  <r>
    <x v="17"/>
    <s v="Other types &amp; mixed"/>
    <x v="7"/>
    <m/>
    <m/>
    <x v="145"/>
    <s v="—    "/>
    <n v="4653.6962861894499"/>
    <s v="..D"/>
    <n v="7761.8998259601804"/>
    <s v="V"/>
  </r>
  <r>
    <x v="17"/>
    <s v="Other types &amp; mixed"/>
    <x v="7"/>
    <m/>
    <m/>
    <x v="146"/>
    <s v="—    "/>
    <s v="V"/>
    <s v=".D"/>
    <n v="2777.8382104900502"/>
    <s v=".D"/>
  </r>
  <r>
    <x v="17"/>
    <s v="Other types &amp; mixed"/>
    <x v="7"/>
    <m/>
    <m/>
    <x v="147"/>
    <s v="—    "/>
    <n v="0"/>
    <s v="..D"/>
    <n v="0"/>
    <n v="0"/>
  </r>
  <r>
    <x v="17"/>
    <s v="Other types &amp; mixed"/>
    <x v="7"/>
    <m/>
    <m/>
    <x v="148"/>
    <s v="—    "/>
    <s v="V"/>
    <s v="..D"/>
    <s v="V"/>
    <n v="0"/>
  </r>
  <r>
    <x v="17"/>
    <s v="Other types &amp; mixed"/>
    <x v="7"/>
    <m/>
    <m/>
    <x v="149"/>
    <s v="—    "/>
    <s v=".D"/>
    <s v="..D"/>
    <s v=".D"/>
    <n v="0"/>
  </r>
  <r>
    <x v="17"/>
    <s v="Other types &amp; mixed"/>
    <x v="7"/>
    <m/>
    <m/>
    <x v="150"/>
    <s v="—    "/>
    <s v=".D"/>
    <s v="..D"/>
    <s v=".D"/>
    <n v="0"/>
  </r>
  <r>
    <x v="17"/>
    <s v="Other types &amp; mixed"/>
    <x v="7"/>
    <m/>
    <m/>
    <x v="151"/>
    <s v="—    "/>
    <n v="10069.6404391209"/>
    <s v="F"/>
    <n v="14625.8512030026"/>
    <n v="8411.4656786420092"/>
  </r>
  <r>
    <x v="17"/>
    <s v="Other types &amp; mixed"/>
    <x v="7"/>
    <m/>
    <m/>
    <x v="152"/>
    <s v="—    "/>
    <n v="-57.977781546253603"/>
    <n v="0"/>
    <n v="-186.54551265967899"/>
    <s v="V"/>
  </r>
  <r>
    <x v="17"/>
    <s v="Other types &amp; mixed"/>
    <x v="7"/>
    <m/>
    <m/>
    <x v="153"/>
    <s v="—    "/>
    <n v="0"/>
    <s v="..D"/>
    <n v="0"/>
    <n v="0"/>
  </r>
  <r>
    <x v="17"/>
    <s v="Other types &amp; mixed"/>
    <x v="7"/>
    <m/>
    <m/>
    <x v="154"/>
    <s v="—    "/>
    <n v="0"/>
    <n v="0"/>
    <n v="0"/>
    <n v="0"/>
  </r>
  <r>
    <x v="17"/>
    <s v="Other types &amp; mixed"/>
    <x v="7"/>
    <m/>
    <m/>
    <x v="155"/>
    <s v="—    "/>
    <n v="3579.5785468375102"/>
    <s v=".D"/>
    <n v="4919.9486549503699"/>
    <s v=".D"/>
  </r>
  <r>
    <x v="17"/>
    <s v="Other types &amp; mixed"/>
    <x v="7"/>
    <m/>
    <m/>
    <x v="156"/>
    <s v="—    "/>
    <n v="2556.8963899412902"/>
    <s v=".D"/>
    <s v="V"/>
    <s v="V"/>
  </r>
  <r>
    <x v="17"/>
    <s v="Other types &amp; mixed"/>
    <x v="7"/>
    <m/>
    <m/>
    <x v="157"/>
    <s v="—    "/>
    <n v="481068.724709798"/>
    <s v="F"/>
    <n v="752666.85129589005"/>
    <n v="371958.09316546499"/>
  </r>
  <r>
    <x v="17"/>
    <s v="Other types &amp; mixed"/>
    <x v="7"/>
    <m/>
    <m/>
    <x v="158"/>
    <s v="—    "/>
    <s v=".D"/>
    <s v="..D"/>
    <s v=".D"/>
    <n v="0"/>
  </r>
  <r>
    <x v="17"/>
    <s v="Other types &amp; mixed"/>
    <x v="7"/>
    <m/>
    <m/>
    <x v="159"/>
    <s v="—    "/>
    <s v=".D"/>
    <s v="..D"/>
    <s v=".D"/>
    <n v="0"/>
  </r>
  <r>
    <x v="17"/>
    <s v="Other types &amp; mixed"/>
    <x v="7"/>
    <m/>
    <m/>
    <x v="160"/>
    <s v="—    "/>
    <s v=".D"/>
    <s v="..D"/>
    <s v=".D"/>
    <n v="0"/>
  </r>
  <r>
    <x v="17"/>
    <s v="Other types &amp; mixed"/>
    <x v="7"/>
    <m/>
    <m/>
    <x v="161"/>
    <s v="—    "/>
    <n v="1666005.99356928"/>
    <s v="F"/>
    <n v="2510422.1385160699"/>
    <n v="1082773.0363086599"/>
  </r>
  <r>
    <x v="17"/>
    <s v="Other types &amp; mixed"/>
    <x v="7"/>
    <m/>
    <m/>
    <x v="162"/>
    <s v="—    "/>
    <n v="1234031.91529225"/>
    <s v="F"/>
    <n v="1891612.9976278499"/>
    <n v="721706.61817078805"/>
  </r>
  <r>
    <x v="17"/>
    <s v="Other types &amp; mixed"/>
    <x v="7"/>
    <m/>
    <m/>
    <x v="163"/>
    <s v="—    "/>
    <n v="214455.46457243201"/>
    <s v="F"/>
    <s v="V"/>
    <n v="197362.37585807999"/>
  </r>
  <r>
    <x v="17"/>
    <s v="Other types &amp; mixed"/>
    <x v="7"/>
    <m/>
    <m/>
    <x v="164"/>
    <s v="—    "/>
    <n v="37378.885374922203"/>
    <s v="F"/>
    <n v="58633.554776626399"/>
    <n v="23744.875317795599"/>
  </r>
  <r>
    <x v="17"/>
    <s v="Other types &amp; mixed"/>
    <x v="7"/>
    <m/>
    <m/>
    <x v="165"/>
    <s v="—    "/>
    <n v="77477.426559513697"/>
    <s v="F"/>
    <n v="129547.84793364099"/>
    <s v="V"/>
  </r>
  <r>
    <x v="17"/>
    <s v="Other types &amp; mixed"/>
    <x v="7"/>
    <m/>
    <m/>
    <x v="166"/>
    <s v="—    "/>
    <n v="234649.86494316399"/>
    <s v="F"/>
    <n v="401537.40649163403"/>
    <s v="V"/>
  </r>
  <r>
    <x v="17"/>
    <s v="Other types &amp; mixed"/>
    <x v="7"/>
    <m/>
    <m/>
    <x v="167"/>
    <s v="—    "/>
    <n v="14187.175268408"/>
    <s v="..D"/>
    <s v="..D"/>
    <s v=".D"/>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138"/>
    <s v="—    "/>
    <n v="3.7754726020065799"/>
    <n v="1.49333152804205"/>
    <n v="5.2942896946053004"/>
    <n v="2.9330921566064001"/>
  </r>
  <r>
    <x v="18"/>
    <s v="Other types &amp; mixed"/>
    <x v="8"/>
    <m/>
    <m/>
    <x v="139"/>
    <s v="—    "/>
    <n v="1.1839798605662499"/>
    <n v="0.98819332505230595"/>
    <n v="1.34206463149442"/>
    <n v="1.0628455909261101"/>
  </r>
  <r>
    <x v="18"/>
    <s v="Other types &amp; mixed"/>
    <x v="8"/>
    <m/>
    <m/>
    <x v="140"/>
    <s v="—    "/>
    <n v="2.68826239450319"/>
    <n v="0.55919783935030098"/>
    <n v="4.10092522843859"/>
    <n v="1.90990985727355"/>
  </r>
  <r>
    <x v="18"/>
    <s v="Other types &amp; mixed"/>
    <x v="8"/>
    <m/>
    <m/>
    <x v="141"/>
    <s v="—    "/>
    <n v="6.2348338135860102"/>
    <n v="1.2358017929151"/>
    <n v="9.2316348627810907"/>
    <n v="4.9702849731047101"/>
  </r>
  <r>
    <x v="18"/>
    <s v="Other types &amp; mixed"/>
    <x v="8"/>
    <m/>
    <m/>
    <x v="142"/>
    <s v="—    "/>
    <n v="20286.010966688598"/>
    <s v="V"/>
    <n v="20503.676499871901"/>
    <n v="34831.198606865597"/>
  </r>
  <r>
    <x v="18"/>
    <s v="Other types &amp; mixed"/>
    <x v="8"/>
    <m/>
    <m/>
    <x v="143"/>
    <s v="—    "/>
    <n v="5779.9114177947504"/>
    <s v="V"/>
    <n v="3708.5841434016102"/>
    <n v="13862.7177045805"/>
  </r>
  <r>
    <x v="18"/>
    <s v="Other types &amp; mixed"/>
    <x v="8"/>
    <m/>
    <m/>
    <x v="144"/>
    <s v="—    "/>
    <s v="V"/>
    <s v="..D"/>
    <n v="944.89761772429699"/>
    <s v=".D"/>
  </r>
  <r>
    <x v="18"/>
    <s v="Other types &amp; mixed"/>
    <x v="8"/>
    <m/>
    <m/>
    <x v="145"/>
    <s v="—    "/>
    <n v="4858.70055306424"/>
    <s v=".D"/>
    <s v=".D"/>
    <n v="7596.2003446057897"/>
  </r>
  <r>
    <x v="18"/>
    <s v="Other types &amp; mixed"/>
    <x v="8"/>
    <m/>
    <m/>
    <x v="146"/>
    <s v="—    "/>
    <s v=".D"/>
    <s v="..D"/>
    <n v="0"/>
    <s v=".D"/>
  </r>
  <r>
    <x v="18"/>
    <s v="Other types &amp; mixed"/>
    <x v="8"/>
    <m/>
    <m/>
    <x v="147"/>
    <s v="—    "/>
    <n v="0"/>
    <n v="0"/>
    <n v="0"/>
    <n v="0"/>
  </r>
  <r>
    <x v="18"/>
    <s v="Other types &amp; mixed"/>
    <x v="8"/>
    <m/>
    <m/>
    <x v="148"/>
    <s v="—    "/>
    <s v="V"/>
    <n v="0"/>
    <s v=".D"/>
    <s v="V"/>
  </r>
  <r>
    <x v="18"/>
    <s v="Other types &amp; mixed"/>
    <x v="8"/>
    <m/>
    <m/>
    <x v="149"/>
    <s v="—    "/>
    <n v="1125.36190555384"/>
    <n v="0"/>
    <s v="V"/>
    <s v="V"/>
  </r>
  <r>
    <x v="18"/>
    <s v="Other types &amp; mixed"/>
    <x v="8"/>
    <m/>
    <m/>
    <x v="150"/>
    <s v="—    "/>
    <s v=".D"/>
    <n v="0"/>
    <s v=".D"/>
    <s v=".D"/>
  </r>
  <r>
    <x v="18"/>
    <s v="Other types &amp; mixed"/>
    <x v="8"/>
    <m/>
    <m/>
    <x v="151"/>
    <s v="—    "/>
    <n v="5554.8739970676397"/>
    <s v=".D"/>
    <n v="4301.5474598843603"/>
    <s v="..D"/>
  </r>
  <r>
    <x v="18"/>
    <s v="Other types &amp; mixed"/>
    <x v="8"/>
    <m/>
    <m/>
    <x v="152"/>
    <s v="—    "/>
    <s v="V"/>
    <n v="0"/>
    <n v="-90.690629991814305"/>
    <s v="V"/>
  </r>
  <r>
    <x v="18"/>
    <s v="Other types &amp; mixed"/>
    <x v="8"/>
    <m/>
    <m/>
    <x v="153"/>
    <s v="—    "/>
    <n v="0"/>
    <n v="0"/>
    <n v="0"/>
    <n v="0"/>
  </r>
  <r>
    <x v="18"/>
    <s v="Other types &amp; mixed"/>
    <x v="8"/>
    <m/>
    <m/>
    <x v="154"/>
    <s v="—    "/>
    <n v="0"/>
    <n v="0"/>
    <n v="0"/>
    <n v="0"/>
  </r>
  <r>
    <x v="18"/>
    <s v="Other types &amp; mixed"/>
    <x v="8"/>
    <m/>
    <m/>
    <x v="155"/>
    <s v="—    "/>
    <n v="4705.3888706540902"/>
    <s v="V"/>
    <n v="4339.9220317939598"/>
    <s v="V"/>
  </r>
  <r>
    <x v="18"/>
    <s v="Other types &amp; mixed"/>
    <x v="8"/>
    <m/>
    <m/>
    <x v="156"/>
    <s v="—    "/>
    <n v="3553.2832798018599"/>
    <s v="V"/>
    <n v="1632.8919669889301"/>
    <n v="9027.78873239118"/>
  </r>
  <r>
    <x v="18"/>
    <s v="Other types &amp; mixed"/>
    <x v="8"/>
    <m/>
    <m/>
    <x v="157"/>
    <s v="—    "/>
    <s v=".D"/>
    <s v="..D"/>
    <s v=".D"/>
    <n v="0"/>
  </r>
  <r>
    <x v="18"/>
    <s v="Other types &amp; mixed"/>
    <x v="8"/>
    <m/>
    <m/>
    <x v="158"/>
    <s v="—    "/>
    <n v="153020.44121039001"/>
    <n v="125402.333850829"/>
    <n v="191918.221702087"/>
    <s v="V"/>
  </r>
  <r>
    <x v="18"/>
    <s v="Other types &amp; mixed"/>
    <x v="8"/>
    <m/>
    <m/>
    <x v="159"/>
    <s v="—    "/>
    <n v="712029.45052469498"/>
    <n v="-13479.9896957441"/>
    <n v="1126888.1561851599"/>
    <n v="563798.38592769904"/>
  </r>
  <r>
    <x v="18"/>
    <s v="Other types &amp; mixed"/>
    <x v="8"/>
    <m/>
    <m/>
    <x v="160"/>
    <s v="—    "/>
    <s v=".D"/>
    <s v="..D"/>
    <s v=".D"/>
    <n v="0"/>
  </r>
  <r>
    <x v="18"/>
    <s v="Other types &amp; mixed"/>
    <x v="8"/>
    <m/>
    <m/>
    <x v="161"/>
    <s v="—    "/>
    <n v="1832520.5068803299"/>
    <n v="436189.85469008202"/>
    <n v="2222512.1405460699"/>
    <n v="2265602.2021387001"/>
  </r>
  <r>
    <x v="18"/>
    <s v="Other types &amp; mixed"/>
    <x v="8"/>
    <m/>
    <m/>
    <x v="162"/>
    <s v="—    "/>
    <n v="1393565.68595948"/>
    <n v="352074.80667510198"/>
    <n v="1654759.4003073301"/>
    <n v="1768812.3869203699"/>
  </r>
  <r>
    <x v="18"/>
    <s v="Other types &amp; mixed"/>
    <x v="8"/>
    <m/>
    <m/>
    <x v="163"/>
    <s v="—    "/>
    <n v="172831.14662842601"/>
    <s v="V"/>
    <n v="216278.065032293"/>
    <n v="197635.92156993199"/>
  </r>
  <r>
    <x v="18"/>
    <s v="Other types &amp; mixed"/>
    <x v="8"/>
    <m/>
    <m/>
    <x v="164"/>
    <s v="—    "/>
    <n v="4797.5921339219403"/>
    <s v="V"/>
    <n v="2548.7993728354199"/>
    <n v="10602.041780452701"/>
  </r>
  <r>
    <x v="18"/>
    <s v="Other types &amp; mixed"/>
    <x v="8"/>
    <m/>
    <m/>
    <x v="165"/>
    <s v="—    "/>
    <n v="55216.350589596397"/>
    <n v="16475.666154537001"/>
    <n v="76244.639499400801"/>
    <n v="49278.484066791898"/>
  </r>
  <r>
    <x v="18"/>
    <s v="Other types &amp; mixed"/>
    <x v="8"/>
    <m/>
    <m/>
    <x v="166"/>
    <s v="—    "/>
    <n v="518704.47962132801"/>
    <n v="69287.535666535798"/>
    <n v="816079.41500315303"/>
    <n v="355845.52088026801"/>
  </r>
  <r>
    <x v="18"/>
    <s v="Other types &amp; mixed"/>
    <x v="8"/>
    <m/>
    <m/>
    <x v="167"/>
    <s v="—    "/>
    <s v="V"/>
    <s v=".D"/>
    <s v=".D"/>
    <s v="V"/>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138"/>
    <s v="—    "/>
    <n v="2.3371310133186101"/>
    <n v="1.5810147243869499"/>
    <n v="2.5290020841483898"/>
    <n v="2.6919694910626402"/>
  </r>
  <r>
    <x v="19"/>
    <s v="Other types &amp; mixed"/>
    <x v="9"/>
    <m/>
    <m/>
    <x v="139"/>
    <s v="—    "/>
    <n v="1.47057321621172"/>
    <n v="1.4278654345549799"/>
    <n v="1.4696811752837"/>
    <n v="1.51419639754381"/>
  </r>
  <r>
    <x v="19"/>
    <s v="Other types &amp; mixed"/>
    <x v="9"/>
    <m/>
    <m/>
    <x v="140"/>
    <s v="—    "/>
    <n v="0.98374576750471598"/>
    <n v="0.27720824703385599"/>
    <n v="1.17669746742079"/>
    <n v="1.2878521896247901"/>
  </r>
  <r>
    <x v="19"/>
    <s v="Other types &amp; mixed"/>
    <x v="9"/>
    <m/>
    <m/>
    <x v="141"/>
    <s v="—    "/>
    <n v="2.9341473839662799"/>
    <n v="1.4358127013120501"/>
    <n v="3.2493317184828001"/>
    <n v="3.7680395877684898"/>
  </r>
  <r>
    <x v="19"/>
    <s v="Other types &amp; mixed"/>
    <x v="9"/>
    <m/>
    <m/>
    <x v="142"/>
    <s v="—    "/>
    <n v="47327.651705514603"/>
    <n v="16881.0455212013"/>
    <n v="46272.757490463999"/>
    <n v="79269.1081022773"/>
  </r>
  <r>
    <x v="19"/>
    <s v="Other types &amp; mixed"/>
    <x v="9"/>
    <m/>
    <m/>
    <x v="143"/>
    <s v="—    "/>
    <n v="21739.354338962799"/>
    <n v="8575.0178791751696"/>
    <n v="23140.927309127299"/>
    <n v="31815.373083398201"/>
  </r>
  <r>
    <x v="19"/>
    <s v="Other types &amp; mixed"/>
    <x v="9"/>
    <m/>
    <m/>
    <x v="144"/>
    <s v="—    "/>
    <n v="5504.64154989297"/>
    <n v="1869.5096518339501"/>
    <n v="4535.6537621514399"/>
    <n v="11013.082512360599"/>
  </r>
  <r>
    <x v="19"/>
    <s v="Other types &amp; mixed"/>
    <x v="9"/>
    <m/>
    <m/>
    <x v="145"/>
    <s v="—    "/>
    <n v="13172.6608818594"/>
    <n v="3489.4389103526401"/>
    <n v="12440.7670473373"/>
    <n v="24128.211653906699"/>
  </r>
  <r>
    <x v="19"/>
    <s v="Other types &amp; mixed"/>
    <x v="9"/>
    <m/>
    <m/>
    <x v="146"/>
    <s v="—    "/>
    <n v="1342.76730949022"/>
    <s v=".D"/>
    <s v="..D"/>
    <n v="3838.2173957198602"/>
  </r>
  <r>
    <x v="19"/>
    <s v="Other types &amp; mixed"/>
    <x v="9"/>
    <m/>
    <m/>
    <x v="147"/>
    <s v="—    "/>
    <s v="V"/>
    <s v=".D"/>
    <s v="V"/>
    <s v="V"/>
  </r>
  <r>
    <x v="19"/>
    <s v="Other types &amp; mixed"/>
    <x v="9"/>
    <m/>
    <m/>
    <x v="148"/>
    <s v="—    "/>
    <s v="V"/>
    <s v=".D"/>
    <s v="V"/>
    <s v="V"/>
  </r>
  <r>
    <x v="19"/>
    <s v="Other types &amp; mixed"/>
    <x v="9"/>
    <m/>
    <m/>
    <x v="149"/>
    <s v="—    "/>
    <s v="V"/>
    <s v="V"/>
    <s v="V"/>
    <s v=".D"/>
  </r>
  <r>
    <x v="19"/>
    <s v="Other types &amp; mixed"/>
    <x v="9"/>
    <m/>
    <m/>
    <x v="150"/>
    <s v="—    "/>
    <s v="V"/>
    <s v="V"/>
    <s v="V"/>
    <s v=".D"/>
  </r>
  <r>
    <x v="19"/>
    <s v="Other types &amp; mixed"/>
    <x v="9"/>
    <m/>
    <m/>
    <x v="151"/>
    <s v="—    "/>
    <n v="18040.5638708031"/>
    <n v="10850.214939001"/>
    <n v="17189.4068057736"/>
    <n v="26794.252373191899"/>
  </r>
  <r>
    <x v="19"/>
    <s v="Other types &amp; mixed"/>
    <x v="9"/>
    <m/>
    <m/>
    <x v="152"/>
    <s v="—    "/>
    <n v="1362.3206965357001"/>
    <n v="515.05403762121102"/>
    <s v="V"/>
    <n v="2015.9791806600799"/>
  </r>
  <r>
    <x v="19"/>
    <s v="Other types &amp; mixed"/>
    <x v="9"/>
    <m/>
    <m/>
    <x v="153"/>
    <s v="—    "/>
    <n v="14020.0729561849"/>
    <s v=".D"/>
    <n v="27810.3644034588"/>
    <s v="..D"/>
  </r>
  <r>
    <x v="19"/>
    <s v="Other types &amp; mixed"/>
    <x v="9"/>
    <m/>
    <m/>
    <x v="154"/>
    <s v="—    "/>
    <n v="-762.33213644850196"/>
    <n v="-179.80258276165699"/>
    <n v="-1422.0208920601401"/>
    <n v="-6.6596203451202598"/>
  </r>
  <r>
    <x v="19"/>
    <s v="Other types &amp; mixed"/>
    <x v="9"/>
    <m/>
    <m/>
    <x v="155"/>
    <s v="—    "/>
    <n v="41876.881312299804"/>
    <n v="23416.0655189973"/>
    <n v="46603.731397588803"/>
    <n v="50455.419316525498"/>
  </r>
  <r>
    <x v="19"/>
    <s v="Other types &amp; mixed"/>
    <x v="9"/>
    <m/>
    <m/>
    <x v="156"/>
    <s v="—    "/>
    <n v="15275.787066077601"/>
    <n v="8816.7061269880505"/>
    <n v="15650.075728915999"/>
    <n v="20849.6250984828"/>
  </r>
  <r>
    <x v="19"/>
    <s v="Other types &amp; mixed"/>
    <x v="9"/>
    <m/>
    <m/>
    <x v="157"/>
    <s v="—    "/>
    <s v="..D"/>
    <n v="8224.8327577546697"/>
    <s v="V"/>
    <n v="7794.2957335516903"/>
  </r>
  <r>
    <x v="19"/>
    <s v="Other types &amp; mixed"/>
    <x v="9"/>
    <m/>
    <m/>
    <x v="158"/>
    <s v="—    "/>
    <s v="V"/>
    <s v="V"/>
    <s v="V"/>
    <s v="V"/>
  </r>
  <r>
    <x v="19"/>
    <s v="Other types &amp; mixed"/>
    <x v="9"/>
    <m/>
    <m/>
    <x v="159"/>
    <s v="—    "/>
    <s v="V"/>
    <s v="V"/>
    <s v="V"/>
    <s v="V"/>
  </r>
  <r>
    <x v="19"/>
    <s v="Other types &amp; mixed"/>
    <x v="9"/>
    <m/>
    <m/>
    <x v="160"/>
    <s v="—    "/>
    <n v="0"/>
    <n v="0"/>
    <n v="0"/>
    <n v="0"/>
  </r>
  <r>
    <x v="19"/>
    <s v="Other types &amp; mixed"/>
    <x v="9"/>
    <m/>
    <m/>
    <x v="161"/>
    <s v="—    "/>
    <n v="2346451.8361552502"/>
    <n v="1368298.1540327801"/>
    <n v="2150204.9422045401"/>
    <n v="3699029.0094950902"/>
  </r>
  <r>
    <x v="19"/>
    <s v="Other types &amp; mixed"/>
    <x v="9"/>
    <m/>
    <m/>
    <x v="162"/>
    <s v="—    "/>
    <n v="1900143.52530192"/>
    <n v="1156086.08351258"/>
    <n v="1673362.4450056299"/>
    <n v="3084822.1830241298"/>
  </r>
  <r>
    <x v="19"/>
    <s v="Other types &amp; mixed"/>
    <x v="9"/>
    <m/>
    <m/>
    <x v="163"/>
    <s v="—    "/>
    <n v="169407.99166453499"/>
    <n v="86130.117285315398"/>
    <n v="187540.707362552"/>
    <n v="214520.22029194899"/>
  </r>
  <r>
    <x v="19"/>
    <s v="Other types &amp; mixed"/>
    <x v="9"/>
    <m/>
    <m/>
    <x v="164"/>
    <s v="—    "/>
    <n v="41122.1192724578"/>
    <n v="20289.9316816221"/>
    <n v="52405.183337780501"/>
    <n v="38842.780173563697"/>
  </r>
  <r>
    <x v="19"/>
    <s v="Other types &amp; mixed"/>
    <x v="9"/>
    <m/>
    <m/>
    <x v="165"/>
    <s v="—    "/>
    <n v="54482.7198575519"/>
    <n v="27342.2258481914"/>
    <n v="61201.246982396297"/>
    <n v="67558.474372531302"/>
  </r>
  <r>
    <x v="19"/>
    <s v="Other types &amp; mixed"/>
    <x v="9"/>
    <m/>
    <m/>
    <x v="166"/>
    <s v="—    "/>
    <n v="40380.089637793302"/>
    <n v="15974.6535321136"/>
    <n v="58270.9477925951"/>
    <n v="28316.347393985201"/>
  </r>
  <r>
    <x v="19"/>
    <s v="Other types &amp; mixed"/>
    <x v="9"/>
    <m/>
    <m/>
    <x v="167"/>
    <s v="—    "/>
    <n v="10960.435103976301"/>
    <n v="7267.5057400433798"/>
    <n v="14615.4511610926"/>
    <n v="7229.4670457543898"/>
  </r>
  <r>
    <x v="0"/>
    <m/>
    <x v="0"/>
    <m/>
    <m/>
    <x v="0"/>
    <s v="Sum"/>
    <n v="57124.002777000002"/>
    <n v="14139.652577000001"/>
    <n v="28483.656299999999"/>
    <n v="14500.6939"/>
  </r>
  <r>
    <x v="0"/>
    <m/>
    <x v="0"/>
    <m/>
    <m/>
    <x v="1"/>
    <s v="Average per farm"/>
    <n v="153.667238676203"/>
    <n v="86.2961590678091"/>
    <n v="155.25721770357799"/>
    <n v="216.237709407962"/>
  </r>
  <r>
    <x v="0"/>
    <m/>
    <x v="0"/>
    <m/>
    <m/>
    <x v="168"/>
    <s v="—    "/>
    <n v="0"/>
    <n v="0"/>
    <n v="0"/>
    <n v="0"/>
  </r>
  <r>
    <x v="0"/>
    <m/>
    <x v="0"/>
    <m/>
    <m/>
    <x v="169"/>
    <s v="—    "/>
    <n v="4757.8637842329799"/>
    <n v="1736.5071325552001"/>
    <n v="4247.4237753212901"/>
    <n v="8706.6493759033201"/>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168"/>
    <s v="—    "/>
    <n v="0"/>
    <n v="0"/>
    <n v="0"/>
    <n v="0"/>
  </r>
  <r>
    <x v="1"/>
    <s v="Cropping"/>
    <x v="0"/>
    <m/>
    <m/>
    <x v="169"/>
    <s v="—    "/>
    <n v="3547.9588658420198"/>
    <n v="1512.1065761068101"/>
    <n v="3960.3377479886899"/>
    <n v="4738.9667430895697"/>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168"/>
    <s v="—    "/>
    <n v="0"/>
    <n v="0"/>
    <n v="0"/>
    <n v="0"/>
  </r>
  <r>
    <x v="2"/>
    <s v="Cropping"/>
    <x v="1"/>
    <m/>
    <m/>
    <x v="169"/>
    <s v="—    "/>
    <n v="3424.9447480325698"/>
    <n v="1009.88136513677"/>
    <n v="4283.0514655703801"/>
    <n v="4117.4890467002397"/>
  </r>
  <r>
    <x v="3"/>
    <s v="Cropping"/>
    <x v="2"/>
    <m/>
    <m/>
    <x v="0"/>
    <s v="Sum"/>
    <n v="5911.0003999999999"/>
    <n v="1470.2426"/>
    <n v="2930.5947000000001"/>
    <n v="1510.1631"/>
  </r>
  <r>
    <x v="3"/>
    <s v="Cropping"/>
    <x v="2"/>
    <m/>
    <m/>
    <x v="1"/>
    <s v="Average per farm"/>
    <n v="243.609011861173"/>
    <n v="125.844640331466"/>
    <n v="245.52983410943901"/>
    <n v="354.53282153762098"/>
  </r>
  <r>
    <x v="3"/>
    <s v="Cropping"/>
    <x v="2"/>
    <m/>
    <m/>
    <x v="168"/>
    <s v="—    "/>
    <n v="0"/>
    <n v="0"/>
    <n v="0"/>
    <n v="0"/>
  </r>
  <r>
    <x v="3"/>
    <s v="Cropping"/>
    <x v="2"/>
    <m/>
    <m/>
    <x v="169"/>
    <s v="—    "/>
    <n v="5115.1708397617404"/>
    <s v="..D"/>
    <n v="4665.2798912452799"/>
    <s v="V"/>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168"/>
    <s v="—    "/>
    <n v="0"/>
    <n v="0"/>
    <n v="0"/>
    <n v="0"/>
  </r>
  <r>
    <x v="4"/>
    <s v="Cropping"/>
    <x v="3"/>
    <m/>
    <m/>
    <x v="169"/>
    <s v="—    "/>
    <s v="V"/>
    <s v=".D"/>
    <n v="821.636005192938"/>
    <s v=".D"/>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168"/>
    <s v="—    "/>
    <n v="0"/>
    <n v="0"/>
    <n v="0"/>
    <n v="0"/>
  </r>
  <r>
    <x v="5"/>
    <s v="Cropping"/>
    <x v="3"/>
    <s v="Specialist fruit"/>
    <m/>
    <x v="169"/>
    <s v="—    "/>
    <s v="V"/>
    <s v=".D"/>
    <s v="V"/>
    <s v=".D"/>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168"/>
    <s v="—    "/>
    <n v="0"/>
    <n v="0"/>
    <n v="0"/>
    <n v="0"/>
  </r>
  <r>
    <x v="6"/>
    <s v="Cropping"/>
    <x v="3"/>
    <s v="Specialist glass"/>
    <m/>
    <x v="169"/>
    <s v="—    "/>
    <s v=".D"/>
    <s v=".D"/>
    <s v=".D"/>
    <s v=".D"/>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168"/>
    <s v="—    "/>
    <n v="0"/>
    <n v="0"/>
    <n v="0"/>
    <n v="0"/>
  </r>
  <r>
    <x v="7"/>
    <s v="Cropping"/>
    <x v="3"/>
    <s v="Specialist hardy nursery stock"/>
    <m/>
    <x v="169"/>
    <s v="—    "/>
    <s v="V"/>
    <n v="0"/>
    <s v=".D"/>
    <s v="F"/>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168"/>
    <s v="—    "/>
    <n v="0"/>
    <n v="0"/>
    <n v="0"/>
    <n v="0"/>
  </r>
  <r>
    <x v="8"/>
    <s v="Cropping"/>
    <x v="3"/>
    <s v="Other horticulture"/>
    <m/>
    <x v="169"/>
    <s v="—    "/>
    <n v="775.88415594272396"/>
    <s v=".D"/>
    <n v="1096.0744760166799"/>
    <s v="..D"/>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168"/>
    <s v="—    "/>
    <n v="0"/>
    <n v="0"/>
    <n v="0"/>
    <n v="0"/>
  </r>
  <r>
    <x v="9"/>
    <s v="Grazing Livestock"/>
    <x v="0"/>
    <m/>
    <m/>
    <x v="169"/>
    <s v="—    "/>
    <n v="5984.6118569101"/>
    <n v="1849.8573431258101"/>
    <n v="4713.9759834509296"/>
    <n v="12556.0005924792"/>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168"/>
    <s v="—    "/>
    <n v="0"/>
    <n v="0"/>
    <n v="0"/>
    <n v="0"/>
  </r>
  <r>
    <x v="10"/>
    <s v="Grazing Livestock"/>
    <x v="4"/>
    <m/>
    <m/>
    <x v="169"/>
    <s v="—    "/>
    <n v="3709.7035717580902"/>
    <n v="2112.9685754910101"/>
    <n v="4383.5465511430402"/>
    <n v="3998.3604946083701"/>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168"/>
    <s v="—    "/>
    <n v="0"/>
    <n v="0"/>
    <n v="0"/>
    <n v="0"/>
  </r>
  <r>
    <x v="11"/>
    <s v="Grazing Livestock"/>
    <x v="5"/>
    <m/>
    <m/>
    <x v="169"/>
    <s v="—    "/>
    <n v="3345.62793691058"/>
    <n v="1137.68440539518"/>
    <n v="2986.1309993443401"/>
    <n v="6211.5563279770704"/>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168"/>
    <s v="—    "/>
    <n v="0"/>
    <n v="0"/>
    <n v="0"/>
    <n v="0"/>
  </r>
  <r>
    <x v="12"/>
    <s v="Grazing Livestock"/>
    <x v="6"/>
    <m/>
    <m/>
    <x v="169"/>
    <s v="—    "/>
    <n v="12774.2241699592"/>
    <n v="2950.0728895111401"/>
    <n v="8144.2686395147302"/>
    <n v="31643.3450097766"/>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168"/>
    <s v="—    "/>
    <n v="0"/>
    <n v="0"/>
    <n v="0"/>
    <n v="0"/>
  </r>
  <r>
    <x v="13"/>
    <s v="Grazing Livestock"/>
    <x v="6"/>
    <s v="Grazing livestock (DA)"/>
    <m/>
    <x v="169"/>
    <s v="—    "/>
    <n v="3255.7999515717602"/>
    <s v="V"/>
    <n v="3077.9058669267602"/>
    <n v="5029.76850074301"/>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168"/>
    <s v="—    "/>
    <n v="0"/>
    <n v="0"/>
    <n v="0"/>
    <n v="0"/>
  </r>
  <r>
    <x v="14"/>
    <s v="Grazing Livestock"/>
    <x v="6"/>
    <s v="Specialist sheep (SDA)"/>
    <m/>
    <x v="169"/>
    <s v="—    "/>
    <n v="24876.315684953101"/>
    <s v="F"/>
    <n v="13859.9824269329"/>
    <n v="52472.007073582397"/>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168"/>
    <s v="—    "/>
    <n v="0"/>
    <n v="0"/>
    <n v="0"/>
    <n v="0"/>
  </r>
  <r>
    <x v="15"/>
    <s v="Grazing Livestock"/>
    <x v="6"/>
    <s v="Other grazing livestock (SDA)"/>
    <m/>
    <x v="169"/>
    <s v="—    "/>
    <n v="13012.6854923549"/>
    <s v="F"/>
    <n v="8388.6174858670602"/>
    <n v="32864.362921214597"/>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168"/>
    <s v="—    "/>
    <n v="0"/>
    <n v="0"/>
    <n v="0"/>
    <n v="0"/>
  </r>
  <r>
    <x v="16"/>
    <s v="Other types &amp; mixed"/>
    <x v="0"/>
    <m/>
    <m/>
    <x v="169"/>
    <s v="—    "/>
    <n v="4315.1377053194301"/>
    <n v="1990.8297398474101"/>
    <n v="3640.4257360102501"/>
    <n v="7798.94408648639"/>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168"/>
    <s v="—    "/>
    <n v="0"/>
    <n v="0"/>
    <n v="0"/>
    <n v="0"/>
  </r>
  <r>
    <x v="17"/>
    <s v="Other types &amp; mixed"/>
    <x v="7"/>
    <m/>
    <m/>
    <x v="169"/>
    <s v="—    "/>
    <n v="2643.0332649377401"/>
    <s v="F"/>
    <s v="V"/>
    <s v="V"/>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168"/>
    <s v="—    "/>
    <n v="0"/>
    <n v="0"/>
    <n v="0"/>
    <n v="0"/>
  </r>
  <r>
    <x v="18"/>
    <s v="Other types &amp; mixed"/>
    <x v="8"/>
    <m/>
    <m/>
    <x v="169"/>
    <s v="—    "/>
    <n v="1279.2323707712901"/>
    <s v="V"/>
    <n v="1094.7021306686399"/>
    <s v="V"/>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168"/>
    <s v="—    "/>
    <n v="0"/>
    <n v="0"/>
    <n v="0"/>
    <n v="0"/>
  </r>
  <r>
    <x v="19"/>
    <s v="Other types &amp; mixed"/>
    <x v="9"/>
    <m/>
    <m/>
    <x v="169"/>
    <s v="—    "/>
    <n v="5483.3460756781897"/>
    <n v="2673.49811488148"/>
    <n v="4317.3666216396396"/>
    <n v="10579.4971495643"/>
  </r>
  <r>
    <x v="0"/>
    <m/>
    <x v="0"/>
    <m/>
    <m/>
    <x v="0"/>
    <s v="Sum"/>
    <n v="57124.002777000002"/>
    <n v="14139.652577000001"/>
    <n v="28483.656299999999"/>
    <n v="14500.6939"/>
  </r>
  <r>
    <x v="0"/>
    <m/>
    <x v="0"/>
    <m/>
    <m/>
    <x v="1"/>
    <s v="Average per farm"/>
    <n v="153.667238676203"/>
    <n v="86.2961590678091"/>
    <n v="155.25721770357799"/>
    <n v="216.237709407962"/>
  </r>
  <r>
    <x v="0"/>
    <m/>
    <x v="0"/>
    <m/>
    <m/>
    <x v="170"/>
    <s v="—    "/>
    <n v="887.26426918535299"/>
    <n v="462.00448730282801"/>
    <n v="829.04925223732596"/>
    <n v="1416.2873737304401"/>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170"/>
    <s v="—    "/>
    <n v="799.49459091281301"/>
    <n v="429.00477934267502"/>
    <n v="1001.79173002368"/>
    <n v="766.516970598444"/>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170"/>
    <s v="—    "/>
    <n v="816.02358445122798"/>
    <n v="393.762876382054"/>
    <n v="1126.85627490704"/>
    <n v="620.53729747057105"/>
  </r>
  <r>
    <x v="3"/>
    <s v="Cropping"/>
    <x v="2"/>
    <m/>
    <m/>
    <x v="0"/>
    <s v="Sum"/>
    <n v="5911.0003999999999"/>
    <n v="1470.2426"/>
    <n v="2930.5947000000001"/>
    <n v="1510.1631"/>
  </r>
  <r>
    <x v="3"/>
    <s v="Cropping"/>
    <x v="2"/>
    <m/>
    <m/>
    <x v="1"/>
    <s v="Average per farm"/>
    <n v="243.609011861173"/>
    <n v="125.844640331466"/>
    <n v="245.52983410943901"/>
    <n v="354.53282153762098"/>
  </r>
  <r>
    <x v="3"/>
    <s v="Cropping"/>
    <x v="2"/>
    <m/>
    <m/>
    <x v="170"/>
    <s v="—    "/>
    <n v="1106.05901924825"/>
    <s v="V"/>
    <s v="V"/>
    <s v="V"/>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170"/>
    <s v="—    "/>
    <n v="57.006850943771603"/>
    <s v=".D"/>
    <n v="63.086320655171797"/>
    <s v="V"/>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170"/>
    <s v="—    "/>
    <s v="V"/>
    <s v=".D"/>
    <s v="V"/>
    <s v="V"/>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170"/>
    <s v="—    "/>
    <s v=".D"/>
    <s v=".D"/>
    <s v=".D"/>
    <n v="0"/>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170"/>
    <s v="—    "/>
    <s v=".D"/>
    <n v="0"/>
    <s v=".D"/>
    <s v=".D"/>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170"/>
    <s v="—    "/>
    <s v="V"/>
    <s v=".D"/>
    <s v="V"/>
    <n v="0"/>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170"/>
    <s v="—    "/>
    <n v="1019.64410890716"/>
    <n v="447.97316458294301"/>
    <n v="792.88310336500399"/>
    <n v="2028.9952591138001"/>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170"/>
    <s v="—    "/>
    <n v="363.13221854814202"/>
    <n v="148.507228755863"/>
    <n v="454.62777316307501"/>
    <n v="400.13737584287099"/>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170"/>
    <s v="—    "/>
    <n v="548.78453154008901"/>
    <n v="328.52952468631202"/>
    <n v="484.94062555474198"/>
    <n v="889.71620162243198"/>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170"/>
    <s v="—    "/>
    <n v="2442.2968280701998"/>
    <n v="932.45996959562501"/>
    <n v="1634.7180994236801"/>
    <n v="5534.7752195797602"/>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170"/>
    <s v="—    "/>
    <n v="714.33815240408899"/>
    <s v=".D"/>
    <n v="532.30272786960097"/>
    <s v="..D"/>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170"/>
    <s v="—    "/>
    <n v="4426.0725234336496"/>
    <s v="F"/>
    <n v="2631.0275430280499"/>
    <n v="9094.1204763525402"/>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170"/>
    <s v="—    "/>
    <n v="2676.2316256829099"/>
    <s v="F"/>
    <n v="1864.10496361933"/>
    <n v="5813.0071882455804"/>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170"/>
    <s v="—    "/>
    <n v="730.74586000140005"/>
    <n v="590.185990515311"/>
    <n v="496.59369766279002"/>
    <n v="1317.34817341748"/>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170"/>
    <s v="—    "/>
    <n v="242.45051466352299"/>
    <s v=".D"/>
    <n v="276.29719558486897"/>
    <s v="V"/>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170"/>
    <s v="—    "/>
    <s v="V"/>
    <s v=".D"/>
    <n v="76.746740477582406"/>
    <s v=".D"/>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170"/>
    <s v="—    "/>
    <n v="1006.9791991181499"/>
    <s v="V"/>
    <n v="652.98943577935802"/>
    <n v="1906.43782265713"/>
  </r>
  <r>
    <x v="0"/>
    <m/>
    <x v="0"/>
    <m/>
    <m/>
    <x v="171"/>
    <s v="Average per farm"/>
    <n v="3517.20709265598"/>
    <n v="1078.4312169075399"/>
    <n v="3148.9994074742399"/>
    <n v="6618.5307298639"/>
  </r>
  <r>
    <x v="1"/>
    <s v="Cropping"/>
    <x v="0"/>
    <m/>
    <m/>
    <x v="172"/>
    <s v="—    "/>
    <n v="2570.57479441342"/>
    <n v="997.16669438301994"/>
    <n v="2862.8303799827099"/>
    <n v="3542.9536845069201"/>
  </r>
  <r>
    <x v="2"/>
    <s v="Cropping"/>
    <x v="1"/>
    <m/>
    <m/>
    <x v="172"/>
    <s v="—    "/>
    <n v="2462.55559230983"/>
    <s v="V"/>
    <n v="3077.6843924209302"/>
    <n v="3140.3309895634702"/>
  </r>
  <r>
    <x v="3"/>
    <s v="Cropping"/>
    <x v="2"/>
    <m/>
    <m/>
    <x v="172"/>
    <s v="—    "/>
    <n v="3695.9410428055498"/>
    <n v="2282.9098388252401"/>
    <n v="3370.7189153109398"/>
    <s v="V"/>
  </r>
  <r>
    <x v="4"/>
    <s v="Cropping"/>
    <x v="3"/>
    <m/>
    <m/>
    <x v="172"/>
    <s v="—    "/>
    <s v="V"/>
    <s v=".D"/>
    <n v="690.94012053786503"/>
    <s v=".D"/>
  </r>
  <r>
    <x v="5"/>
    <s v="Cropping"/>
    <x v="3"/>
    <s v="Specialist fruit"/>
    <m/>
    <x v="172"/>
    <s v="—    "/>
    <s v="V"/>
    <s v=".D"/>
    <s v="V"/>
    <s v=".D"/>
  </r>
  <r>
    <x v="6"/>
    <s v="Cropping"/>
    <x v="3"/>
    <s v="Specialist glass"/>
    <m/>
    <x v="172"/>
    <s v="—    "/>
    <s v=".D"/>
    <s v=".D"/>
    <s v=".D"/>
    <s v=".D"/>
  </r>
  <r>
    <x v="7"/>
    <s v="Cropping"/>
    <x v="3"/>
    <s v="Specialist hardy nursery stock"/>
    <m/>
    <x v="172"/>
    <s v="—    "/>
    <s v="V"/>
    <n v="0"/>
    <s v=".D"/>
    <s v="F"/>
  </r>
  <r>
    <x v="8"/>
    <s v="Cropping"/>
    <x v="3"/>
    <s v="Other horticulture"/>
    <m/>
    <x v="172"/>
    <s v="—    "/>
    <n v="619.59501722207995"/>
    <s v=".D"/>
    <n v="862.31107416745999"/>
    <s v="..D"/>
  </r>
  <r>
    <x v="9"/>
    <s v="Grazing Livestock"/>
    <x v="0"/>
    <m/>
    <m/>
    <x v="172"/>
    <s v="—    "/>
    <n v="4415.4608770445502"/>
    <n v="1082.8541990945"/>
    <n v="3481.6737624604998"/>
    <n v="9533.7351984641191"/>
  </r>
  <r>
    <x v="10"/>
    <s v="Grazing Livestock"/>
    <x v="4"/>
    <m/>
    <m/>
    <x v="172"/>
    <s v="—    "/>
    <n v="3203.0258780490499"/>
    <n v="1872.1375020860501"/>
    <n v="3755.3573410865902"/>
    <n v="3461.7851846914"/>
  </r>
  <r>
    <x v="11"/>
    <s v="Grazing Livestock"/>
    <x v="5"/>
    <m/>
    <m/>
    <x v="172"/>
    <s v="—    "/>
    <n v="2388.14549935992"/>
    <n v="499.20148192436801"/>
    <n v="2159.7163984741301"/>
    <n v="4684.3693371306299"/>
  </r>
  <r>
    <x v="12"/>
    <s v="Grazing Livestock"/>
    <x v="6"/>
    <m/>
    <m/>
    <x v="172"/>
    <s v="—    "/>
    <n v="9180.2992011792794"/>
    <n v="1483.716197427"/>
    <n v="5671.8009274545202"/>
    <n v="23724.8457960874"/>
  </r>
  <r>
    <x v="13"/>
    <s v="Grazing Livestock"/>
    <x v="6"/>
    <s v="Grazing livestock (DA)"/>
    <m/>
    <x v="172"/>
    <s v="—    "/>
    <n v="2127.9159023222601"/>
    <s v="V"/>
    <n v="2168.4212970693802"/>
    <n v="3691.1211547092298"/>
  </r>
  <r>
    <x v="14"/>
    <s v="Grazing Livestock"/>
    <x v="6"/>
    <s v="Specialist sheep (SDA)"/>
    <m/>
    <x v="172"/>
    <s v="—    "/>
    <n v="18185.110960828799"/>
    <s v="F"/>
    <n v="9859.0057366265901"/>
    <n v="38830.0833909953"/>
  </r>
  <r>
    <x v="15"/>
    <s v="Grazing Livestock"/>
    <x v="6"/>
    <s v="Other grazing livestock (SDA)"/>
    <m/>
    <x v="172"/>
    <s v="—    "/>
    <n v="9322.8777618825698"/>
    <s v="F"/>
    <n v="5673.5254203329896"/>
    <n v="25466.9941244482"/>
  </r>
  <r>
    <x v="16"/>
    <s v="Other types &amp; mixed"/>
    <x v="0"/>
    <m/>
    <m/>
    <x v="172"/>
    <s v="—    "/>
    <n v="3347.3108780697198"/>
    <n v="1278.8349316773199"/>
    <n v="2921.6173305321199"/>
    <n v="6107.8930558922402"/>
  </r>
  <r>
    <x v="17"/>
    <s v="Other types &amp; mixed"/>
    <x v="7"/>
    <m/>
    <m/>
    <x v="172"/>
    <s v="—    "/>
    <n v="2209.2084451544301"/>
    <s v=".D"/>
    <s v="V"/>
    <s v="V"/>
  </r>
  <r>
    <x v="18"/>
    <s v="Other types &amp; mixed"/>
    <x v="8"/>
    <m/>
    <m/>
    <x v="172"/>
    <s v="—    "/>
    <n v="1129.77547570092"/>
    <s v="V"/>
    <n v="991.18325492703696"/>
    <s v="V"/>
  </r>
  <r>
    <x v="19"/>
    <s v="Other types &amp; mixed"/>
    <x v="9"/>
    <m/>
    <m/>
    <x v="172"/>
    <s v="—    "/>
    <n v="4182.0542107752299"/>
    <n v="1700.5846507108799"/>
    <n v="3409.04156469906"/>
    <n v="8166.5636028598101"/>
  </r>
  <r>
    <x v="0"/>
    <m/>
    <x v="0"/>
    <m/>
    <m/>
    <x v="0"/>
    <s v="Sum"/>
    <n v="57124.002777000002"/>
    <n v="14139.652577000001"/>
    <n v="28483.656299999999"/>
    <n v="14500.6939"/>
  </r>
  <r>
    <x v="0"/>
    <m/>
    <x v="0"/>
    <m/>
    <m/>
    <x v="1"/>
    <s v="Average per farm"/>
    <n v="153.667238676203"/>
    <n v="86.2961590678091"/>
    <n v="155.25721770357799"/>
    <n v="216.237709407962"/>
  </r>
  <r>
    <x v="0"/>
    <m/>
    <x v="0"/>
    <m/>
    <m/>
    <x v="173"/>
    <s v="—    "/>
    <n v="23807.534258999902"/>
    <n v="11408.445075866201"/>
    <n v="23366.882847684199"/>
    <n v="36763.4781582625"/>
  </r>
  <r>
    <x v="0"/>
    <m/>
    <x v="0"/>
    <m/>
    <m/>
    <x v="174"/>
    <s v="—    "/>
    <n v="10857.271972811101"/>
    <n v="7062.3763085550299"/>
    <n v="11588.910862426799"/>
    <n v="13120.5261189466"/>
  </r>
  <r>
    <x v="0"/>
    <m/>
    <x v="0"/>
    <m/>
    <m/>
    <x v="175"/>
    <s v="—    "/>
    <n v="12950.262286188899"/>
    <n v="4346.0687673111997"/>
    <n v="11777.9719852574"/>
    <n v="23642.9520393159"/>
  </r>
  <r>
    <x v="0"/>
    <m/>
    <x v="0"/>
    <m/>
    <m/>
    <x v="176"/>
    <s v="—    "/>
    <n v="30286.070411573"/>
    <n v="16795.265109109099"/>
    <n v="30858.5608486612"/>
    <n v="42316.4380835458"/>
  </r>
  <r>
    <x v="0"/>
    <m/>
    <x v="0"/>
    <m/>
    <m/>
    <x v="177"/>
    <s v="—    "/>
    <n v="2943.3963907626899"/>
    <n v="2613.6675596580299"/>
    <n v="3036.8281912073198"/>
    <n v="3081.3878440603498"/>
  </r>
  <r>
    <x v="0"/>
    <m/>
    <x v="0"/>
    <m/>
    <m/>
    <x v="178"/>
    <s v="—    "/>
    <n v="27342.6740208103"/>
    <n v="14181.5975494511"/>
    <n v="27821.732657453798"/>
    <n v="39235.050239485397"/>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173"/>
    <s v="—    "/>
    <n v="30881.879469616699"/>
    <n v="16209.6788511087"/>
    <n v="32671.254893614601"/>
    <n v="41786.122938439497"/>
  </r>
  <r>
    <x v="1"/>
    <s v="Cropping"/>
    <x v="0"/>
    <m/>
    <m/>
    <x v="174"/>
    <s v="—    "/>
    <n v="13326.3777645466"/>
    <n v="9734.7084979047195"/>
    <n v="15445.5304546755"/>
    <n v="12696.603841645299"/>
  </r>
  <r>
    <x v="1"/>
    <s v="Cropping"/>
    <x v="0"/>
    <m/>
    <m/>
    <x v="175"/>
    <s v="—    "/>
    <n v="17555.501705070099"/>
    <n v="6474.9703532039503"/>
    <n v="17225.724438939102"/>
    <n v="29089.519096794102"/>
  </r>
  <r>
    <x v="1"/>
    <s v="Cropping"/>
    <x v="0"/>
    <m/>
    <m/>
    <x v="176"/>
    <s v="—    "/>
    <n v="37850.145631670901"/>
    <n v="20061.733263757102"/>
    <n v="40013.858479269002"/>
    <n v="51081.526257577098"/>
  </r>
  <r>
    <x v="1"/>
    <s v="Cropping"/>
    <x v="0"/>
    <m/>
    <m/>
    <x v="177"/>
    <s v="—    "/>
    <n v="3135.5143369473499"/>
    <n v="2443.3178715847398"/>
    <n v="3590.3346245678399"/>
    <n v="2923.0641513676801"/>
  </r>
  <r>
    <x v="1"/>
    <s v="Cropping"/>
    <x v="0"/>
    <m/>
    <m/>
    <x v="178"/>
    <s v="—    "/>
    <n v="34714.6312947236"/>
    <n v="17618.415392172301"/>
    <n v="36423.523854701103"/>
    <n v="48158.462106209401"/>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173"/>
    <s v="—    "/>
    <n v="31400.4311847512"/>
    <n v="16014.830587341899"/>
    <n v="32962.599175833202"/>
    <n v="43499.604828362302"/>
  </r>
  <r>
    <x v="2"/>
    <s v="Cropping"/>
    <x v="1"/>
    <m/>
    <m/>
    <x v="174"/>
    <s v="—    "/>
    <n v="13245.7295507496"/>
    <s v="V"/>
    <n v="15638.729425825401"/>
    <n v="11257.504149133099"/>
  </r>
  <r>
    <x v="2"/>
    <s v="Cropping"/>
    <x v="1"/>
    <m/>
    <m/>
    <x v="175"/>
    <s v="—    "/>
    <n v="18154.7016340017"/>
    <n v="5529.9938528077"/>
    <n v="17323.869750007801"/>
    <n v="32242.100679229199"/>
  </r>
  <r>
    <x v="2"/>
    <s v="Cropping"/>
    <x v="1"/>
    <m/>
    <m/>
    <x v="176"/>
    <s v="—    "/>
    <n v="39684.517656054202"/>
    <n v="21863.710488698998"/>
    <n v="43432.544835752902"/>
    <n v="49882.056803321299"/>
  </r>
  <r>
    <x v="2"/>
    <s v="Cropping"/>
    <x v="1"/>
    <m/>
    <m/>
    <x v="177"/>
    <s v="—    "/>
    <n v="3308.6015896990002"/>
    <n v="2755.7692728503098"/>
    <n v="3975.8587206250299"/>
    <n v="2540.1778057086999"/>
  </r>
  <r>
    <x v="2"/>
    <s v="Cropping"/>
    <x v="1"/>
    <m/>
    <m/>
    <x v="178"/>
    <s v="—    "/>
    <n v="36375.916066355101"/>
    <n v="19107.941215848699"/>
    <n v="39456.686115127901"/>
    <n v="47341.878997612599"/>
  </r>
  <r>
    <x v="3"/>
    <s v="Cropping"/>
    <x v="2"/>
    <m/>
    <m/>
    <x v="0"/>
    <s v="Sum"/>
    <n v="5911.0003999999999"/>
    <n v="1470.2426"/>
    <n v="2930.5947000000001"/>
    <n v="1510.1631"/>
  </r>
  <r>
    <x v="3"/>
    <s v="Cropping"/>
    <x v="2"/>
    <m/>
    <m/>
    <x v="1"/>
    <s v="Average per farm"/>
    <n v="243.609011861173"/>
    <n v="125.844640331466"/>
    <n v="245.52983410943901"/>
    <n v="354.53282153762098"/>
  </r>
  <r>
    <x v="3"/>
    <s v="Cropping"/>
    <x v="2"/>
    <m/>
    <m/>
    <x v="173"/>
    <s v="—    "/>
    <n v="30897.381465817602"/>
    <s v="V"/>
    <n v="30350.830804341502"/>
    <n v="43374.8058406407"/>
  </r>
  <r>
    <x v="3"/>
    <s v="Cropping"/>
    <x v="2"/>
    <m/>
    <m/>
    <x v="174"/>
    <s v="—    "/>
    <n v="12761.593605931799"/>
    <s v="V"/>
    <n v="12032.5341630489"/>
    <s v="V"/>
  </r>
  <r>
    <x v="3"/>
    <s v="Cropping"/>
    <x v="2"/>
    <m/>
    <m/>
    <x v="175"/>
    <s v="—    "/>
    <n v="18135.787859885801"/>
    <n v="9357.0595131034806"/>
    <n v="18318.2966412926"/>
    <n v="26328.2811884359"/>
  </r>
  <r>
    <x v="3"/>
    <s v="Cropping"/>
    <x v="2"/>
    <m/>
    <m/>
    <x v="176"/>
    <s v="—    "/>
    <n v="49361.805154623296"/>
    <n v="24305.8496150227"/>
    <n v="48761.553635717697"/>
    <n v="74920.254528732694"/>
  </r>
  <r>
    <x v="3"/>
    <s v="Cropping"/>
    <x v="2"/>
    <m/>
    <m/>
    <x v="177"/>
    <s v="—    "/>
    <n v="4054.2406115891999"/>
    <n v="2767.0957758263798"/>
    <n v="4187.7486538824396"/>
    <n v="5048.2770893422003"/>
  </r>
  <r>
    <x v="3"/>
    <s v="Cropping"/>
    <x v="2"/>
    <m/>
    <m/>
    <x v="178"/>
    <s v="—    "/>
    <n v="45307.564543034001"/>
    <n v="21538.753839196299"/>
    <n v="44573.804981835201"/>
    <n v="69871.977439390495"/>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173"/>
    <s v="—    "/>
    <n v="28212.6747311156"/>
    <n v="10830.6033409593"/>
    <n v="36143.480048523699"/>
    <n v="29612.054603647601"/>
  </r>
  <r>
    <x v="4"/>
    <s v="Cropping"/>
    <x v="3"/>
    <m/>
    <m/>
    <x v="174"/>
    <s v="—    "/>
    <n v="14949.4252359847"/>
    <n v="5733.2518731066903"/>
    <s v="V"/>
    <n v="10568.1966401342"/>
  </r>
  <r>
    <x v="4"/>
    <s v="Cropping"/>
    <x v="3"/>
    <m/>
    <m/>
    <x v="175"/>
    <s v="—    "/>
    <n v="13263.2494951309"/>
    <n v="5097.3514678526199"/>
    <n v="14398.336570478001"/>
    <n v="19043.857963513401"/>
  </r>
  <r>
    <x v="4"/>
    <s v="Cropping"/>
    <x v="3"/>
    <m/>
    <m/>
    <x v="176"/>
    <s v="—    "/>
    <n v="3799.8398209898501"/>
    <n v="1720.0418587801701"/>
    <n v="4034.4036699864801"/>
    <n v="5379.96516878477"/>
  </r>
  <r>
    <x v="4"/>
    <s v="Cropping"/>
    <x v="3"/>
    <m/>
    <m/>
    <x v="177"/>
    <s v="—    "/>
    <n v="282.350128764516"/>
    <n v="150.22678150134399"/>
    <n v="362.66318151849799"/>
    <s v="V"/>
  </r>
  <r>
    <x v="4"/>
    <s v="Cropping"/>
    <x v="3"/>
    <m/>
    <m/>
    <x v="178"/>
    <s v="—    "/>
    <n v="3517.4896922253301"/>
    <n v="1569.8150772788299"/>
    <n v="3671.74048846798"/>
    <n v="5126.5879238471098"/>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173"/>
    <s v="—    "/>
    <n v="29896.107616930702"/>
    <s v="F"/>
    <n v="47549.968532664898"/>
    <s v="V"/>
  </r>
  <r>
    <x v="5"/>
    <s v="Cropping"/>
    <x v="3"/>
    <s v="Specialist fruit"/>
    <m/>
    <x v="174"/>
    <s v="—    "/>
    <s v="V"/>
    <s v="F"/>
    <s v="V"/>
    <s v="V"/>
  </r>
  <r>
    <x v="5"/>
    <s v="Cropping"/>
    <x v="3"/>
    <s v="Specialist fruit"/>
    <m/>
    <x v="175"/>
    <s v="—    "/>
    <n v="15180.414045224001"/>
    <s v="F"/>
    <n v="22726.648436422201"/>
    <s v="V"/>
  </r>
  <r>
    <x v="5"/>
    <s v="Cropping"/>
    <x v="3"/>
    <s v="Specialist fruit"/>
    <m/>
    <x v="176"/>
    <s v="—    "/>
    <n v="3894.5331541105302"/>
    <s v="F"/>
    <n v="5763.7988897325904"/>
    <s v="V"/>
  </r>
  <r>
    <x v="5"/>
    <s v="Cropping"/>
    <x v="3"/>
    <s v="Specialist fruit"/>
    <m/>
    <x v="177"/>
    <s v="—    "/>
    <n v="375.928330858511"/>
    <s v="F"/>
    <n v="611.04932236727802"/>
    <s v="V"/>
  </r>
  <r>
    <x v="5"/>
    <s v="Cropping"/>
    <x v="3"/>
    <s v="Specialist fruit"/>
    <m/>
    <x v="178"/>
    <s v="—    "/>
    <n v="3518.6048232520202"/>
    <s v="F"/>
    <n v="5152.7495673653102"/>
    <s v="V"/>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173"/>
    <s v="—    "/>
    <n v="75218.523639849605"/>
    <s v="V"/>
    <s v="V"/>
    <n v="232643.722453775"/>
  </r>
  <r>
    <x v="6"/>
    <s v="Cropping"/>
    <x v="3"/>
    <s v="Specialist glass"/>
    <m/>
    <x v="174"/>
    <s v="—    "/>
    <s v="V"/>
    <s v="V"/>
    <s v="V"/>
    <n v="93411.103058313907"/>
  </r>
  <r>
    <x v="6"/>
    <s v="Cropping"/>
    <x v="3"/>
    <s v="Specialist glass"/>
    <m/>
    <x v="175"/>
    <s v="—    "/>
    <n v="31652.677148496201"/>
    <s v="V"/>
    <s v="V"/>
    <n v="139232.61939546099"/>
  </r>
  <r>
    <x v="6"/>
    <s v="Cropping"/>
    <x v="3"/>
    <s v="Specialist glass"/>
    <m/>
    <x v="176"/>
    <s v="—    "/>
    <s v="V"/>
    <n v="0"/>
    <s v=".D"/>
    <s v=".D"/>
  </r>
  <r>
    <x v="6"/>
    <s v="Cropping"/>
    <x v="3"/>
    <s v="Specialist glass"/>
    <m/>
    <x v="177"/>
    <s v="—    "/>
    <s v="V"/>
    <n v="0"/>
    <s v=".D"/>
    <s v=".D"/>
  </r>
  <r>
    <x v="6"/>
    <s v="Cropping"/>
    <x v="3"/>
    <s v="Specialist glass"/>
    <m/>
    <x v="178"/>
    <s v="—    "/>
    <s v="V"/>
    <n v="0"/>
    <s v=".D"/>
    <s v=".D"/>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173"/>
    <s v="—    "/>
    <n v="12922.7539791156"/>
    <s v="D"/>
    <s v="V"/>
    <s v="F"/>
  </r>
  <r>
    <x v="7"/>
    <s v="Cropping"/>
    <x v="3"/>
    <s v="Specialist hardy nursery stock"/>
    <m/>
    <x v="174"/>
    <s v="—    "/>
    <n v="4210.8381904676098"/>
    <s v="D"/>
    <s v="V"/>
    <s v="F"/>
  </r>
  <r>
    <x v="7"/>
    <s v="Cropping"/>
    <x v="3"/>
    <s v="Specialist hardy nursery stock"/>
    <m/>
    <x v="175"/>
    <s v="—    "/>
    <n v="8711.9157886479697"/>
    <s v="D"/>
    <s v="V"/>
    <s v="F"/>
  </r>
  <r>
    <x v="7"/>
    <s v="Cropping"/>
    <x v="3"/>
    <s v="Specialist hardy nursery stock"/>
    <m/>
    <x v="176"/>
    <s v="—    "/>
    <s v="V"/>
    <s v="D"/>
    <s v="..D"/>
    <s v=".D"/>
  </r>
  <r>
    <x v="7"/>
    <s v="Cropping"/>
    <x v="3"/>
    <s v="Specialist hardy nursery stock"/>
    <m/>
    <x v="177"/>
    <s v="—    "/>
    <s v=".D"/>
    <s v="D"/>
    <s v="..D"/>
    <s v=".D"/>
  </r>
  <r>
    <x v="7"/>
    <s v="Cropping"/>
    <x v="3"/>
    <s v="Specialist hardy nursery stock"/>
    <m/>
    <x v="178"/>
    <s v="—    "/>
    <s v="V"/>
    <s v="D"/>
    <s v="..D"/>
    <s v=".D"/>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173"/>
    <s v="—    "/>
    <s v="V"/>
    <s v="F"/>
    <s v="V"/>
    <n v="20595.147628986499"/>
  </r>
  <r>
    <x v="8"/>
    <s v="Cropping"/>
    <x v="3"/>
    <s v="Other horticulture"/>
    <m/>
    <x v="174"/>
    <s v="—    "/>
    <s v="V"/>
    <s v="F"/>
    <s v=".D"/>
    <n v="5493.1433035575801"/>
  </r>
  <r>
    <x v="8"/>
    <s v="Cropping"/>
    <x v="3"/>
    <s v="Other horticulture"/>
    <m/>
    <x v="175"/>
    <s v="—    "/>
    <s v="V"/>
    <s v="F"/>
    <s v="V"/>
    <s v="V"/>
  </r>
  <r>
    <x v="8"/>
    <s v="Cropping"/>
    <x v="3"/>
    <s v="Other horticulture"/>
    <m/>
    <x v="176"/>
    <s v="—    "/>
    <n v="6393.4917573635003"/>
    <s v="F"/>
    <n v="6435.7265334797103"/>
    <s v="V"/>
  </r>
  <r>
    <x v="8"/>
    <s v="Cropping"/>
    <x v="3"/>
    <s v="Other horticulture"/>
    <m/>
    <x v="177"/>
    <s v="—    "/>
    <n v="440.29577337573897"/>
    <s v="F"/>
    <n v="541.98599279063603"/>
    <s v="V"/>
  </r>
  <r>
    <x v="8"/>
    <s v="Cropping"/>
    <x v="3"/>
    <s v="Other horticulture"/>
    <m/>
    <x v="178"/>
    <s v="—    "/>
    <n v="5953.19598398776"/>
    <s v="F"/>
    <n v="5893.7405406890803"/>
    <s v="V"/>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173"/>
    <s v="—    "/>
    <n v="14630.271838774001"/>
    <n v="5902.8213021560796"/>
    <n v="13974.613122410999"/>
    <n v="24502.703923481"/>
  </r>
  <r>
    <x v="9"/>
    <s v="Grazing Livestock"/>
    <x v="0"/>
    <m/>
    <m/>
    <x v="174"/>
    <s v="—    "/>
    <n v="6896.0852998958098"/>
    <n v="3755.0779151607899"/>
    <n v="7612.0241711095796"/>
    <n v="8570.9663057383696"/>
  </r>
  <r>
    <x v="9"/>
    <s v="Grazing Livestock"/>
    <x v="0"/>
    <m/>
    <m/>
    <x v="175"/>
    <s v="—    "/>
    <n v="7734.1865388782298"/>
    <n v="2147.7433869952802"/>
    <n v="6362.5889513013799"/>
    <n v="15931.737617742599"/>
  </r>
  <r>
    <x v="9"/>
    <s v="Grazing Livestock"/>
    <x v="0"/>
    <m/>
    <m/>
    <x v="176"/>
    <s v="—    "/>
    <n v="24367.598674803601"/>
    <n v="15117.6271514405"/>
    <n v="23446.977136159301"/>
    <n v="35276.444969885299"/>
  </r>
  <r>
    <x v="9"/>
    <s v="Grazing Livestock"/>
    <x v="0"/>
    <m/>
    <m/>
    <x v="177"/>
    <s v="—    "/>
    <n v="2939.8113764662899"/>
    <n v="3004.1617293092099"/>
    <n v="2695.7085260099998"/>
    <n v="3358.1943500822599"/>
  </r>
  <r>
    <x v="9"/>
    <s v="Grazing Livestock"/>
    <x v="0"/>
    <m/>
    <m/>
    <x v="178"/>
    <s v="—    "/>
    <n v="21427.7872983372"/>
    <n v="12113.465422131299"/>
    <n v="20751.2686101492"/>
    <n v="31918.250619802999"/>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173"/>
    <s v="—    "/>
    <n v="15875.087433352401"/>
    <n v="11709.508461842701"/>
    <n v="11777.5769650784"/>
    <s v="V"/>
  </r>
  <r>
    <x v="10"/>
    <s v="Grazing Livestock"/>
    <x v="4"/>
    <m/>
    <m/>
    <x v="174"/>
    <s v="—    "/>
    <n v="6524.4264725433404"/>
    <n v="7170.7297450894503"/>
    <n v="4124.4594528097196"/>
    <n v="10552.579092570601"/>
  </r>
  <r>
    <x v="10"/>
    <s v="Grazing Livestock"/>
    <x v="4"/>
    <m/>
    <m/>
    <x v="175"/>
    <s v="—    "/>
    <n v="9350.6609608090494"/>
    <n v="4538.7787167532997"/>
    <n v="7653.11751226867"/>
    <s v="V"/>
  </r>
  <r>
    <x v="10"/>
    <s v="Grazing Livestock"/>
    <x v="4"/>
    <m/>
    <m/>
    <x v="176"/>
    <s v="—    "/>
    <n v="33051.360415520197"/>
    <n v="27318.526892681701"/>
    <n v="34060.499975722501"/>
    <n v="36835.566009852999"/>
  </r>
  <r>
    <x v="10"/>
    <s v="Grazing Livestock"/>
    <x v="4"/>
    <m/>
    <m/>
    <x v="177"/>
    <s v="—    "/>
    <n v="2352.3538529668399"/>
    <n v="2559.9208497586001"/>
    <n v="2523.8380535976098"/>
    <n v="1809.9994198076799"/>
  </r>
  <r>
    <x v="10"/>
    <s v="Grazing Livestock"/>
    <x v="4"/>
    <m/>
    <m/>
    <x v="178"/>
    <s v="—    "/>
    <n v="30699.006562553299"/>
    <n v="24758.6060429231"/>
    <n v="31536.661922124898"/>
    <n v="35025.566590045397"/>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173"/>
    <s v="—    "/>
    <n v="19028.925610714101"/>
    <n v="5033.9025702762501"/>
    <n v="19366.466903564498"/>
    <n v="32048.659025310499"/>
  </r>
  <r>
    <x v="11"/>
    <s v="Grazing Livestock"/>
    <x v="5"/>
    <m/>
    <m/>
    <x v="174"/>
    <s v="—    "/>
    <n v="9286.4046632911395"/>
    <n v="3065.7793651188199"/>
    <n v="11600.626950468501"/>
    <n v="10816.699908955399"/>
  </r>
  <r>
    <x v="11"/>
    <s v="Grazing Livestock"/>
    <x v="5"/>
    <m/>
    <m/>
    <x v="175"/>
    <s v="—    "/>
    <n v="9742.5209474229705"/>
    <n v="1968.12320515743"/>
    <n v="7765.8399530960296"/>
    <n v="21231.959116355101"/>
  </r>
  <r>
    <x v="11"/>
    <s v="Grazing Livestock"/>
    <x v="5"/>
    <m/>
    <m/>
    <x v="176"/>
    <s v="—    "/>
    <n v="17927.923308658101"/>
    <n v="11210.939601668601"/>
    <n v="17772.342089654299"/>
    <n v="24801.483411519799"/>
  </r>
  <r>
    <x v="11"/>
    <s v="Grazing Livestock"/>
    <x v="5"/>
    <m/>
    <m/>
    <x v="177"/>
    <s v="—    "/>
    <n v="2150.0690825235301"/>
    <n v="2543.9168782668098"/>
    <n v="2006.67703924438"/>
    <n v="2047.02698776742"/>
  </r>
  <r>
    <x v="11"/>
    <s v="Grazing Livestock"/>
    <x v="5"/>
    <m/>
    <m/>
    <x v="178"/>
    <s v="—    "/>
    <n v="15777.854226134599"/>
    <n v="8667.0227234017493"/>
    <n v="15765.6650504099"/>
    <n v="22754.456423752399"/>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173"/>
    <s v="—    "/>
    <n v="5459.9975033054598"/>
    <n v="2456.1381935372201"/>
    <n v="5933.3969718040698"/>
    <n v="7441.1529692828499"/>
  </r>
  <r>
    <x v="12"/>
    <s v="Grazing Livestock"/>
    <x v="6"/>
    <m/>
    <m/>
    <x v="174"/>
    <s v="—    "/>
    <n v="2796.1343699460899"/>
    <n v="2060.3730436534302"/>
    <n v="3199.9782089906298"/>
    <n v="2704.0639793463001"/>
  </r>
  <r>
    <x v="12"/>
    <s v="Grazing Livestock"/>
    <x v="6"/>
    <m/>
    <m/>
    <x v="175"/>
    <s v="—    "/>
    <n v="2663.8631333593698"/>
    <s v="V"/>
    <n v="2733.41876281344"/>
    <n v="4737.0889899365502"/>
  </r>
  <r>
    <x v="12"/>
    <s v="Grazing Livestock"/>
    <x v="6"/>
    <m/>
    <m/>
    <x v="176"/>
    <s v="—    "/>
    <n v="28938.2402270606"/>
    <n v="11761.4641040487"/>
    <n v="25061.375037124599"/>
    <n v="53470.197696656403"/>
  </r>
  <r>
    <x v="12"/>
    <s v="Grazing Livestock"/>
    <x v="6"/>
    <m/>
    <m/>
    <x v="177"/>
    <s v="—    "/>
    <n v="4893.0097806291797"/>
    <n v="4251.4523533645697"/>
    <n v="4096.7273488682104"/>
    <n v="7115.7582301755301"/>
  </r>
  <r>
    <x v="12"/>
    <s v="Grazing Livestock"/>
    <x v="6"/>
    <m/>
    <m/>
    <x v="178"/>
    <s v="—    "/>
    <n v="24045.2304464314"/>
    <n v="7510.0117506841298"/>
    <n v="20964.647688256398"/>
    <n v="46354.439466480901"/>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173"/>
    <s v="—    "/>
    <n v="4211.3441928743996"/>
    <s v="V"/>
    <n v="6308.7851436327301"/>
    <n v="3411.5810915371499"/>
  </r>
  <r>
    <x v="13"/>
    <s v="Grazing Livestock"/>
    <x v="6"/>
    <s v="Grazing livestock (DA)"/>
    <m/>
    <x v="174"/>
    <s v="—    "/>
    <n v="2174.0514714843198"/>
    <s v="V"/>
    <n v="3222.19167471124"/>
    <n v="884.10312974124997"/>
  </r>
  <r>
    <x v="13"/>
    <s v="Grazing Livestock"/>
    <x v="6"/>
    <s v="Grazing livestock (DA)"/>
    <m/>
    <x v="175"/>
    <s v="—    "/>
    <n v="2037.29272139007"/>
    <s v="V"/>
    <n v="3086.5934689214901"/>
    <n v="2527.4779617958998"/>
  </r>
  <r>
    <x v="13"/>
    <s v="Grazing Livestock"/>
    <x v="6"/>
    <s v="Grazing livestock (DA)"/>
    <m/>
    <x v="176"/>
    <s v="—    "/>
    <n v="18544.2865382091"/>
    <n v="10459.3474528518"/>
    <n v="19911.4465773587"/>
    <n v="28774.922200749901"/>
  </r>
  <r>
    <x v="13"/>
    <s v="Grazing Livestock"/>
    <x v="6"/>
    <s v="Grazing livestock (DA)"/>
    <m/>
    <x v="177"/>
    <s v="—    "/>
    <n v="3322.8107144790602"/>
    <n v="3275.5404126224098"/>
    <n v="3163.2794330490201"/>
    <n v="3726.7535624436"/>
  </r>
  <r>
    <x v="13"/>
    <s v="Grazing Livestock"/>
    <x v="6"/>
    <s v="Grazing livestock (DA)"/>
    <m/>
    <x v="178"/>
    <s v="—    "/>
    <n v="15221.475823729999"/>
    <n v="7183.8070402294297"/>
    <n v="16748.1671443097"/>
    <n v="25048.168638306299"/>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173"/>
    <s v="—    "/>
    <n v="6312.8947816970904"/>
    <s v=".D"/>
    <s v="..D"/>
    <n v="7032.6356817834703"/>
  </r>
  <r>
    <x v="14"/>
    <s v="Grazing Livestock"/>
    <x v="6"/>
    <s v="Specialist sheep (SDA)"/>
    <m/>
    <x v="174"/>
    <s v="—    "/>
    <n v="3028.8911153922099"/>
    <s v=".D"/>
    <s v="..D"/>
    <n v="2336.47852175869"/>
  </r>
  <r>
    <x v="14"/>
    <s v="Grazing Livestock"/>
    <x v="6"/>
    <s v="Specialist sheep (SDA)"/>
    <m/>
    <x v="175"/>
    <s v="—    "/>
    <n v="3284.00366630489"/>
    <s v=".D"/>
    <s v="..D"/>
    <n v="4696.1571600247898"/>
  </r>
  <r>
    <x v="14"/>
    <s v="Grazing Livestock"/>
    <x v="6"/>
    <s v="Specialist sheep (SDA)"/>
    <m/>
    <x v="176"/>
    <s v="—    "/>
    <n v="39361.960582141102"/>
    <s v="F"/>
    <n v="31758.727406005"/>
    <n v="64589.864501955301"/>
  </r>
  <r>
    <x v="14"/>
    <s v="Grazing Livestock"/>
    <x v="6"/>
    <s v="Specialist sheep (SDA)"/>
    <m/>
    <x v="177"/>
    <s v="—    "/>
    <n v="6529.6806635421799"/>
    <s v="F"/>
    <n v="6005.7258347377101"/>
    <n v="9238.5704574013307"/>
  </r>
  <r>
    <x v="14"/>
    <s v="Grazing Livestock"/>
    <x v="6"/>
    <s v="Specialist sheep (SDA)"/>
    <m/>
    <x v="178"/>
    <s v="—    "/>
    <n v="32832.279918598899"/>
    <s v="F"/>
    <n v="25753.001571267301"/>
    <n v="55351.294044554001"/>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173"/>
    <s v="—    "/>
    <n v="6148.1891023021199"/>
    <s v=".D"/>
    <n v="4051.4178611535499"/>
    <s v="..D"/>
  </r>
  <r>
    <x v="15"/>
    <s v="Grazing Livestock"/>
    <x v="6"/>
    <s v="Other grazing livestock (SDA)"/>
    <m/>
    <x v="174"/>
    <s v="—    "/>
    <n v="3310.8095386329801"/>
    <s v=".D"/>
    <n v="2147.4966478790798"/>
    <s v="..D"/>
  </r>
  <r>
    <x v="15"/>
    <s v="Grazing Livestock"/>
    <x v="6"/>
    <s v="Other grazing livestock (SDA)"/>
    <m/>
    <x v="175"/>
    <s v="—    "/>
    <n v="2837.3795636691498"/>
    <s v="F"/>
    <n v="1903.9212132744699"/>
    <s v="V"/>
  </r>
  <r>
    <x v="15"/>
    <s v="Grazing Livestock"/>
    <x v="6"/>
    <s v="Other grazing livestock (SDA)"/>
    <m/>
    <x v="176"/>
    <s v="—    "/>
    <n v="31694.656288427701"/>
    <s v="F"/>
    <n v="24677.708641617901"/>
    <n v="66375.281975768696"/>
  </r>
  <r>
    <x v="15"/>
    <s v="Grazing Livestock"/>
    <x v="6"/>
    <s v="Other grazing livestock (SDA)"/>
    <m/>
    <x v="177"/>
    <s v="—    "/>
    <n v="5254.0035215705102"/>
    <s v="F"/>
    <n v="3532.1033231736101"/>
    <n v="8030.7436266244404"/>
  </r>
  <r>
    <x v="15"/>
    <s v="Grazing Livestock"/>
    <x v="6"/>
    <s v="Other grazing livestock (SDA)"/>
    <m/>
    <x v="178"/>
    <s v="—    "/>
    <n v="26440.652766857202"/>
    <s v="F"/>
    <n v="21145.605318444301"/>
    <n v="58344.538349144197"/>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173"/>
    <s v="—    "/>
    <n v="32143.2308122461"/>
    <n v="15075.8376882392"/>
    <n v="26697.0318758547"/>
    <n v="58680.988842926301"/>
  </r>
  <r>
    <x v="16"/>
    <s v="Other types &amp; mixed"/>
    <x v="0"/>
    <m/>
    <m/>
    <x v="174"/>
    <s v="—    "/>
    <n v="15940.2674637581"/>
    <n v="9821.9054109849494"/>
    <n v="13208.404870996999"/>
    <n v="26969.1355447235"/>
  </r>
  <r>
    <x v="16"/>
    <s v="Other types &amp; mixed"/>
    <x v="0"/>
    <m/>
    <m/>
    <x v="175"/>
    <s v="—    "/>
    <n v="16202.963348488"/>
    <n v="5253.9322772542801"/>
    <n v="13488.627004857701"/>
    <n v="31711.853298202801"/>
  </r>
  <r>
    <x v="16"/>
    <s v="Other types &amp; mixed"/>
    <x v="0"/>
    <m/>
    <m/>
    <x v="176"/>
    <s v="—    "/>
    <n v="28033.755566529799"/>
    <n v="13175.0451836998"/>
    <n v="28914.1262687993"/>
    <n v="40207.046179569603"/>
  </r>
  <r>
    <x v="16"/>
    <s v="Other types &amp; mixed"/>
    <x v="0"/>
    <m/>
    <m/>
    <x v="177"/>
    <s v="—    "/>
    <n v="2465.4706692638101"/>
    <n v="1906.47609450045"/>
    <n v="2614.1180106402899"/>
    <n v="2698.8224575046402"/>
  </r>
  <r>
    <x v="16"/>
    <s v="Other types &amp; mixed"/>
    <x v="0"/>
    <m/>
    <m/>
    <x v="178"/>
    <s v="—    "/>
    <n v="25568.284897265999"/>
    <n v="11268.5690891993"/>
    <n v="26300.008258159"/>
    <n v="37508.223722064897"/>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173"/>
    <s v="—    "/>
    <n v="45787.512347231001"/>
    <s v="F"/>
    <n v="30458.840120606401"/>
    <n v="110653.657028631"/>
  </r>
  <r>
    <x v="17"/>
    <s v="Other types &amp; mixed"/>
    <x v="7"/>
    <m/>
    <m/>
    <x v="174"/>
    <s v="—    "/>
    <n v="30122.6256131911"/>
    <s v="F"/>
    <s v="V"/>
    <s v=".D"/>
  </r>
  <r>
    <x v="17"/>
    <s v="Other types &amp; mixed"/>
    <x v="7"/>
    <m/>
    <m/>
    <x v="175"/>
    <s v="—    "/>
    <n v="15664.886734039799"/>
    <s v=".D"/>
    <n v="10235.7771742523"/>
    <s v="..D"/>
  </r>
  <r>
    <x v="17"/>
    <s v="Other types &amp; mixed"/>
    <x v="7"/>
    <m/>
    <m/>
    <x v="176"/>
    <s v="—    "/>
    <n v="13623.5070671877"/>
    <s v="F"/>
    <n v="21595.821947865501"/>
    <n v="8339.0733686776002"/>
  </r>
  <r>
    <x v="17"/>
    <s v="Other types &amp; mixed"/>
    <x v="7"/>
    <m/>
    <m/>
    <x v="177"/>
    <s v="—    "/>
    <n v="1042.64520899994"/>
    <s v="F"/>
    <n v="1723.2978219361601"/>
    <n v="448.871951002831"/>
  </r>
  <r>
    <x v="17"/>
    <s v="Other types &amp; mixed"/>
    <x v="7"/>
    <m/>
    <m/>
    <x v="178"/>
    <s v="—    "/>
    <n v="12580.8618581878"/>
    <s v="F"/>
    <n v="19872.5241259293"/>
    <n v="7890.2014176747698"/>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173"/>
    <s v="—    "/>
    <n v="42118.786096362797"/>
    <s v=".D"/>
    <n v="62226.330932522498"/>
    <s v="..D"/>
  </r>
  <r>
    <x v="18"/>
    <s v="Other types &amp; mixed"/>
    <x v="8"/>
    <m/>
    <m/>
    <x v="174"/>
    <s v="—    "/>
    <n v="16089.444561948199"/>
    <s v=".D"/>
    <n v="26546.4265592927"/>
    <s v="..D"/>
  </r>
  <r>
    <x v="18"/>
    <s v="Other types &amp; mixed"/>
    <x v="8"/>
    <m/>
    <m/>
    <x v="175"/>
    <s v="—    "/>
    <n v="26029.341534414601"/>
    <s v="V"/>
    <n v="35679.904373229801"/>
    <n v="29856.950248982601"/>
  </r>
  <r>
    <x v="18"/>
    <s v="Other types &amp; mixed"/>
    <x v="8"/>
    <m/>
    <m/>
    <x v="176"/>
    <s v="—    "/>
    <n v="11438.638435832099"/>
    <s v="V"/>
    <n v="12332.3107531264"/>
    <n v="18353.835688267802"/>
  </r>
  <r>
    <x v="18"/>
    <s v="Other types &amp; mixed"/>
    <x v="8"/>
    <m/>
    <m/>
    <x v="177"/>
    <s v="—    "/>
    <n v="881.82002166688005"/>
    <s v="V"/>
    <n v="574.39656668056898"/>
    <s v="V"/>
  </r>
  <r>
    <x v="18"/>
    <s v="Other types &amp; mixed"/>
    <x v="8"/>
    <m/>
    <m/>
    <x v="178"/>
    <s v="—    "/>
    <n v="10556.8184141652"/>
    <s v="V"/>
    <n v="11757.9141864458"/>
    <n v="16292.7924817275"/>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173"/>
    <s v="—    "/>
    <n v="26488.125045237801"/>
    <n v="19391.0549401438"/>
    <n v="16740.5452800983"/>
    <n v="53035.668484298301"/>
  </r>
  <r>
    <x v="19"/>
    <s v="Other types &amp; mixed"/>
    <x v="9"/>
    <m/>
    <m/>
    <x v="174"/>
    <s v="—    "/>
    <n v="12740.091638776001"/>
    <n v="12793.183341211699"/>
    <n v="8236.3554996917301"/>
    <n v="21742.325545186501"/>
  </r>
  <r>
    <x v="19"/>
    <s v="Other types &amp; mixed"/>
    <x v="9"/>
    <m/>
    <m/>
    <x v="175"/>
    <s v="—    "/>
    <n v="13748.0334064618"/>
    <n v="6597.8715989320099"/>
    <n v="8504.1897804065393"/>
    <n v="31293.342939111801"/>
  </r>
  <r>
    <x v="19"/>
    <s v="Other types &amp; mixed"/>
    <x v="9"/>
    <m/>
    <m/>
    <x v="176"/>
    <s v="—    "/>
    <n v="35594.147633026099"/>
    <n v="18383.3051172214"/>
    <n v="34786.4248679382"/>
    <n v="54075.0187874732"/>
  </r>
  <r>
    <x v="19"/>
    <s v="Other types &amp; mixed"/>
    <x v="9"/>
    <m/>
    <m/>
    <x v="177"/>
    <s v="—    "/>
    <n v="3197.57513796892"/>
    <n v="2697.67596278459"/>
    <n v="3334.3955649077998"/>
    <n v="3412.1364330971401"/>
  </r>
  <r>
    <x v="19"/>
    <s v="Other types &amp; mixed"/>
    <x v="9"/>
    <m/>
    <m/>
    <x v="178"/>
    <s v="—    "/>
    <n v="32396.5724950572"/>
    <n v="15685.6291544368"/>
    <n v="31452.029303030398"/>
    <n v="50662.882354376001"/>
  </r>
  <r>
    <x v="0"/>
    <m/>
    <x v="0"/>
    <m/>
    <m/>
    <x v="0"/>
    <s v="Sum"/>
    <n v="57124.002777000002"/>
    <n v="14139.652577000001"/>
    <n v="28483.656299999999"/>
    <n v="14500.6939"/>
  </r>
  <r>
    <x v="0"/>
    <m/>
    <x v="0"/>
    <m/>
    <m/>
    <x v="1"/>
    <s v="Average per farm"/>
    <n v="153.667238676203"/>
    <n v="86.2961590678091"/>
    <n v="155.25721770357799"/>
    <n v="216.237709407962"/>
  </r>
  <r>
    <x v="0"/>
    <m/>
    <x v="0"/>
    <m/>
    <m/>
    <x v="2"/>
    <s v="—    "/>
    <n v="147.70655441211301"/>
    <n v="82.328535009778506"/>
    <n v="149.89980982536301"/>
    <n v="207.14857512480901"/>
  </r>
  <r>
    <x v="0"/>
    <m/>
    <x v="0"/>
    <m/>
    <m/>
    <x v="179"/>
    <s v="—    "/>
    <n v="93.316695208608294"/>
    <n v="55.273751919003701"/>
    <n v="88.800293432097007"/>
    <n v="139.283987645308"/>
  </r>
  <r>
    <x v="0"/>
    <m/>
    <x v="0"/>
    <m/>
    <m/>
    <x v="180"/>
    <s v="—    "/>
    <n v="118167.30138110201"/>
    <n v="48491.736946090597"/>
    <n v="135823.813323657"/>
    <n v="151425.451640304"/>
  </r>
  <r>
    <x v="0"/>
    <m/>
    <x v="0"/>
    <m/>
    <m/>
    <x v="181"/>
    <s v="—    "/>
    <n v="124393.67466022501"/>
    <n v="50709.492767570002"/>
    <n v="154439.88467726301"/>
    <n v="137223.599519179"/>
  </r>
  <r>
    <x v="0"/>
    <m/>
    <x v="0"/>
    <m/>
    <m/>
    <x v="182"/>
    <s v="—    "/>
    <n v="392.05560858941197"/>
    <n v="179.11193461143301"/>
    <n v="553.69970232719004"/>
    <n v="282.18050527223397"/>
  </r>
  <r>
    <x v="0"/>
    <m/>
    <x v="0"/>
    <m/>
    <m/>
    <x v="183"/>
    <s v="—    "/>
    <n v="13450.7385919305"/>
    <n v="3775.1865391209999"/>
    <n v="16810.596983375999"/>
    <n v="16285.630022801901"/>
  </r>
  <r>
    <x v="0"/>
    <m/>
    <x v="0"/>
    <m/>
    <m/>
    <x v="184"/>
    <s v="—    "/>
    <n v="259785.56751993101"/>
    <n v="100990.471084986"/>
    <n v="310717.719168954"/>
    <n v="314581.12405058101"/>
  </r>
  <r>
    <x v="0"/>
    <m/>
    <x v="0"/>
    <m/>
    <m/>
    <x v="185"/>
    <s v="—    "/>
    <n v="45617.576400469203"/>
    <n v="22459.2662413908"/>
    <n v="53672.025826986202"/>
    <n v="52377.962589238603"/>
  </r>
  <r>
    <x v="0"/>
    <m/>
    <x v="0"/>
    <m/>
    <m/>
    <x v="186"/>
    <s v="—    "/>
    <n v="67306.604721730895"/>
    <n v="30535.831336098199"/>
    <n v="88521.027220767894"/>
    <n v="61490.444544381397"/>
  </r>
  <r>
    <x v="0"/>
    <m/>
    <x v="0"/>
    <m/>
    <m/>
    <x v="187"/>
    <s v="—    "/>
    <n v="5986.5844587201"/>
    <s v="V"/>
    <n v="8629.4390142216398"/>
    <n v="4329.7815918174801"/>
  </r>
  <r>
    <x v="0"/>
    <m/>
    <x v="0"/>
    <m/>
    <m/>
    <x v="188"/>
    <s v="—    "/>
    <n v="14989.8933005982"/>
    <n v="8074.6239266177099"/>
    <n v="17051.281047015698"/>
    <n v="17683.808958969901"/>
  </r>
  <r>
    <x v="0"/>
    <m/>
    <x v="0"/>
    <m/>
    <m/>
    <x v="189"/>
    <s v="—    "/>
    <n v="596.44306281332797"/>
    <n v="229.20938054325401"/>
    <n v="974.32420618697097"/>
    <s v="V"/>
  </r>
  <r>
    <x v="0"/>
    <m/>
    <x v="0"/>
    <m/>
    <m/>
    <x v="190"/>
    <s v="—    "/>
    <n v="134497.10194433201"/>
    <n v="63660.7183899027"/>
    <n v="168848.09731517901"/>
    <n v="136094.26051649201"/>
  </r>
  <r>
    <x v="0"/>
    <m/>
    <x v="0"/>
    <m/>
    <m/>
    <x v="191"/>
    <s v="—    "/>
    <n v="125288.465575599"/>
    <n v="37329.752695082803"/>
    <n v="141869.621853775"/>
    <n v="178486.863534089"/>
  </r>
  <r>
    <x v="0"/>
    <m/>
    <x v="0"/>
    <m/>
    <m/>
    <x v="192"/>
    <s v="—    "/>
    <n v="22101.696173094901"/>
    <n v="8675.3288045928093"/>
    <n v="28441.436382112301"/>
    <n v="22740.644135223101"/>
  </r>
  <r>
    <x v="0"/>
    <m/>
    <x v="0"/>
    <m/>
    <m/>
    <x v="193"/>
    <s v="—    "/>
    <n v="0"/>
    <n v="0"/>
    <n v="0"/>
    <n v="0"/>
  </r>
  <r>
    <x v="0"/>
    <m/>
    <x v="0"/>
    <m/>
    <m/>
    <x v="194"/>
    <s v="—    "/>
    <n v="8874.3592981672791"/>
    <n v="5665.9500201172496"/>
    <n v="9811.1308818945308"/>
    <n v="10162.7881707992"/>
  </r>
  <r>
    <x v="0"/>
    <m/>
    <x v="0"/>
    <m/>
    <m/>
    <x v="195"/>
    <s v="—    "/>
    <n v="11557.9696942263"/>
    <n v="7354.1369365970804"/>
    <n v="13104.541906426501"/>
    <n v="12619.2087946012"/>
  </r>
  <r>
    <x v="0"/>
    <m/>
    <x v="0"/>
    <m/>
    <m/>
    <x v="196"/>
    <s v="—    "/>
    <n v="19536.944610439201"/>
    <n v="12490.3949896549"/>
    <n v="21702.371189467001"/>
    <n v="22154.508800561602"/>
  </r>
  <r>
    <x v="0"/>
    <m/>
    <x v="0"/>
    <m/>
    <m/>
    <x v="197"/>
    <s v="—    "/>
    <n v="39969.273602832698"/>
    <n v="25510.4819463692"/>
    <n v="44618.043977788002"/>
    <n v="44936.505765962"/>
  </r>
  <r>
    <x v="0"/>
    <m/>
    <x v="0"/>
    <m/>
    <m/>
    <x v="198"/>
    <s v="—    "/>
    <n v="266.66149530111699"/>
    <s v="V"/>
    <n v="288.23928271455799"/>
    <s v="V"/>
  </r>
  <r>
    <x v="0"/>
    <m/>
    <x v="0"/>
    <m/>
    <m/>
    <x v="199"/>
    <s v="—    "/>
    <n v="4595.75413710881"/>
    <n v="3266.1387453913899"/>
    <n v="5181.8914981676699"/>
    <n v="4740.9171601643202"/>
  </r>
  <r>
    <x v="0"/>
    <m/>
    <x v="0"/>
    <m/>
    <m/>
    <x v="200"/>
    <s v="—    "/>
    <n v="14726.7881399504"/>
    <n v="8828.9089615244702"/>
    <n v="17747.154765524199"/>
    <n v="14544.926336856201"/>
  </r>
  <r>
    <x v="0"/>
    <m/>
    <x v="0"/>
    <m/>
    <m/>
    <x v="201"/>
    <s v="—    "/>
    <n v="667.39715756704902"/>
    <n v="458.829470363018"/>
    <n v="698.70004007175203"/>
    <n v="809.28375303474297"/>
  </r>
  <r>
    <x v="0"/>
    <m/>
    <x v="0"/>
    <m/>
    <m/>
    <x v="202"/>
    <s v="—    "/>
    <n v="7370.1729714278599"/>
    <n v="5039.9635670564503"/>
    <n v="8392.2861545938595"/>
    <n v="7634.6314054115701"/>
  </r>
  <r>
    <x v="0"/>
    <m/>
    <x v="0"/>
    <m/>
    <m/>
    <x v="203"/>
    <s v="—    "/>
    <n v="7364.5024544426897"/>
    <n v="2352.4574739067102"/>
    <n v="9814.6080710642691"/>
    <n v="7439.02360839435"/>
  </r>
  <r>
    <x v="0"/>
    <m/>
    <x v="0"/>
    <m/>
    <m/>
    <x v="204"/>
    <s v="—    "/>
    <n v="119757.750308324"/>
    <n v="66712.671688394796"/>
    <n v="143362.957528125"/>
    <n v="125114.485220601"/>
  </r>
  <r>
    <x v="0"/>
    <m/>
    <x v="0"/>
    <m/>
    <m/>
    <x v="205"/>
    <s v="—    "/>
    <n v="6187.0922176051799"/>
    <n v="-29126.505949175498"/>
    <n v="-586.91264725729798"/>
    <n v="53927.596254266296"/>
  </r>
  <r>
    <x v="0"/>
    <m/>
    <x v="0"/>
    <m/>
    <m/>
    <x v="206"/>
    <s v="—    "/>
    <n v="656.37695032983004"/>
    <n v="256.41304413642399"/>
    <n v="906.42302709220701"/>
    <n v="555.21794077730397"/>
  </r>
  <r>
    <x v="0"/>
    <m/>
    <x v="0"/>
    <m/>
    <m/>
    <x v="207"/>
    <s v="—    "/>
    <n v="6008.3642697936202"/>
    <n v="4237.2391713835004"/>
    <n v="7684.6127867860896"/>
    <n v="4442.7431191068799"/>
  </r>
  <r>
    <x v="0"/>
    <m/>
    <x v="0"/>
    <m/>
    <m/>
    <x v="208"/>
    <s v="—    "/>
    <n v="16677.138031413899"/>
    <n v="8170.1787937499303"/>
    <n v="20483.478583383301"/>
    <n v="17495.509355300601"/>
  </r>
  <r>
    <x v="0"/>
    <m/>
    <x v="0"/>
    <m/>
    <m/>
    <x v="209"/>
    <s v="—    "/>
    <s v="V"/>
    <s v=".D"/>
    <s v="V"/>
    <s v="V"/>
  </r>
  <r>
    <x v="0"/>
    <m/>
    <x v="0"/>
    <m/>
    <m/>
    <x v="205"/>
    <s v="—    "/>
    <n v="6187.0922176051799"/>
    <n v="-29126.505949175498"/>
    <n v="-586.91264725729798"/>
    <n v="53927.596254266296"/>
  </r>
  <r>
    <x v="0"/>
    <m/>
    <x v="0"/>
    <m/>
    <m/>
    <x v="210"/>
    <s v="—    "/>
    <n v="3870.5995150476301"/>
    <n v="1274.50264525237"/>
    <n v="3418.37452308396"/>
    <n v="7290.3620021728802"/>
  </r>
  <r>
    <x v="0"/>
    <m/>
    <x v="0"/>
    <m/>
    <m/>
    <x v="175"/>
    <s v="—    "/>
    <n v="12950.262286188899"/>
    <n v="4346.0687673111997"/>
    <n v="11777.9719852574"/>
    <n v="23642.9520393159"/>
  </r>
  <r>
    <x v="0"/>
    <m/>
    <x v="0"/>
    <m/>
    <m/>
    <x v="178"/>
    <s v="—    "/>
    <n v="27342.6740208103"/>
    <n v="14181.5975494511"/>
    <n v="27821.732657453798"/>
    <n v="39235.050239485397"/>
  </r>
  <r>
    <x v="0"/>
    <m/>
    <x v="0"/>
    <m/>
    <m/>
    <x v="211"/>
    <s v="—    "/>
    <n v="50350.6280396519"/>
    <n v="-9324.3369871608902"/>
    <n v="42431.166518537902"/>
    <n v="124095.96053524"/>
  </r>
  <r>
    <x v="0"/>
    <m/>
    <x v="0"/>
    <m/>
    <m/>
    <x v="212"/>
    <s v="—    "/>
    <n v="29678.1170582587"/>
    <n v="30089.8321849977"/>
    <n v="31389.354373830902"/>
    <n v="25915.276136744102"/>
  </r>
  <r>
    <x v="0"/>
    <m/>
    <x v="0"/>
    <m/>
    <m/>
    <x v="213"/>
    <s v="—    "/>
    <n v="20672.510981393301"/>
    <n v="-39414.169172158603"/>
    <n v="11041.812144707001"/>
    <n v="98180.684398496494"/>
  </r>
  <r>
    <x v="0"/>
    <m/>
    <x v="0"/>
    <m/>
    <m/>
    <x v="214"/>
    <s v="—    "/>
    <n v="6455.7215421322198"/>
    <n v="4675.3115878767803"/>
    <n v="8142.2238382753003"/>
    <n v="4879.0126127274498"/>
  </r>
  <r>
    <x v="0"/>
    <m/>
    <x v="0"/>
    <m/>
    <m/>
    <x v="215"/>
    <s v="—    "/>
    <n v="27128.232523525501"/>
    <n v="-34738.857584281803"/>
    <n v="19184.035982982299"/>
    <n v="103059.69701122399"/>
  </r>
  <r>
    <x v="0"/>
    <m/>
    <x v="0"/>
    <m/>
    <m/>
    <x v="216"/>
    <s v="—    "/>
    <n v="656.37695032983004"/>
    <n v="256.41304413642399"/>
    <n v="906.42302709220701"/>
    <n v="555.21794077730397"/>
  </r>
  <r>
    <x v="0"/>
    <m/>
    <x v="0"/>
    <m/>
    <m/>
    <x v="217"/>
    <s v="—    "/>
    <n v="25439.883798436498"/>
    <n v="15320.2594693174"/>
    <n v="25569.870929484601"/>
    <n v="35052.214382099402"/>
  </r>
  <r>
    <x v="0"/>
    <m/>
    <x v="0"/>
    <m/>
    <m/>
    <x v="218"/>
    <s v="—    "/>
    <n v="9723.2179344425094"/>
    <n v="6970.8647650296498"/>
    <n v="10501.266226629101"/>
    <n v="10878.725219873801"/>
  </r>
  <r>
    <x v="0"/>
    <m/>
    <x v="0"/>
    <m/>
    <m/>
    <x v="219"/>
    <s v="—    "/>
    <n v="0"/>
    <n v="0"/>
    <n v="0"/>
    <n v="0"/>
  </r>
  <r>
    <x v="0"/>
    <m/>
    <x v="0"/>
    <m/>
    <m/>
    <x v="220"/>
    <s v="—    "/>
    <n v="0"/>
    <n v="0"/>
    <n v="0"/>
    <n v="0"/>
  </r>
  <r>
    <x v="0"/>
    <m/>
    <x v="0"/>
    <m/>
    <m/>
    <x v="221"/>
    <s v="—    "/>
    <n v="22763.347334978"/>
    <n v="23644.149503483201"/>
    <n v="23776.602381657802"/>
    <n v="19914.142639636098"/>
  </r>
  <r>
    <x v="0"/>
    <m/>
    <x v="0"/>
    <m/>
    <m/>
    <x v="222"/>
    <s v="—    "/>
    <n v="36252.283956046602"/>
    <n v="-18657.996037592398"/>
    <n v="30785.802066615299"/>
    <n v="100533.185253093"/>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2"/>
    <s v="—    "/>
    <n v="175.885632245262"/>
    <n v="96.250965598977999"/>
    <n v="186.63256592462099"/>
    <n v="233.03839197524201"/>
  </r>
  <r>
    <x v="1"/>
    <s v="Cropping"/>
    <x v="0"/>
    <m/>
    <m/>
    <x v="179"/>
    <s v="—    "/>
    <n v="120.47130242289001"/>
    <n v="68.104821506214293"/>
    <n v="112.822046589569"/>
    <n v="186.933519867862"/>
  </r>
  <r>
    <x v="1"/>
    <s v="Cropping"/>
    <x v="0"/>
    <m/>
    <m/>
    <x v="180"/>
    <s v="—    "/>
    <n v="244662.336917295"/>
    <n v="100635.71232887699"/>
    <n v="288853.25802094"/>
    <n v="299450.44965849002"/>
  </r>
  <r>
    <x v="1"/>
    <s v="Cropping"/>
    <x v="0"/>
    <m/>
    <m/>
    <x v="181"/>
    <s v="—    "/>
    <n v="6600.0491121108998"/>
    <n v="5294.4858626215901"/>
    <n v="7517.8512673204996"/>
    <n v="6081.6804752499402"/>
  </r>
  <r>
    <x v="1"/>
    <s v="Cropping"/>
    <x v="0"/>
    <m/>
    <m/>
    <x v="182"/>
    <s v="—    "/>
    <n v="29.087280076220001"/>
    <s v=".D"/>
    <s v="V"/>
    <n v="0"/>
  </r>
  <r>
    <x v="1"/>
    <s v="Cropping"/>
    <x v="0"/>
    <m/>
    <m/>
    <x v="183"/>
    <s v="—    "/>
    <n v="22018.363356698199"/>
    <n v="5450.1604985994099"/>
    <n v="28556.802306503301"/>
    <n v="25465.817943108301"/>
  </r>
  <r>
    <x v="1"/>
    <s v="Cropping"/>
    <x v="0"/>
    <m/>
    <m/>
    <x v="184"/>
    <s v="—    "/>
    <n v="280079.63466678798"/>
    <n v="105336.75585066499"/>
    <n v="332023.134051317"/>
    <n v="349833.31182226102"/>
  </r>
  <r>
    <x v="1"/>
    <s v="Cropping"/>
    <x v="0"/>
    <m/>
    <m/>
    <x v="185"/>
    <s v="—    "/>
    <n v="86839.036932485105"/>
    <n v="41958.130073275803"/>
    <n v="105491.031794134"/>
    <n v="94332.452879313903"/>
  </r>
  <r>
    <x v="1"/>
    <s v="Cropping"/>
    <x v="0"/>
    <m/>
    <m/>
    <x v="186"/>
    <s v="—    "/>
    <n v="4008.9926538632099"/>
    <n v="4266.1553398127098"/>
    <n v="4109.6028023232102"/>
    <n v="3558.8856393486799"/>
  </r>
  <r>
    <x v="1"/>
    <s v="Cropping"/>
    <x v="0"/>
    <m/>
    <m/>
    <x v="187"/>
    <s v="—    "/>
    <n v="10053.774926633099"/>
    <s v="V"/>
    <n v="15644.1880541337"/>
    <n v="5102.0326936785204"/>
  </r>
  <r>
    <x v="1"/>
    <s v="Cropping"/>
    <x v="0"/>
    <m/>
    <m/>
    <x v="188"/>
    <s v="—    "/>
    <n v="19548.915464533398"/>
    <n v="9032.3696968811801"/>
    <n v="23033.066312426501"/>
    <n v="23044.281167474299"/>
  </r>
  <r>
    <x v="1"/>
    <s v="Cropping"/>
    <x v="0"/>
    <m/>
    <m/>
    <x v="189"/>
    <s v="—    "/>
    <n v="1236.1348037800101"/>
    <n v="57.315280900421897"/>
    <n v="2282.7549162178698"/>
    <s v="V"/>
  </r>
  <r>
    <x v="1"/>
    <s v="Cropping"/>
    <x v="0"/>
    <m/>
    <m/>
    <x v="190"/>
    <s v="—    "/>
    <n v="121686.854781295"/>
    <n v="59241.679537270102"/>
    <n v="150560.64387923499"/>
    <n v="126378.09538502499"/>
  </r>
  <r>
    <x v="1"/>
    <s v="Cropping"/>
    <x v="0"/>
    <m/>
    <m/>
    <x v="191"/>
    <s v="—    "/>
    <n v="158392.77988549299"/>
    <n v="46095.076313394398"/>
    <n v="181462.49017208099"/>
    <n v="223455.216437236"/>
  </r>
  <r>
    <x v="1"/>
    <s v="Cropping"/>
    <x v="0"/>
    <m/>
    <m/>
    <x v="192"/>
    <s v="—    "/>
    <n v="26623.965289217002"/>
    <n v="10746.1526112261"/>
    <n v="36120.1039196981"/>
    <n v="23588.851705466299"/>
  </r>
  <r>
    <x v="1"/>
    <s v="Cropping"/>
    <x v="0"/>
    <m/>
    <m/>
    <x v="193"/>
    <s v="—    "/>
    <n v="0"/>
    <n v="0"/>
    <n v="0"/>
    <n v="0"/>
  </r>
  <r>
    <x v="1"/>
    <s v="Cropping"/>
    <x v="0"/>
    <m/>
    <m/>
    <x v="194"/>
    <s v="—    "/>
    <n v="10576.767370232301"/>
    <n v="7317.4959315277201"/>
    <n v="11298.8536515784"/>
    <n v="12362.034828129101"/>
  </r>
  <r>
    <x v="1"/>
    <s v="Cropping"/>
    <x v="0"/>
    <m/>
    <m/>
    <x v="195"/>
    <s v="—    "/>
    <n v="13059.623945085999"/>
    <n v="8714.5766059848102"/>
    <n v="14649.785991147401"/>
    <n v="14208.161048625299"/>
  </r>
  <r>
    <x v="1"/>
    <s v="Cropping"/>
    <x v="0"/>
    <m/>
    <m/>
    <x v="196"/>
    <s v="—    "/>
    <n v="22580.8308243475"/>
    <n v="15202.084406025901"/>
    <n v="24820.572684806299"/>
    <n v="25435.293821758201"/>
  </r>
  <r>
    <x v="1"/>
    <s v="Cropping"/>
    <x v="0"/>
    <m/>
    <m/>
    <x v="197"/>
    <s v="—    "/>
    <n v="46217.222139665901"/>
    <n v="31234.156943538499"/>
    <n v="50769.212327532099"/>
    <n v="52005.489698512603"/>
  </r>
  <r>
    <x v="1"/>
    <s v="Cropping"/>
    <x v="0"/>
    <m/>
    <m/>
    <x v="198"/>
    <s v="—    "/>
    <n v="675.20793370694298"/>
    <s v="V"/>
    <n v="710.26713227251901"/>
    <s v="V"/>
  </r>
  <r>
    <x v="1"/>
    <s v="Cropping"/>
    <x v="0"/>
    <m/>
    <m/>
    <x v="199"/>
    <s v="—    "/>
    <n v="5704.91474275167"/>
    <n v="4361.53006920604"/>
    <n v="6111.1046726874902"/>
    <n v="6227.7038630366897"/>
  </r>
  <r>
    <x v="1"/>
    <s v="Cropping"/>
    <x v="0"/>
    <m/>
    <m/>
    <x v="200"/>
    <s v="—    "/>
    <n v="14914.448075349501"/>
    <n v="9498.7963530478901"/>
    <n v="17589.662011939301"/>
    <n v="14985.550476984699"/>
  </r>
  <r>
    <x v="1"/>
    <s v="Cropping"/>
    <x v="0"/>
    <m/>
    <m/>
    <x v="201"/>
    <s v="—    "/>
    <n v="904.79127667629098"/>
    <n v="751.68894945639795"/>
    <n v="834.67309791971695"/>
    <n v="1192.81877659258"/>
  </r>
  <r>
    <x v="1"/>
    <s v="Cropping"/>
    <x v="0"/>
    <m/>
    <m/>
    <x v="202"/>
    <s v="—    "/>
    <n v="5913.3892340982602"/>
    <n v="4777.64022536639"/>
    <n v="6229.8695889442297"/>
    <n v="6408.2196735421403"/>
  </r>
  <r>
    <x v="1"/>
    <s v="Cropping"/>
    <x v="0"/>
    <m/>
    <m/>
    <x v="203"/>
    <s v="—    "/>
    <n v="12016.284288929501"/>
    <n v="3428.5032502224399"/>
    <n v="16090.093124986501"/>
    <n v="12459.441994349199"/>
  </r>
  <r>
    <x v="1"/>
    <s v="Cropping"/>
    <x v="0"/>
    <m/>
    <m/>
    <x v="204"/>
    <s v="—    "/>
    <n v="138678.60699117999"/>
    <n v="78355.217954333202"/>
    <n v="167178.17611073799"/>
    <n v="142019.52407991901"/>
  </r>
  <r>
    <x v="1"/>
    <s v="Cropping"/>
    <x v="0"/>
    <m/>
    <m/>
    <x v="205"/>
    <s v="—    "/>
    <n v="20635.5377705192"/>
    <n v="-31859.7589173776"/>
    <n v="15786.044693850599"/>
    <n v="81730.012588000798"/>
  </r>
  <r>
    <x v="1"/>
    <s v="Cropping"/>
    <x v="0"/>
    <m/>
    <m/>
    <x v="206"/>
    <s v="—    "/>
    <n v="921.36487620632397"/>
    <s v="V"/>
    <n v="1501.73063250736"/>
    <s v="V"/>
  </r>
  <r>
    <x v="1"/>
    <s v="Cropping"/>
    <x v="0"/>
    <m/>
    <m/>
    <x v="207"/>
    <s v="—    "/>
    <n v="5495.3156963707197"/>
    <n v="3983.8570083454301"/>
    <n v="7165.3982455823598"/>
    <n v="3702.9545526827301"/>
  </r>
  <r>
    <x v="1"/>
    <s v="Cropping"/>
    <x v="0"/>
    <m/>
    <m/>
    <x v="208"/>
    <s v="—    "/>
    <n v="20201.727424004701"/>
    <n v="9142.8041586724394"/>
    <n v="25545.5426222223"/>
    <n v="20580.550350479101"/>
  </r>
  <r>
    <x v="1"/>
    <s v="Cropping"/>
    <x v="0"/>
    <m/>
    <m/>
    <x v="209"/>
    <s v="—    "/>
    <s v="V"/>
    <s v=".D"/>
    <s v=".D"/>
    <s v="V"/>
  </r>
  <r>
    <x v="1"/>
    <s v="Cropping"/>
    <x v="0"/>
    <m/>
    <m/>
    <x v="205"/>
    <s v="—    "/>
    <n v="20635.5377705192"/>
    <n v="-31859.7589173776"/>
    <n v="15786.044693850599"/>
    <n v="81730.012588000798"/>
  </r>
  <r>
    <x v="1"/>
    <s v="Cropping"/>
    <x v="0"/>
    <m/>
    <m/>
    <x v="210"/>
    <s v="—    "/>
    <n v="2748.4642749292102"/>
    <n v="1083.1017967641301"/>
    <n v="2958.5460179649999"/>
    <n v="3972.4497724911298"/>
  </r>
  <r>
    <x v="1"/>
    <s v="Cropping"/>
    <x v="0"/>
    <m/>
    <m/>
    <x v="175"/>
    <s v="—    "/>
    <n v="17555.501705070099"/>
    <n v="6474.9703532039503"/>
    <n v="17225.724438939102"/>
    <n v="29089.519096794102"/>
  </r>
  <r>
    <x v="1"/>
    <s v="Cropping"/>
    <x v="0"/>
    <m/>
    <m/>
    <x v="178"/>
    <s v="—    "/>
    <n v="34714.6312947236"/>
    <n v="17618.415392172301"/>
    <n v="36423.523854701103"/>
    <n v="48158.462106209401"/>
  </r>
  <r>
    <x v="1"/>
    <s v="Cropping"/>
    <x v="0"/>
    <m/>
    <m/>
    <x v="211"/>
    <s v="—    "/>
    <n v="75654.135045242103"/>
    <n v="-6683.2713752372201"/>
    <n v="72393.839005455899"/>
    <n v="162950.44356349501"/>
  </r>
  <r>
    <x v="1"/>
    <s v="Cropping"/>
    <x v="0"/>
    <m/>
    <m/>
    <x v="212"/>
    <s v="—    "/>
    <n v="24360.2597757886"/>
    <n v="26190.122264992398"/>
    <n v="26051.670088162999"/>
    <n v="19243.125933577201"/>
  </r>
  <r>
    <x v="1"/>
    <s v="Cropping"/>
    <x v="0"/>
    <m/>
    <m/>
    <x v="213"/>
    <s v="—    "/>
    <n v="51293.875269453602"/>
    <n v="-32873.393640229602"/>
    <n v="46342.168917292802"/>
    <n v="143707.31762991799"/>
  </r>
  <r>
    <x v="1"/>
    <s v="Cropping"/>
    <x v="0"/>
    <m/>
    <m/>
    <x v="214"/>
    <s v="—    "/>
    <n v="5994.82757710243"/>
    <n v="4529.7471419571602"/>
    <n v="7774.9603583728704"/>
    <n v="3940.9341838928799"/>
  </r>
  <r>
    <x v="1"/>
    <s v="Cropping"/>
    <x v="0"/>
    <m/>
    <m/>
    <x v="215"/>
    <s v="—    "/>
    <n v="57288.702846556102"/>
    <n v="-28343.646498272501"/>
    <n v="54117.129275665699"/>
    <n v="147648.25181381099"/>
  </r>
  <r>
    <x v="1"/>
    <s v="Cropping"/>
    <x v="0"/>
    <m/>
    <m/>
    <x v="216"/>
    <s v="—    "/>
    <n v="921.36487620632397"/>
    <s v="V"/>
    <n v="1501.73063250736"/>
    <s v="V"/>
  </r>
  <r>
    <x v="1"/>
    <s v="Cropping"/>
    <x v="0"/>
    <m/>
    <m/>
    <x v="217"/>
    <s v="—    "/>
    <n v="31345.030319095898"/>
    <n v="18166.8220527009"/>
    <n v="30125.191919353299"/>
    <n v="46686.732257981399"/>
  </r>
  <r>
    <x v="1"/>
    <s v="Cropping"/>
    <x v="0"/>
    <m/>
    <m/>
    <x v="218"/>
    <s v="—    "/>
    <n v="8904.9868019696805"/>
    <n v="7032.0183662285799"/>
    <n v="8833.4590352523992"/>
    <n v="10885.585315685001"/>
  </r>
  <r>
    <x v="1"/>
    <s v="Cropping"/>
    <x v="0"/>
    <m/>
    <m/>
    <x v="219"/>
    <s v="—    "/>
    <n v="0"/>
    <n v="0"/>
    <n v="0"/>
    <n v="0"/>
  </r>
  <r>
    <x v="1"/>
    <s v="Cropping"/>
    <x v="0"/>
    <m/>
    <m/>
    <x v="220"/>
    <s v="—    "/>
    <n v="0"/>
    <n v="0"/>
    <n v="0"/>
    <n v="0"/>
  </r>
  <r>
    <x v="1"/>
    <s v="Cropping"/>
    <x v="0"/>
    <m/>
    <m/>
    <x v="221"/>
    <s v="—    "/>
    <n v="19172.449430991299"/>
    <n v="20286.5739893153"/>
    <n v="20686.2890152453"/>
    <n v="15107.0113586118"/>
  </r>
  <r>
    <x v="1"/>
    <s v="Cropping"/>
    <x v="0"/>
    <m/>
    <m/>
    <x v="222"/>
    <s v="—    "/>
    <n v="56935.949363401203"/>
    <n v="-18302.637815036302"/>
    <n v="57913.619368755499"/>
    <n v="128940.853994392"/>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2"/>
    <s v="—    "/>
    <n v="180.212166891838"/>
    <n v="101.699900997654"/>
    <n v="197.12686573703601"/>
    <n v="224.347134638993"/>
  </r>
  <r>
    <x v="2"/>
    <s v="Cropping"/>
    <x v="1"/>
    <m/>
    <m/>
    <x v="179"/>
    <s v="—    "/>
    <n v="129.593922690688"/>
    <n v="79.5818047826357"/>
    <n v="119.20463822601199"/>
    <n v="199.374755915485"/>
  </r>
  <r>
    <x v="2"/>
    <s v="Cropping"/>
    <x v="1"/>
    <m/>
    <m/>
    <x v="180"/>
    <s v="—    "/>
    <n v="168838.22675650101"/>
    <n v="84864.642449202802"/>
    <n v="190463.60009337199"/>
    <n v="209085.40371129601"/>
  </r>
  <r>
    <x v="2"/>
    <s v="Cropping"/>
    <x v="1"/>
    <m/>
    <m/>
    <x v="181"/>
    <s v="—    "/>
    <n v="6521.3442570253701"/>
    <n v="6690.5934732122396"/>
    <n v="6314.7742570762503"/>
    <n v="6761.10456816858"/>
  </r>
  <r>
    <x v="2"/>
    <s v="Cropping"/>
    <x v="1"/>
    <m/>
    <m/>
    <x v="182"/>
    <s v="—    "/>
    <s v="V"/>
    <s v=".D"/>
    <s v="V"/>
    <n v="0"/>
  </r>
  <r>
    <x v="2"/>
    <s v="Cropping"/>
    <x v="1"/>
    <m/>
    <m/>
    <x v="183"/>
    <s v="—    "/>
    <n v="24734.535528267399"/>
    <n v="5526.9168994025904"/>
    <n v="35219.288852221602"/>
    <n v="23036.780793178401"/>
  </r>
  <r>
    <x v="2"/>
    <s v="Cropping"/>
    <x v="1"/>
    <m/>
    <m/>
    <x v="184"/>
    <s v="—    "/>
    <n v="208911.92448655001"/>
    <n v="93064.184251801693"/>
    <n v="240428.862459956"/>
    <n v="261122.13597756499"/>
  </r>
  <r>
    <x v="2"/>
    <s v="Cropping"/>
    <x v="1"/>
    <m/>
    <m/>
    <x v="185"/>
    <s v="—    "/>
    <n v="64742.941372723602"/>
    <n v="38412.691161985997"/>
    <n v="73177.639579163806"/>
    <n v="74106.295257072197"/>
  </r>
  <r>
    <x v="2"/>
    <s v="Cropping"/>
    <x v="1"/>
    <m/>
    <m/>
    <x v="186"/>
    <s v="—    "/>
    <n v="3929.8215694180599"/>
    <n v="5257.60442229206"/>
    <n v="3559.3676524830998"/>
    <n v="3349.5772610858598"/>
  </r>
  <r>
    <x v="2"/>
    <s v="Cropping"/>
    <x v="1"/>
    <m/>
    <m/>
    <x v="187"/>
    <s v="—    "/>
    <n v="1903.30701323515"/>
    <n v="990.12590359670605"/>
    <n v="2505.99705457766"/>
    <n v="1617.4112818512599"/>
  </r>
  <r>
    <x v="2"/>
    <s v="Cropping"/>
    <x v="1"/>
    <m/>
    <m/>
    <x v="188"/>
    <s v="—    "/>
    <n v="17136.192389592099"/>
    <n v="9085.2244172515002"/>
    <n v="19988.0771549292"/>
    <n v="19462.097124247099"/>
  </r>
  <r>
    <x v="2"/>
    <s v="Cropping"/>
    <x v="1"/>
    <m/>
    <m/>
    <x v="189"/>
    <s v="—    "/>
    <s v="V"/>
    <s v="V"/>
    <s v="V"/>
    <n v="320.11917181432602"/>
  </r>
  <r>
    <x v="2"/>
    <s v="Cropping"/>
    <x v="1"/>
    <m/>
    <m/>
    <x v="190"/>
    <s v="—    "/>
    <n v="89239.365248660994"/>
    <n v="53791.290066840098"/>
    <n v="102113.411877575"/>
    <n v="98855.500096070595"/>
  </r>
  <r>
    <x v="2"/>
    <s v="Cropping"/>
    <x v="1"/>
    <m/>
    <m/>
    <x v="191"/>
    <s v="—    "/>
    <n v="119672.559237888"/>
    <n v="39272.894184961602"/>
    <n v="138315.45058238201"/>
    <n v="162266.635881494"/>
  </r>
  <r>
    <x v="2"/>
    <s v="Cropping"/>
    <x v="1"/>
    <m/>
    <m/>
    <x v="192"/>
    <s v="—    "/>
    <n v="11810.250930836701"/>
    <n v="7224.3055517048097"/>
    <n v="14971.505196145499"/>
    <n v="10109.544506587201"/>
  </r>
  <r>
    <x v="2"/>
    <s v="Cropping"/>
    <x v="1"/>
    <m/>
    <m/>
    <x v="193"/>
    <s v="—    "/>
    <n v="0"/>
    <n v="0"/>
    <n v="0"/>
    <n v="0"/>
  </r>
  <r>
    <x v="2"/>
    <s v="Cropping"/>
    <x v="1"/>
    <m/>
    <m/>
    <x v="194"/>
    <s v="—    "/>
    <n v="9048.12692131937"/>
    <n v="6621.17597538681"/>
    <n v="9862.0167424150204"/>
    <n v="9839.4489777408398"/>
  </r>
  <r>
    <x v="2"/>
    <s v="Cropping"/>
    <x v="1"/>
    <m/>
    <m/>
    <x v="195"/>
    <s v="—    "/>
    <n v="10061.4577648989"/>
    <n v="7163.2126405101199"/>
    <n v="11773.253799132401"/>
    <n v="9549.8392789803293"/>
  </r>
  <r>
    <x v="2"/>
    <s v="Cropping"/>
    <x v="1"/>
    <m/>
    <m/>
    <x v="196"/>
    <s v="—    "/>
    <n v="21069.348334779199"/>
    <n v="15765.2129942148"/>
    <n v="23415.415277652399"/>
    <n v="21681.909055629902"/>
  </r>
  <r>
    <x v="2"/>
    <s v="Cropping"/>
    <x v="1"/>
    <m/>
    <m/>
    <x v="197"/>
    <s v="—    "/>
    <n v="40178.933020997501"/>
    <n v="29549.601610111698"/>
    <n v="45050.685819199804"/>
    <n v="41071.197312351098"/>
  </r>
  <r>
    <x v="2"/>
    <s v="Cropping"/>
    <x v="1"/>
    <m/>
    <m/>
    <x v="198"/>
    <s v="—    "/>
    <s v="V"/>
    <s v="..D"/>
    <n v="-1.78757367953767"/>
    <s v=".D"/>
  </r>
  <r>
    <x v="2"/>
    <s v="Cropping"/>
    <x v="1"/>
    <m/>
    <m/>
    <x v="199"/>
    <s v="—    "/>
    <n v="5309.4730483568201"/>
    <n v="4701.7794591674701"/>
    <n v="5469.0326179692902"/>
    <n v="5594.7009072259898"/>
  </r>
  <r>
    <x v="2"/>
    <s v="Cropping"/>
    <x v="1"/>
    <m/>
    <m/>
    <x v="200"/>
    <s v="—    "/>
    <n v="11526.8630123003"/>
    <n v="9186.97613159707"/>
    <n v="12499.408949356401"/>
    <n v="11919.9560739928"/>
  </r>
  <r>
    <x v="2"/>
    <s v="Cropping"/>
    <x v="1"/>
    <m/>
    <m/>
    <x v="201"/>
    <s v="—    "/>
    <n v="754.72378952306099"/>
    <n v="964.84843522574397"/>
    <n v="691.47147096277104"/>
    <n v="672.00862340237302"/>
  </r>
  <r>
    <x v="2"/>
    <s v="Cropping"/>
    <x v="1"/>
    <m/>
    <m/>
    <x v="202"/>
    <s v="—    "/>
    <n v="5135.2641537899799"/>
    <n v="5601.7783019663002"/>
    <n v="4541.9890343780999"/>
    <n v="5843.1691233294596"/>
  </r>
  <r>
    <x v="2"/>
    <s v="Cropping"/>
    <x v="1"/>
    <m/>
    <m/>
    <x v="203"/>
    <s v="—    "/>
    <n v="14123.8904326582"/>
    <n v="3080.8273624057401"/>
    <n v="21164.212367585798"/>
    <n v="11154.791162957699"/>
  </r>
  <r>
    <x v="2"/>
    <s v="Cropping"/>
    <x v="1"/>
    <m/>
    <m/>
    <x v="204"/>
    <s v="—    "/>
    <n v="110558.812008692"/>
    <n v="73108.917427078704"/>
    <n v="133973.09840960399"/>
    <n v="101397.969185914"/>
  </r>
  <r>
    <x v="2"/>
    <s v="Cropping"/>
    <x v="1"/>
    <m/>
    <m/>
    <x v="205"/>
    <s v="—    "/>
    <n v="10174.1102127347"/>
    <n v="-33374.218977038603"/>
    <s v="V"/>
    <n v="61344.995279192699"/>
  </r>
  <r>
    <x v="2"/>
    <s v="Cropping"/>
    <x v="1"/>
    <m/>
    <m/>
    <x v="206"/>
    <s v="—    "/>
    <n v="1060.3629835383899"/>
    <s v="V"/>
    <n v="1656.8706938698699"/>
    <s v="V"/>
  </r>
  <r>
    <x v="2"/>
    <s v="Cropping"/>
    <x v="1"/>
    <m/>
    <m/>
    <x v="207"/>
    <s v="—    "/>
    <n v="5259.9250360452797"/>
    <n v="5005.2397177104503"/>
    <n v="6755.7783190032897"/>
    <n v="2566.1211400472198"/>
  </r>
  <r>
    <x v="2"/>
    <s v="Cropping"/>
    <x v="1"/>
    <m/>
    <m/>
    <x v="208"/>
    <s v="—    "/>
    <n v="16435.297236961302"/>
    <n v="7793.5608571894099"/>
    <n v="22827.853793316401"/>
    <n v="12373.0873155114"/>
  </r>
  <r>
    <x v="2"/>
    <s v="Cropping"/>
    <x v="1"/>
    <m/>
    <m/>
    <x v="209"/>
    <s v="—    "/>
    <s v=".D"/>
    <s v="..D"/>
    <s v="V"/>
    <s v=".D"/>
  </r>
  <r>
    <x v="2"/>
    <s v="Cropping"/>
    <x v="1"/>
    <m/>
    <m/>
    <x v="205"/>
    <s v="—    "/>
    <n v="10174.1102127347"/>
    <n v="-33374.218977038603"/>
    <s v="V"/>
    <n v="61344.995279192699"/>
  </r>
  <r>
    <x v="2"/>
    <s v="Cropping"/>
    <x v="1"/>
    <m/>
    <m/>
    <x v="210"/>
    <s v="—    "/>
    <n v="2608.9211635813399"/>
    <s v="V"/>
    <n v="3156.1951906633399"/>
    <n v="3496.95174922967"/>
  </r>
  <r>
    <x v="2"/>
    <s v="Cropping"/>
    <x v="1"/>
    <m/>
    <m/>
    <x v="175"/>
    <s v="—    "/>
    <n v="18154.7016340017"/>
    <n v="5529.9938528077"/>
    <n v="17323.869750007801"/>
    <n v="32242.100679229199"/>
  </r>
  <r>
    <x v="2"/>
    <s v="Cropping"/>
    <x v="1"/>
    <m/>
    <m/>
    <x v="178"/>
    <s v="—    "/>
    <n v="36375.916066355101"/>
    <n v="19107.941215848699"/>
    <n v="39456.686115127901"/>
    <n v="47341.878997612599"/>
  </r>
  <r>
    <x v="2"/>
    <s v="Cropping"/>
    <x v="1"/>
    <m/>
    <m/>
    <x v="211"/>
    <s v="—    "/>
    <n v="67313.649076672795"/>
    <n v="-8120.1654196275404"/>
    <n v="65935.973922446501"/>
    <n v="144425.92670526399"/>
  </r>
  <r>
    <x v="2"/>
    <s v="Cropping"/>
    <x v="1"/>
    <m/>
    <m/>
    <x v="212"/>
    <s v="—    "/>
    <n v="22164.2259138099"/>
    <n v="23135.381451878799"/>
    <n v="23737.651453435701"/>
    <n v="18108.659782959501"/>
  </r>
  <r>
    <x v="2"/>
    <s v="Cropping"/>
    <x v="1"/>
    <m/>
    <m/>
    <x v="213"/>
    <s v="—    "/>
    <n v="45149.423162862899"/>
    <n v="-31255.546871506402"/>
    <n v="42198.322469010804"/>
    <n v="126317.266922305"/>
  </r>
  <r>
    <x v="2"/>
    <s v="Cropping"/>
    <x v="1"/>
    <m/>
    <m/>
    <x v="214"/>
    <s v="—    "/>
    <n v="5880.5341314556399"/>
    <n v="5789.3895811819802"/>
    <n v="7471.8183390937102"/>
    <n v="2837.5488783113801"/>
  </r>
  <r>
    <x v="2"/>
    <s v="Cropping"/>
    <x v="1"/>
    <m/>
    <m/>
    <x v="215"/>
    <s v="—    "/>
    <n v="51029.957294318498"/>
    <n v="-25466.157290324401"/>
    <n v="49670.140808104501"/>
    <n v="129154.81580061599"/>
  </r>
  <r>
    <x v="2"/>
    <s v="Cropping"/>
    <x v="1"/>
    <m/>
    <m/>
    <x v="216"/>
    <s v="—    "/>
    <n v="1060.3629835383899"/>
    <s v="V"/>
    <n v="1656.8706938698699"/>
    <s v="V"/>
  </r>
  <r>
    <x v="2"/>
    <s v="Cropping"/>
    <x v="1"/>
    <m/>
    <m/>
    <x v="217"/>
    <s v="—    "/>
    <n v="31729.1680832737"/>
    <n v="21492.836561021399"/>
    <n v="29591.549177567202"/>
    <n v="46033.694767270099"/>
  </r>
  <r>
    <x v="2"/>
    <s v="Cropping"/>
    <x v="1"/>
    <m/>
    <m/>
    <x v="218"/>
    <s v="—    "/>
    <n v="8157.8886195836503"/>
    <n v="8460.6979784911691"/>
    <n v="7159.6757487720797"/>
    <n v="9824.4860304828399"/>
  </r>
  <r>
    <x v="2"/>
    <s v="Cropping"/>
    <x v="1"/>
    <m/>
    <m/>
    <x v="219"/>
    <s v="—    "/>
    <n v="0"/>
    <n v="0"/>
    <n v="0"/>
    <n v="0"/>
  </r>
  <r>
    <x v="2"/>
    <s v="Cropping"/>
    <x v="1"/>
    <m/>
    <m/>
    <x v="220"/>
    <s v="—    "/>
    <n v="0"/>
    <n v="0"/>
    <n v="0"/>
    <n v="0"/>
  </r>
  <r>
    <x v="2"/>
    <s v="Cropping"/>
    <x v="1"/>
    <m/>
    <m/>
    <x v="221"/>
    <s v="—    "/>
    <n v="17657.842009849101"/>
    <n v="17876.1588866251"/>
    <n v="18936.145269700301"/>
    <n v="14925.825772852901"/>
  </r>
  <r>
    <x v="2"/>
    <s v="Cropping"/>
    <x v="1"/>
    <m/>
    <m/>
    <x v="222"/>
    <s v="—    "/>
    <n v="46974.581647816798"/>
    <n v="-19824.781243629099"/>
    <n v="49174.883802963101"/>
    <n v="108526.516053018"/>
  </r>
  <r>
    <x v="3"/>
    <s v="Cropping"/>
    <x v="2"/>
    <m/>
    <m/>
    <x v="0"/>
    <s v="Sum"/>
    <n v="5911.0003999999999"/>
    <n v="1470.2426"/>
    <n v="2930.5947000000001"/>
    <n v="1510.1631"/>
  </r>
  <r>
    <x v="3"/>
    <s v="Cropping"/>
    <x v="2"/>
    <m/>
    <m/>
    <x v="1"/>
    <s v="Average per farm"/>
    <n v="243.609011861173"/>
    <n v="125.844640331466"/>
    <n v="245.52983410943901"/>
    <n v="354.53282153762098"/>
  </r>
  <r>
    <x v="3"/>
    <s v="Cropping"/>
    <x v="2"/>
    <m/>
    <m/>
    <x v="2"/>
    <s v="—    "/>
    <n v="236.42782571508499"/>
    <n v="122.95591997810401"/>
    <n v="236.96993455935799"/>
    <n v="345.84814489242899"/>
  </r>
  <r>
    <x v="3"/>
    <s v="Cropping"/>
    <x v="2"/>
    <m/>
    <m/>
    <x v="179"/>
    <s v="—    "/>
    <n v="147.53843533033799"/>
    <n v="67.081284514542006"/>
    <n v="142.84889027472801"/>
    <n v="234.969181379812"/>
  </r>
  <r>
    <x v="3"/>
    <s v="Cropping"/>
    <x v="2"/>
    <m/>
    <m/>
    <x v="180"/>
    <s v="—    "/>
    <n v="372062.20109514799"/>
    <n v="161873.62602668401"/>
    <n v="423839.95119465003"/>
    <n v="476215.58497760899"/>
  </r>
  <r>
    <x v="3"/>
    <s v="Cropping"/>
    <x v="2"/>
    <m/>
    <m/>
    <x v="181"/>
    <s v="—    "/>
    <n v="9643.6541209166608"/>
    <s v="V"/>
    <n v="13614.878068980301"/>
    <s v="..D"/>
  </r>
  <r>
    <x v="3"/>
    <s v="Cropping"/>
    <x v="2"/>
    <m/>
    <m/>
    <x v="182"/>
    <s v="—    "/>
    <s v=".D"/>
    <s v="..D"/>
    <s v=".D"/>
    <n v="0"/>
  </r>
  <r>
    <x v="3"/>
    <s v="Cropping"/>
    <x v="2"/>
    <m/>
    <m/>
    <x v="183"/>
    <s v="—    "/>
    <n v="22599.096048953099"/>
    <s v="V"/>
    <n v="23398.3400171303"/>
    <n v="36060.3804166583"/>
  </r>
  <r>
    <x v="3"/>
    <s v="Cropping"/>
    <x v="2"/>
    <m/>
    <m/>
    <x v="184"/>
    <s v="—    "/>
    <n v="409376.18569612998"/>
    <n v="160943.87160350301"/>
    <n v="468012.35068728501"/>
    <n v="537453.03848385601"/>
  </r>
  <r>
    <x v="3"/>
    <s v="Cropping"/>
    <x v="2"/>
    <m/>
    <m/>
    <x v="185"/>
    <s v="—    "/>
    <n v="122292.846930361"/>
    <n v="63582.708382956698"/>
    <n v="142595.170962228"/>
    <n v="140052.69256479599"/>
  </r>
  <r>
    <x v="3"/>
    <s v="Cropping"/>
    <x v="2"/>
    <m/>
    <m/>
    <x v="186"/>
    <s v="—    "/>
    <n v="5938.2399798517999"/>
    <s v="V"/>
    <n v="7161.0823868616098"/>
    <n v="5660.3737219509603"/>
  </r>
  <r>
    <x v="3"/>
    <s v="Cropping"/>
    <x v="2"/>
    <m/>
    <m/>
    <x v="187"/>
    <s v="—    "/>
    <s v="V"/>
    <s v="V"/>
    <s v="V"/>
    <n v="5296.5356500897096"/>
  </r>
  <r>
    <x v="3"/>
    <s v="Cropping"/>
    <x v="2"/>
    <m/>
    <m/>
    <x v="188"/>
    <s v="—    "/>
    <n v="30753.474489428201"/>
    <n v="12428.725203854099"/>
    <n v="35702.282206440897"/>
    <n v="38990.251938946203"/>
  </r>
  <r>
    <x v="3"/>
    <s v="Cropping"/>
    <x v="2"/>
    <m/>
    <m/>
    <x v="189"/>
    <s v="—    "/>
    <s v=".D"/>
    <s v="V"/>
    <s v=".D"/>
    <s v=".D"/>
  </r>
  <r>
    <x v="3"/>
    <s v="Cropping"/>
    <x v="2"/>
    <m/>
    <m/>
    <x v="190"/>
    <s v="—    "/>
    <n v="175498.40516383699"/>
    <n v="90885.636278189704"/>
    <n v="210335.437177888"/>
    <n v="190270.36981820001"/>
  </r>
  <r>
    <x v="3"/>
    <s v="Cropping"/>
    <x v="2"/>
    <m/>
    <m/>
    <x v="191"/>
    <s v="—    "/>
    <n v="233877.78053229401"/>
    <n v="70058.235325312999"/>
    <n v="257676.913509398"/>
    <n v="347182.66866565601"/>
  </r>
  <r>
    <x v="3"/>
    <s v="Cropping"/>
    <x v="2"/>
    <m/>
    <m/>
    <x v="192"/>
    <s v="—    "/>
    <n v="36571.065280743402"/>
    <s v="V"/>
    <n v="46886.563861150797"/>
    <n v="34626.9844488983"/>
  </r>
  <r>
    <x v="3"/>
    <s v="Cropping"/>
    <x v="2"/>
    <m/>
    <m/>
    <x v="193"/>
    <s v="—    "/>
    <n v="0"/>
    <n v="0"/>
    <n v="0"/>
    <n v="0"/>
  </r>
  <r>
    <x v="3"/>
    <s v="Cropping"/>
    <x v="2"/>
    <m/>
    <m/>
    <x v="194"/>
    <s v="—    "/>
    <n v="16360.6293602349"/>
    <n v="11623.5547509642"/>
    <n v="16414.323951858602"/>
    <n v="20868.282741711799"/>
  </r>
  <r>
    <x v="3"/>
    <s v="Cropping"/>
    <x v="2"/>
    <m/>
    <m/>
    <x v="195"/>
    <s v="—    "/>
    <n v="22053.255334427002"/>
    <n v="15184.700121599"/>
    <n v="23050.895896454"/>
    <n v="26804.240397411399"/>
  </r>
  <r>
    <x v="3"/>
    <s v="Cropping"/>
    <x v="2"/>
    <m/>
    <m/>
    <x v="196"/>
    <s v="—    "/>
    <n v="31718.267908254598"/>
    <n v="19640.363377989499"/>
    <n v="34200.626583232399"/>
    <n v="38659.678794760599"/>
  </r>
  <r>
    <x v="3"/>
    <s v="Cropping"/>
    <x v="2"/>
    <m/>
    <m/>
    <x v="197"/>
    <s v="—    "/>
    <n v="70132.152602916496"/>
    <n v="46448.618250552703"/>
    <n v="73665.846431545098"/>
    <n v="86332.2019338838"/>
  </r>
  <r>
    <x v="3"/>
    <s v="Cropping"/>
    <x v="2"/>
    <m/>
    <m/>
    <x v="198"/>
    <s v="—    "/>
    <s v="V"/>
    <s v=".D"/>
    <s v="V"/>
    <s v=".D"/>
  </r>
  <r>
    <x v="3"/>
    <s v="Cropping"/>
    <x v="2"/>
    <m/>
    <m/>
    <x v="199"/>
    <s v="—    "/>
    <n v="6926.4136286981202"/>
    <n v="4842.2961255509799"/>
    <n v="7579.0295193668398"/>
    <n v="7688.9840200704102"/>
  </r>
  <r>
    <x v="3"/>
    <s v="Cropping"/>
    <x v="2"/>
    <m/>
    <m/>
    <x v="200"/>
    <s v="—    "/>
    <n v="19719.888282700798"/>
    <n v="11562.2918080322"/>
    <n v="24549.641457175901"/>
    <n v="18289.312204688398"/>
  </r>
  <r>
    <x v="3"/>
    <s v="Cropping"/>
    <x v="2"/>
    <m/>
    <m/>
    <x v="201"/>
    <s v="—    "/>
    <n v="1294.3771141006901"/>
    <n v="453.28197516518702"/>
    <n v="1148.76879887212"/>
    <n v="2395.8030864348402"/>
  </r>
  <r>
    <x v="3"/>
    <s v="Cropping"/>
    <x v="2"/>
    <m/>
    <m/>
    <x v="202"/>
    <s v="—    "/>
    <n v="8293.1922150267601"/>
    <n v="4013.9294189952102"/>
    <n v="10674.594457398"/>
    <n v="7838.0292390934401"/>
  </r>
  <r>
    <x v="3"/>
    <s v="Cropping"/>
    <x v="2"/>
    <m/>
    <m/>
    <x v="203"/>
    <s v="—    "/>
    <n v="11228.2652048374"/>
    <s v="V"/>
    <n v="10679.613835341999"/>
    <n v="18131.428574502999"/>
  </r>
  <r>
    <x v="3"/>
    <s v="Cropping"/>
    <x v="2"/>
    <m/>
    <m/>
    <x v="204"/>
    <s v="—    "/>
    <n v="196004.05972144799"/>
    <n v="109334.15003809601"/>
    <n v="223125.48665163401"/>
    <n v="227751.54668929501"/>
  </r>
  <r>
    <x v="3"/>
    <s v="Cropping"/>
    <x v="2"/>
    <m/>
    <m/>
    <x v="205"/>
    <s v="—    "/>
    <n v="38918.055641173698"/>
    <n v="-38825.862700482197"/>
    <n v="36361.790105332599"/>
    <n v="119567.489379789"/>
  </r>
  <r>
    <x v="3"/>
    <s v="Cropping"/>
    <x v="2"/>
    <m/>
    <m/>
    <x v="206"/>
    <s v="—    "/>
    <n v="1044.33483032754"/>
    <s v="V"/>
    <n v="1810.36324756883"/>
    <s v="V"/>
  </r>
  <r>
    <x v="3"/>
    <s v="Cropping"/>
    <x v="2"/>
    <m/>
    <m/>
    <x v="207"/>
    <s v="—    "/>
    <n v="7560.2342700230602"/>
    <s v="V"/>
    <n v="10030.904131028399"/>
    <n v="7298.7308150358003"/>
  </r>
  <r>
    <x v="3"/>
    <s v="Cropping"/>
    <x v="2"/>
    <m/>
    <m/>
    <x v="208"/>
    <s v="—    "/>
    <n v="33341.337806913398"/>
    <n v="15303.5680563194"/>
    <n v="37000.079995503998"/>
    <n v="43802.199305757102"/>
  </r>
  <r>
    <x v="3"/>
    <s v="Cropping"/>
    <x v="2"/>
    <m/>
    <m/>
    <x v="209"/>
    <s v="—    "/>
    <n v="0"/>
    <n v="0"/>
    <n v="0"/>
    <n v="0"/>
  </r>
  <r>
    <x v="3"/>
    <s v="Cropping"/>
    <x v="2"/>
    <m/>
    <m/>
    <x v="205"/>
    <s v="—    "/>
    <n v="38918.055641173698"/>
    <n v="-38825.862700482197"/>
    <n v="36361.790105332599"/>
    <n v="119567.489379789"/>
  </r>
  <r>
    <x v="3"/>
    <s v="Cropping"/>
    <x v="2"/>
    <m/>
    <m/>
    <x v="210"/>
    <s v="—    "/>
    <n v="4009.1118205134999"/>
    <n v="2428.9429062931499"/>
    <n v="3520.4948567265201"/>
    <s v="V"/>
  </r>
  <r>
    <x v="3"/>
    <s v="Cropping"/>
    <x v="2"/>
    <m/>
    <m/>
    <x v="175"/>
    <s v="—    "/>
    <n v="18135.787859885801"/>
    <n v="9357.0595131034806"/>
    <n v="18318.2966412926"/>
    <n v="26328.2811884359"/>
  </r>
  <r>
    <x v="3"/>
    <s v="Cropping"/>
    <x v="2"/>
    <m/>
    <m/>
    <x v="178"/>
    <s v="—    "/>
    <n v="45307.564543034001"/>
    <n v="21538.753839196299"/>
    <n v="44573.804981835201"/>
    <n v="69871.977439390495"/>
  </r>
  <r>
    <x v="3"/>
    <s v="Cropping"/>
    <x v="2"/>
    <m/>
    <m/>
    <x v="211"/>
    <s v="—    "/>
    <n v="106370.51986460701"/>
    <n v="-5501.1064418892502"/>
    <n v="102774.38658518701"/>
    <n v="222263.458750647"/>
  </r>
  <r>
    <x v="3"/>
    <s v="Cropping"/>
    <x v="2"/>
    <m/>
    <m/>
    <x v="212"/>
    <s v="—    "/>
    <n v="26317.875228413101"/>
    <n v="28214.7724227281"/>
    <n v="30413.332282625099"/>
    <n v="16523.5531448888"/>
  </r>
  <r>
    <x v="3"/>
    <s v="Cropping"/>
    <x v="2"/>
    <m/>
    <m/>
    <x v="213"/>
    <s v="—    "/>
    <n v="80052.644636193902"/>
    <n v="-33715.878864617298"/>
    <n v="72361.054302561795"/>
    <n v="205739.90560575901"/>
  </r>
  <r>
    <x v="3"/>
    <s v="Cropping"/>
    <x v="2"/>
    <m/>
    <m/>
    <x v="214"/>
    <s v="—    "/>
    <n v="7948.6114550592902"/>
    <s v="V"/>
    <n v="10602.7626104012"/>
    <n v="7539.6950903514999"/>
  </r>
  <r>
    <x v="3"/>
    <s v="Cropping"/>
    <x v="2"/>
    <m/>
    <m/>
    <x v="215"/>
    <s v="—    "/>
    <n v="88001.256091253294"/>
    <n v="-30637.695530656001"/>
    <n v="82963.816912963099"/>
    <n v="213279.60069610999"/>
  </r>
  <r>
    <x v="3"/>
    <s v="Cropping"/>
    <x v="2"/>
    <m/>
    <m/>
    <x v="216"/>
    <s v="—    "/>
    <n v="1044.33483032754"/>
    <s v="V"/>
    <n v="1810.36324756883"/>
    <s v="V"/>
  </r>
  <r>
    <x v="3"/>
    <s v="Cropping"/>
    <x v="2"/>
    <m/>
    <m/>
    <x v="217"/>
    <s v="—    "/>
    <n v="40926.171746055101"/>
    <n v="16337.7192138223"/>
    <n v="40876.657777890599"/>
    <n v="64960.725201668603"/>
  </r>
  <r>
    <x v="3"/>
    <s v="Cropping"/>
    <x v="2"/>
    <m/>
    <m/>
    <x v="218"/>
    <s v="—    "/>
    <n v="11812.9581698895"/>
    <n v="5471.7287656472499"/>
    <n v="13550.229786534501"/>
    <n v="14615.242647830601"/>
  </r>
  <r>
    <x v="3"/>
    <s v="Cropping"/>
    <x v="2"/>
    <m/>
    <m/>
    <x v="219"/>
    <s v="—    "/>
    <n v="0"/>
    <n v="0"/>
    <n v="0"/>
    <n v="0"/>
  </r>
  <r>
    <x v="3"/>
    <s v="Cropping"/>
    <x v="2"/>
    <m/>
    <m/>
    <x v="220"/>
    <s v="—    "/>
    <n v="0"/>
    <n v="0"/>
    <n v="0"/>
    <n v="0"/>
  </r>
  <r>
    <x v="3"/>
    <s v="Cropping"/>
    <x v="2"/>
    <m/>
    <m/>
    <x v="221"/>
    <s v="—    "/>
    <n v="20188.054665162999"/>
    <n v="21351.6933570691"/>
    <n v="23628.797107392598"/>
    <n v="12378.134835237301"/>
  </r>
  <r>
    <x v="3"/>
    <s v="Cropping"/>
    <x v="2"/>
    <m/>
    <m/>
    <x v="222"/>
    <s v="—    "/>
    <n v="82873.554376531698"/>
    <n v="-19165.665615593"/>
    <n v="84349.699467347004"/>
    <n v="179350.832310033"/>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2"/>
    <s v="—    "/>
    <n v="23.8548312500245"/>
    <n v="10.9253476522324"/>
    <n v="26.102919659373601"/>
    <n v="32.116003872805301"/>
  </r>
  <r>
    <x v="4"/>
    <s v="Cropping"/>
    <x v="3"/>
    <m/>
    <m/>
    <x v="179"/>
    <s v="—    "/>
    <n v="15.9618071007548"/>
    <n v="11.6822485231274"/>
    <n v="16.442841687442801"/>
    <n v="19.2164083674007"/>
  </r>
  <r>
    <x v="4"/>
    <s v="Cropping"/>
    <x v="3"/>
    <m/>
    <m/>
    <x v="180"/>
    <s v="—    "/>
    <n v="356451.15309485397"/>
    <n v="49360.790710345602"/>
    <n v="499559.338336994"/>
    <n v="375253.29896770301"/>
  </r>
  <r>
    <x v="4"/>
    <s v="Cropping"/>
    <x v="3"/>
    <m/>
    <m/>
    <x v="181"/>
    <s v="—    "/>
    <s v="V"/>
    <s v=".D"/>
    <s v="V"/>
    <s v=".D"/>
  </r>
  <r>
    <x v="4"/>
    <s v="Cropping"/>
    <x v="3"/>
    <m/>
    <m/>
    <x v="182"/>
    <s v="—    "/>
    <n v="0"/>
    <n v="0"/>
    <n v="0"/>
    <n v="0"/>
  </r>
  <r>
    <x v="4"/>
    <s v="Cropping"/>
    <x v="3"/>
    <m/>
    <m/>
    <x v="183"/>
    <s v="—    "/>
    <n v="6964.1340613903903"/>
    <s v="V"/>
    <n v="5796.2352973495399"/>
    <s v="V"/>
  </r>
  <r>
    <x v="4"/>
    <s v="Cropping"/>
    <x v="3"/>
    <m/>
    <m/>
    <x v="184"/>
    <s v="—    "/>
    <n v="364125.10516967898"/>
    <n v="48313.242522069602"/>
    <n v="506156.130015195"/>
    <n v="393628.66238440003"/>
  </r>
  <r>
    <x v="4"/>
    <s v="Cropping"/>
    <x v="3"/>
    <m/>
    <m/>
    <x v="185"/>
    <s v="—    "/>
    <n v="123007.202734563"/>
    <s v="V"/>
    <n v="190107.447604088"/>
    <n v="97922.183103016199"/>
  </r>
  <r>
    <x v="4"/>
    <s v="Cropping"/>
    <x v="3"/>
    <m/>
    <m/>
    <x v="186"/>
    <s v="—    "/>
    <s v="V"/>
    <s v="V"/>
    <s v="V"/>
    <n v="57.257409733358998"/>
  </r>
  <r>
    <x v="4"/>
    <s v="Cropping"/>
    <x v="3"/>
    <m/>
    <m/>
    <x v="187"/>
    <s v="—    "/>
    <n v="39671.532290874697"/>
    <n v="3758.0400440982498"/>
    <n v="66245.544887328695"/>
    <s v="V"/>
  </r>
  <r>
    <x v="4"/>
    <s v="Cropping"/>
    <x v="3"/>
    <m/>
    <m/>
    <x v="188"/>
    <s v="—    "/>
    <n v="7747.1117379561401"/>
    <n v="1450.5480680585499"/>
    <n v="11444.649076608899"/>
    <n v="6623.27584412534"/>
  </r>
  <r>
    <x v="4"/>
    <s v="Cropping"/>
    <x v="3"/>
    <m/>
    <m/>
    <x v="189"/>
    <s v="—    "/>
    <s v=".D"/>
    <n v="0.56396808690090505"/>
    <s v="V"/>
    <s v=".D"/>
  </r>
  <r>
    <x v="4"/>
    <s v="Cropping"/>
    <x v="3"/>
    <m/>
    <m/>
    <x v="190"/>
    <s v="—    "/>
    <n v="171042.89828329999"/>
    <n v="18958.475932951202"/>
    <n v="268586.058008375"/>
    <n v="127614.406095553"/>
  </r>
  <r>
    <x v="4"/>
    <s v="Cropping"/>
    <x v="3"/>
    <m/>
    <m/>
    <x v="191"/>
    <s v="—    "/>
    <n v="193082.20688638001"/>
    <n v="29354.766589118401"/>
    <n v="237570.07200682"/>
    <n v="266014.25628884701"/>
  </r>
  <r>
    <x v="4"/>
    <s v="Cropping"/>
    <x v="3"/>
    <m/>
    <m/>
    <x v="192"/>
    <s v="—    "/>
    <n v="80559.911496742498"/>
    <n v="13106.2118632726"/>
    <n v="120328.149530918"/>
    <n v="68209.371642235201"/>
  </r>
  <r>
    <x v="4"/>
    <s v="Cropping"/>
    <x v="3"/>
    <m/>
    <m/>
    <x v="193"/>
    <s v="—    "/>
    <n v="0"/>
    <n v="0"/>
    <n v="0"/>
    <n v="0"/>
  </r>
  <r>
    <x v="4"/>
    <s v="Cropping"/>
    <x v="3"/>
    <m/>
    <m/>
    <x v="194"/>
    <s v="—    "/>
    <n v="5924.0578240104896"/>
    <n v="1604.1153440998901"/>
    <n v="7670.5422525822796"/>
    <n v="6715.8920887245404"/>
  </r>
  <r>
    <x v="4"/>
    <s v="Cropping"/>
    <x v="3"/>
    <m/>
    <m/>
    <x v="195"/>
    <s v="—    "/>
    <n v="8982.5858217898494"/>
    <n v="2709.9854124056101"/>
    <n v="11309.986297514"/>
    <n v="10544.675713717499"/>
  </r>
  <r>
    <x v="4"/>
    <s v="Cropping"/>
    <x v="3"/>
    <m/>
    <m/>
    <x v="196"/>
    <s v="—    "/>
    <n v="10637.7857013756"/>
    <n v="2770.6087500087901"/>
    <n v="11936.980035352201"/>
    <n v="15800.291750947799"/>
  </r>
  <r>
    <x v="4"/>
    <s v="Cropping"/>
    <x v="3"/>
    <m/>
    <m/>
    <x v="197"/>
    <s v="—    "/>
    <n v="25544.429347175999"/>
    <n v="7084.7095065142903"/>
    <n v="30917.508585448399"/>
    <n v="33060.859553389797"/>
  </r>
  <r>
    <x v="4"/>
    <s v="Cropping"/>
    <x v="3"/>
    <m/>
    <m/>
    <x v="198"/>
    <s v="—    "/>
    <n v="3456.2173510585199"/>
    <s v=".D"/>
    <n v="3891.64565993826"/>
    <s v="V"/>
  </r>
  <r>
    <x v="4"/>
    <s v="Cropping"/>
    <x v="3"/>
    <m/>
    <m/>
    <x v="199"/>
    <s v="—    "/>
    <n v="5091.3805503807298"/>
    <n v="1588.4714371730299"/>
    <n v="6234.2238800181103"/>
    <n v="6273.96583478295"/>
  </r>
  <r>
    <x v="4"/>
    <s v="Cropping"/>
    <x v="3"/>
    <m/>
    <m/>
    <x v="200"/>
    <s v="—    "/>
    <n v="21812.692041069498"/>
    <n v="6649.2301862446802"/>
    <n v="28541.104410358501"/>
    <n v="23409.4292831684"/>
  </r>
  <r>
    <x v="4"/>
    <s v="Cropping"/>
    <x v="3"/>
    <m/>
    <m/>
    <x v="201"/>
    <s v="—    "/>
    <n v="830.82766532301298"/>
    <n v="305.26386775445098"/>
    <n v="890.48832862505105"/>
    <n v="1229.36014052734"/>
  </r>
  <r>
    <x v="4"/>
    <s v="Cropping"/>
    <x v="3"/>
    <m/>
    <m/>
    <x v="202"/>
    <s v="—    "/>
    <n v="4757.2032703556297"/>
    <s v="V"/>
    <n v="5304.1488557489802"/>
    <s v="V"/>
  </r>
  <r>
    <x v="4"/>
    <s v="Cropping"/>
    <x v="3"/>
    <m/>
    <m/>
    <x v="203"/>
    <s v="—    "/>
    <n v="2995.4562842723399"/>
    <s v="V"/>
    <s v="V"/>
    <s v="V"/>
  </r>
  <r>
    <x v="4"/>
    <s v="Cropping"/>
    <x v="3"/>
    <m/>
    <m/>
    <x v="204"/>
    <s v="—    "/>
    <n v="158488.5794211"/>
    <n v="38461.194508043001"/>
    <n v="216127.76176022799"/>
    <n v="162466.13150657801"/>
  </r>
  <r>
    <x v="4"/>
    <s v="Cropping"/>
    <x v="3"/>
    <m/>
    <m/>
    <x v="205"/>
    <s v="—    "/>
    <n v="34544.309328152704"/>
    <n v="-9126.7256701130009"/>
    <n v="21499.684023129499"/>
    <n v="103259.30038417201"/>
  </r>
  <r>
    <x v="4"/>
    <s v="Cropping"/>
    <x v="3"/>
    <m/>
    <m/>
    <x v="206"/>
    <s v="—    "/>
    <n v="-49.318137126724203"/>
    <n v="-20.297751188409499"/>
    <s v="V"/>
    <n v="-288.82439809767402"/>
  </r>
  <r>
    <x v="4"/>
    <s v="Cropping"/>
    <x v="3"/>
    <m/>
    <m/>
    <x v="207"/>
    <s v="—    "/>
    <n v="2256.6335908599399"/>
    <s v="V"/>
    <n v="3130.0716904118399"/>
    <s v="V"/>
  </r>
  <r>
    <x v="4"/>
    <s v="Cropping"/>
    <x v="3"/>
    <m/>
    <m/>
    <x v="208"/>
    <s v="—    "/>
    <n v="11124.821599626201"/>
    <n v="2771.7551426969899"/>
    <n v="14889.0080076468"/>
    <n v="11890.272298419"/>
  </r>
  <r>
    <x v="4"/>
    <s v="Cropping"/>
    <x v="3"/>
    <m/>
    <m/>
    <x v="209"/>
    <s v="—    "/>
    <s v="V"/>
    <s v=".D"/>
    <s v=".D"/>
    <s v="V"/>
  </r>
  <r>
    <x v="4"/>
    <s v="Cropping"/>
    <x v="3"/>
    <m/>
    <m/>
    <x v="205"/>
    <s v="—    "/>
    <n v="34544.309328152704"/>
    <n v="-9126.7256701130009"/>
    <n v="21499.684023129499"/>
    <n v="103259.30038417201"/>
  </r>
  <r>
    <x v="4"/>
    <s v="Cropping"/>
    <x v="3"/>
    <m/>
    <m/>
    <x v="210"/>
    <s v="—    "/>
    <s v="V"/>
    <s v=".D"/>
    <n v="758.54968453776598"/>
    <s v=".D"/>
  </r>
  <r>
    <x v="4"/>
    <s v="Cropping"/>
    <x v="3"/>
    <m/>
    <m/>
    <x v="175"/>
    <s v="—    "/>
    <n v="13263.2494951309"/>
    <n v="5097.3514678526199"/>
    <n v="14398.336570478001"/>
    <n v="19043.857963513401"/>
  </r>
  <r>
    <x v="4"/>
    <s v="Cropping"/>
    <x v="3"/>
    <m/>
    <m/>
    <x v="178"/>
    <s v="—    "/>
    <n v="3517.4896922253301"/>
    <n v="1569.8150772788299"/>
    <n v="3671.74048846798"/>
    <n v="5126.5879238471098"/>
  </r>
  <r>
    <x v="4"/>
    <s v="Cropping"/>
    <x v="3"/>
    <m/>
    <m/>
    <x v="211"/>
    <s v="—    "/>
    <n v="52075.104835340797"/>
    <n v="-1888.4283538156801"/>
    <n v="40328.3107666133"/>
    <n v="128338.85094563699"/>
  </r>
  <r>
    <x v="4"/>
    <s v="Cropping"/>
    <x v="3"/>
    <m/>
    <m/>
    <x v="212"/>
    <s v="—    "/>
    <n v="31318.417583369501"/>
    <n v="37435.419276159701"/>
    <n v="28475.9956451658"/>
    <n v="30927.713244614199"/>
  </r>
  <r>
    <x v="4"/>
    <s v="Cropping"/>
    <x v="3"/>
    <m/>
    <m/>
    <x v="213"/>
    <s v="—    "/>
    <n v="20756.6872519713"/>
    <n v="-39323.847629975397"/>
    <s v="V"/>
    <n v="97411.137701022599"/>
  </r>
  <r>
    <x v="4"/>
    <s v="Cropping"/>
    <x v="3"/>
    <m/>
    <m/>
    <x v="214"/>
    <s v="—    "/>
    <n v="2379.2880532648201"/>
    <s v="V"/>
    <n v="3280.4730982393799"/>
    <s v="V"/>
  </r>
  <r>
    <x v="4"/>
    <s v="Cropping"/>
    <x v="3"/>
    <m/>
    <m/>
    <x v="215"/>
    <s v="—    "/>
    <n v="23135.975305236101"/>
    <n v="-38103.542241542898"/>
    <s v="V"/>
    <n v="99147.335312236304"/>
  </r>
  <r>
    <x v="4"/>
    <s v="Cropping"/>
    <x v="3"/>
    <m/>
    <m/>
    <x v="216"/>
    <s v="—    "/>
    <n v="-49.318137126724203"/>
    <n v="-20.297751188409499"/>
    <s v="V"/>
    <n v="-288.82439809767402"/>
  </r>
  <r>
    <x v="4"/>
    <s v="Cropping"/>
    <x v="3"/>
    <m/>
    <m/>
    <x v="217"/>
    <s v="—    "/>
    <n v="8813.1171033986702"/>
    <n v="5114.8363985101896"/>
    <n v="9900.5636764339906"/>
    <n v="10297.2577058924"/>
  </r>
  <r>
    <x v="4"/>
    <s v="Cropping"/>
    <x v="3"/>
    <m/>
    <m/>
    <x v="218"/>
    <s v="—    "/>
    <n v="6456.6357508523597"/>
    <n v="3093.1802194545398"/>
    <n v="7256.1302848838704"/>
    <s v="V"/>
  </r>
  <r>
    <x v="4"/>
    <s v="Cropping"/>
    <x v="3"/>
    <m/>
    <m/>
    <x v="219"/>
    <s v="—    "/>
    <n v="0"/>
    <n v="0"/>
    <n v="0"/>
    <n v="0"/>
  </r>
  <r>
    <x v="4"/>
    <s v="Cropping"/>
    <x v="3"/>
    <m/>
    <m/>
    <x v="220"/>
    <s v="—    "/>
    <n v="0"/>
    <n v="0"/>
    <n v="0"/>
    <n v="0"/>
  </r>
  <r>
    <x v="4"/>
    <s v="Cropping"/>
    <x v="3"/>
    <m/>
    <m/>
    <x v="221"/>
    <s v="—    "/>
    <n v="24690.1088856309"/>
    <n v="30306.284557588398"/>
    <n v="23279.7436869712"/>
    <n v="21959.681261447698"/>
  </r>
  <r>
    <x v="4"/>
    <s v="Cropping"/>
    <x v="3"/>
    <m/>
    <m/>
    <x v="222"/>
    <s v="—    "/>
    <n v="51860.5083664958"/>
    <n v="-8669.3425839207994"/>
    <n v="45818.281962109599"/>
    <n v="123296.579628659"/>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2"/>
    <s v="—    "/>
    <n v="24.389962673228698"/>
    <s v="F"/>
    <n v="36.584286034746199"/>
    <n v="21.928188209558801"/>
  </r>
  <r>
    <x v="5"/>
    <s v="Cropping"/>
    <x v="3"/>
    <s v="Specialist fruit"/>
    <m/>
    <x v="179"/>
    <s v="—    "/>
    <n v="21.128306402020801"/>
    <s v="F"/>
    <n v="30.120875643828899"/>
    <n v="19.384959089869"/>
  </r>
  <r>
    <x v="5"/>
    <s v="Cropping"/>
    <x v="3"/>
    <s v="Specialist fruit"/>
    <m/>
    <x v="180"/>
    <s v="—    "/>
    <s v="V"/>
    <s v="F"/>
    <s v="V"/>
    <n v="140785.968436736"/>
  </r>
  <r>
    <x v="5"/>
    <s v="Cropping"/>
    <x v="3"/>
    <s v="Specialist fruit"/>
    <m/>
    <x v="181"/>
    <s v="—    "/>
    <s v="V"/>
    <s v=".D"/>
    <s v="V"/>
    <s v=".D"/>
  </r>
  <r>
    <x v="5"/>
    <s v="Cropping"/>
    <x v="3"/>
    <s v="Specialist fruit"/>
    <m/>
    <x v="182"/>
    <s v="—    "/>
    <n v="0"/>
    <n v="0"/>
    <n v="0"/>
    <n v="0"/>
  </r>
  <r>
    <x v="5"/>
    <s v="Cropping"/>
    <x v="3"/>
    <s v="Specialist fruit"/>
    <m/>
    <x v="183"/>
    <s v="—    "/>
    <s v="V"/>
    <s v="F"/>
    <s v="V"/>
    <s v=".D"/>
  </r>
  <r>
    <x v="5"/>
    <s v="Cropping"/>
    <x v="3"/>
    <s v="Specialist fruit"/>
    <m/>
    <x v="184"/>
    <s v="—    "/>
    <s v="V"/>
    <s v="F"/>
    <s v="V"/>
    <n v="156061.10829391901"/>
  </r>
  <r>
    <x v="5"/>
    <s v="Cropping"/>
    <x v="3"/>
    <s v="Specialist fruit"/>
    <m/>
    <x v="185"/>
    <s v="—    "/>
    <s v="V"/>
    <s v="F"/>
    <s v="V"/>
    <s v="V"/>
  </r>
  <r>
    <x v="5"/>
    <s v="Cropping"/>
    <x v="3"/>
    <s v="Specialist fruit"/>
    <m/>
    <x v="186"/>
    <s v="—    "/>
    <s v="V"/>
    <s v=".D"/>
    <s v="V"/>
    <s v=".D"/>
  </r>
  <r>
    <x v="5"/>
    <s v="Cropping"/>
    <x v="3"/>
    <s v="Specialist fruit"/>
    <m/>
    <x v="187"/>
    <s v="—    "/>
    <s v="V"/>
    <s v="F"/>
    <s v="V"/>
    <s v="V"/>
  </r>
  <r>
    <x v="5"/>
    <s v="Cropping"/>
    <x v="3"/>
    <s v="Specialist fruit"/>
    <m/>
    <x v="188"/>
    <s v="—    "/>
    <n v="6416.3454796954802"/>
    <s v="F"/>
    <n v="11105.5338754151"/>
    <s v="V"/>
  </r>
  <r>
    <x v="5"/>
    <s v="Cropping"/>
    <x v="3"/>
    <s v="Specialist fruit"/>
    <m/>
    <x v="189"/>
    <s v="—    "/>
    <s v=".D"/>
    <s v="F"/>
    <s v="V"/>
    <s v=".D"/>
  </r>
  <r>
    <x v="5"/>
    <s v="Cropping"/>
    <x v="3"/>
    <s v="Specialist fruit"/>
    <m/>
    <x v="190"/>
    <s v="—    "/>
    <s v="V"/>
    <s v="F"/>
    <s v="V"/>
    <s v="V"/>
  </r>
  <r>
    <x v="5"/>
    <s v="Cropping"/>
    <x v="3"/>
    <s v="Specialist fruit"/>
    <m/>
    <x v="191"/>
    <s v="—    "/>
    <s v="V"/>
    <s v="F"/>
    <s v="V"/>
    <n v="89272.150232635002"/>
  </r>
  <r>
    <x v="5"/>
    <s v="Cropping"/>
    <x v="3"/>
    <s v="Specialist fruit"/>
    <m/>
    <x v="192"/>
    <s v="—    "/>
    <s v="V"/>
    <s v=".D"/>
    <s v="V"/>
    <s v="V"/>
  </r>
  <r>
    <x v="5"/>
    <s v="Cropping"/>
    <x v="3"/>
    <s v="Specialist fruit"/>
    <m/>
    <x v="193"/>
    <s v="—    "/>
    <n v="0"/>
    <n v="0"/>
    <n v="0"/>
    <n v="0"/>
  </r>
  <r>
    <x v="5"/>
    <s v="Cropping"/>
    <x v="3"/>
    <s v="Specialist fruit"/>
    <m/>
    <x v="194"/>
    <s v="—    "/>
    <s v="V"/>
    <s v="F"/>
    <s v="V"/>
    <n v="3038.24456401404"/>
  </r>
  <r>
    <x v="5"/>
    <s v="Cropping"/>
    <x v="3"/>
    <s v="Specialist fruit"/>
    <m/>
    <x v="195"/>
    <s v="—    "/>
    <s v="V"/>
    <s v="F"/>
    <s v="V"/>
    <n v="4311.5552795877402"/>
  </r>
  <r>
    <x v="5"/>
    <s v="Cropping"/>
    <x v="3"/>
    <s v="Specialist fruit"/>
    <m/>
    <x v="196"/>
    <s v="—    "/>
    <n v="6239.2159281142704"/>
    <s v="F"/>
    <s v="V"/>
    <n v="5868.2887094851203"/>
  </r>
  <r>
    <x v="5"/>
    <s v="Cropping"/>
    <x v="3"/>
    <s v="Specialist fruit"/>
    <m/>
    <x v="197"/>
    <s v="—    "/>
    <s v="V"/>
    <s v="F"/>
    <s v="V"/>
    <n v="13218.0885530869"/>
  </r>
  <r>
    <x v="5"/>
    <s v="Cropping"/>
    <x v="3"/>
    <s v="Specialist fruit"/>
    <m/>
    <x v="198"/>
    <s v="—    "/>
    <n v="3356.97234038955"/>
    <s v="F"/>
    <s v="V"/>
    <s v="V"/>
  </r>
  <r>
    <x v="5"/>
    <s v="Cropping"/>
    <x v="3"/>
    <s v="Specialist fruit"/>
    <m/>
    <x v="199"/>
    <s v="—    "/>
    <s v="V"/>
    <s v="F"/>
    <s v="V"/>
    <n v="2122.2281110990202"/>
  </r>
  <r>
    <x v="5"/>
    <s v="Cropping"/>
    <x v="3"/>
    <s v="Specialist fruit"/>
    <m/>
    <x v="200"/>
    <s v="—    "/>
    <n v="11380.1031783421"/>
    <s v="F"/>
    <s v="V"/>
    <n v="10545.938487069399"/>
  </r>
  <r>
    <x v="5"/>
    <s v="Cropping"/>
    <x v="3"/>
    <s v="Specialist fruit"/>
    <m/>
    <x v="201"/>
    <s v="—    "/>
    <n v="783.31745079104303"/>
    <s v="F"/>
    <s v="V"/>
    <n v="1690.08576576256"/>
  </r>
  <r>
    <x v="5"/>
    <s v="Cropping"/>
    <x v="3"/>
    <s v="Specialist fruit"/>
    <m/>
    <x v="202"/>
    <s v="—    "/>
    <n v="3874.8131984914999"/>
    <s v="F"/>
    <n v="5690.11080717612"/>
    <n v="823.43659022259396"/>
  </r>
  <r>
    <x v="5"/>
    <s v="Cropping"/>
    <x v="3"/>
    <s v="Specialist fruit"/>
    <m/>
    <x v="203"/>
    <s v="—    "/>
    <s v="V"/>
    <s v="F"/>
    <s v="V"/>
    <s v=".D"/>
  </r>
  <r>
    <x v="5"/>
    <s v="Cropping"/>
    <x v="3"/>
    <s v="Specialist fruit"/>
    <m/>
    <x v="204"/>
    <s v="—    "/>
    <n v="62802.913117391297"/>
    <s v="F"/>
    <s v="V"/>
    <n v="51569.600913507798"/>
  </r>
  <r>
    <x v="5"/>
    <s v="Cropping"/>
    <x v="3"/>
    <s v="Specialist fruit"/>
    <m/>
    <x v="205"/>
    <s v="—    "/>
    <s v="V"/>
    <s v="F"/>
    <n v="-3426.1253482393599"/>
    <n v="37830.926001870597"/>
  </r>
  <r>
    <x v="5"/>
    <s v="Cropping"/>
    <x v="3"/>
    <s v="Specialist fruit"/>
    <m/>
    <x v="206"/>
    <s v="—    "/>
    <s v="V"/>
    <s v=".D"/>
    <n v="-39.907012359684202"/>
    <s v="V"/>
  </r>
  <r>
    <x v="5"/>
    <s v="Cropping"/>
    <x v="3"/>
    <s v="Specialist fruit"/>
    <m/>
    <x v="207"/>
    <s v="—    "/>
    <s v="V"/>
    <s v=".D"/>
    <s v="V"/>
    <s v="V"/>
  </r>
  <r>
    <x v="5"/>
    <s v="Cropping"/>
    <x v="3"/>
    <s v="Specialist fruit"/>
    <m/>
    <x v="208"/>
    <s v="—    "/>
    <s v="V"/>
    <s v="F"/>
    <s v="V"/>
    <n v="4558.3997566645103"/>
  </r>
  <r>
    <x v="5"/>
    <s v="Cropping"/>
    <x v="3"/>
    <s v="Specialist fruit"/>
    <m/>
    <x v="209"/>
    <s v="—    "/>
    <s v=".D"/>
    <s v=".D"/>
    <s v="..D"/>
    <n v="0"/>
  </r>
  <r>
    <x v="5"/>
    <s v="Cropping"/>
    <x v="3"/>
    <s v="Specialist fruit"/>
    <m/>
    <x v="205"/>
    <s v="—    "/>
    <s v="V"/>
    <s v="F"/>
    <n v="-3426.1253482393599"/>
    <n v="37830.926001870597"/>
  </r>
  <r>
    <x v="5"/>
    <s v="Cropping"/>
    <x v="3"/>
    <s v="Specialist fruit"/>
    <m/>
    <x v="210"/>
    <s v="—    "/>
    <s v="V"/>
    <s v=".D"/>
    <s v="V"/>
    <s v=".D"/>
  </r>
  <r>
    <x v="5"/>
    <s v="Cropping"/>
    <x v="3"/>
    <s v="Specialist fruit"/>
    <m/>
    <x v="175"/>
    <s v="—    "/>
    <n v="15180.414045224001"/>
    <s v="F"/>
    <n v="22726.648436422201"/>
    <s v="V"/>
  </r>
  <r>
    <x v="5"/>
    <s v="Cropping"/>
    <x v="3"/>
    <s v="Specialist fruit"/>
    <m/>
    <x v="178"/>
    <s v="—    "/>
    <n v="3518.6048232520202"/>
    <s v="F"/>
    <n v="5152.7495673653102"/>
    <s v="V"/>
  </r>
  <r>
    <x v="5"/>
    <s v="Cropping"/>
    <x v="3"/>
    <s v="Specialist fruit"/>
    <m/>
    <x v="211"/>
    <s v="—    "/>
    <n v="23727.465772326101"/>
    <s v="F"/>
    <s v="V"/>
    <n v="61097.839759952403"/>
  </r>
  <r>
    <x v="5"/>
    <s v="Cropping"/>
    <x v="3"/>
    <s v="Specialist fruit"/>
    <m/>
    <x v="212"/>
    <s v="—    "/>
    <n v="19063.257635510301"/>
    <s v="F"/>
    <n v="20732.592653718399"/>
    <n v="18168.598205419301"/>
  </r>
  <r>
    <x v="5"/>
    <s v="Cropping"/>
    <x v="3"/>
    <s v="Specialist fruit"/>
    <m/>
    <x v="213"/>
    <s v="—    "/>
    <s v="V"/>
    <s v="F"/>
    <s v="V"/>
    <n v="42929.241554533102"/>
  </r>
  <r>
    <x v="5"/>
    <s v="Cropping"/>
    <x v="3"/>
    <s v="Specialist fruit"/>
    <m/>
    <x v="214"/>
    <s v="—    "/>
    <s v="V"/>
    <s v=".D"/>
    <s v="V"/>
    <s v="V"/>
  </r>
  <r>
    <x v="5"/>
    <s v="Cropping"/>
    <x v="3"/>
    <s v="Specialist fruit"/>
    <m/>
    <x v="215"/>
    <s v="—    "/>
    <s v="V"/>
    <s v="F"/>
    <s v="V"/>
    <n v="43543.180411863497"/>
  </r>
  <r>
    <x v="5"/>
    <s v="Cropping"/>
    <x v="3"/>
    <s v="Specialist fruit"/>
    <m/>
    <x v="216"/>
    <s v="—    "/>
    <s v="V"/>
    <s v=".D"/>
    <n v="-39.907012359684202"/>
    <s v="V"/>
  </r>
  <r>
    <x v="5"/>
    <s v="Cropping"/>
    <x v="3"/>
    <s v="Specialist fruit"/>
    <m/>
    <x v="217"/>
    <s v="—    "/>
    <n v="9122.7087209702295"/>
    <s v="F"/>
    <n v="12451.7904690459"/>
    <n v="7016.0604199203399"/>
  </r>
  <r>
    <x v="5"/>
    <s v="Cropping"/>
    <x v="3"/>
    <s v="Specialist fruit"/>
    <m/>
    <x v="218"/>
    <s v="—    "/>
    <n v="6499.11022399183"/>
    <s v="F"/>
    <n v="9455.8258347589799"/>
    <n v="3105.0655672878902"/>
  </r>
  <r>
    <x v="5"/>
    <s v="Cropping"/>
    <x v="3"/>
    <s v="Specialist fruit"/>
    <m/>
    <x v="219"/>
    <s v="—    "/>
    <n v="0"/>
    <n v="0"/>
    <n v="0"/>
    <n v="0"/>
  </r>
  <r>
    <x v="5"/>
    <s v="Cropping"/>
    <x v="3"/>
    <s v="Specialist fruit"/>
    <m/>
    <x v="220"/>
    <s v="—    "/>
    <n v="0"/>
    <n v="0"/>
    <n v="0"/>
    <n v="0"/>
  </r>
  <r>
    <x v="5"/>
    <s v="Cropping"/>
    <x v="3"/>
    <s v="Specialist fruit"/>
    <m/>
    <x v="221"/>
    <s v="—    "/>
    <n v="17790.530112566499"/>
    <s v="F"/>
    <n v="18945.780770490499"/>
    <n v="16476.317625383301"/>
  </r>
  <r>
    <x v="5"/>
    <s v="Cropping"/>
    <x v="3"/>
    <s v="Specialist fruit"/>
    <m/>
    <x v="222"/>
    <s v="—    "/>
    <n v="22669.756558252298"/>
    <s v="F"/>
    <s v="V"/>
    <n v="57645.285454151002"/>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2"/>
    <s v="—    "/>
    <n v="5.9336042330827103"/>
    <n v="1.6325067458812099"/>
    <n v="7.1987014190852996"/>
    <s v="V"/>
  </r>
  <r>
    <x v="6"/>
    <s v="Cropping"/>
    <x v="3"/>
    <s v="Specialist glass"/>
    <m/>
    <x v="179"/>
    <s v="—    "/>
    <n v="5.96131828947368"/>
    <n v="2.79724126143156"/>
    <n v="6.00892379443028"/>
    <s v="V"/>
  </r>
  <r>
    <x v="6"/>
    <s v="Cropping"/>
    <x v="3"/>
    <s v="Specialist glass"/>
    <m/>
    <x v="180"/>
    <s v="—    "/>
    <n v="547151.73764172895"/>
    <s v="V"/>
    <n v="690711.76376599702"/>
    <n v="1243166.0345586301"/>
  </r>
  <r>
    <x v="6"/>
    <s v="Cropping"/>
    <x v="3"/>
    <s v="Specialist glass"/>
    <m/>
    <x v="181"/>
    <s v="—    "/>
    <n v="0"/>
    <n v="0"/>
    <n v="0"/>
    <n v="0"/>
  </r>
  <r>
    <x v="6"/>
    <s v="Cropping"/>
    <x v="3"/>
    <s v="Specialist glass"/>
    <m/>
    <x v="182"/>
    <s v="—    "/>
    <n v="0"/>
    <n v="0"/>
    <n v="0"/>
    <n v="0"/>
  </r>
  <r>
    <x v="6"/>
    <s v="Cropping"/>
    <x v="3"/>
    <s v="Specialist glass"/>
    <m/>
    <x v="183"/>
    <s v="—    "/>
    <s v=".D"/>
    <s v="V"/>
    <n v="2037.9074029614701"/>
    <s v=".D"/>
  </r>
  <r>
    <x v="6"/>
    <s v="Cropping"/>
    <x v="3"/>
    <s v="Specialist glass"/>
    <m/>
    <x v="184"/>
    <s v="—    "/>
    <n v="557711.15741466195"/>
    <s v="V"/>
    <n v="690155.44481887005"/>
    <n v="1331390.36684256"/>
  </r>
  <r>
    <x v="6"/>
    <s v="Cropping"/>
    <x v="3"/>
    <s v="Specialist glass"/>
    <m/>
    <x v="185"/>
    <s v="—    "/>
    <n v="198049.07230864701"/>
    <s v="V"/>
    <n v="283597.85217794997"/>
    <n v="291960.06906555803"/>
  </r>
  <r>
    <x v="6"/>
    <s v="Cropping"/>
    <x v="3"/>
    <s v="Specialist glass"/>
    <m/>
    <x v="186"/>
    <s v="—    "/>
    <n v="0"/>
    <n v="0"/>
    <n v="0"/>
    <n v="0"/>
  </r>
  <r>
    <x v="6"/>
    <s v="Cropping"/>
    <x v="3"/>
    <s v="Specialist glass"/>
    <m/>
    <x v="187"/>
    <s v="—    "/>
    <s v="V"/>
    <s v="V"/>
    <s v="V"/>
    <s v="V"/>
  </r>
  <r>
    <x v="6"/>
    <s v="Cropping"/>
    <x v="3"/>
    <s v="Specialist glass"/>
    <m/>
    <x v="188"/>
    <s v="—    "/>
    <s v="V"/>
    <n v="172.255742304123"/>
    <s v="V"/>
    <s v="V"/>
  </r>
  <r>
    <x v="6"/>
    <s v="Cropping"/>
    <x v="3"/>
    <s v="Specialist glass"/>
    <m/>
    <x v="189"/>
    <s v="—    "/>
    <s v=".D"/>
    <s v="..D"/>
    <s v=".D"/>
    <n v="0"/>
  </r>
  <r>
    <x v="6"/>
    <s v="Cropping"/>
    <x v="3"/>
    <s v="Specialist glass"/>
    <m/>
    <x v="190"/>
    <s v="—    "/>
    <n v="234328.89144285701"/>
    <s v="V"/>
    <n v="345150.84079988103"/>
    <n v="315963.99266946799"/>
  </r>
  <r>
    <x v="6"/>
    <s v="Cropping"/>
    <x v="3"/>
    <s v="Specialist glass"/>
    <m/>
    <x v="191"/>
    <s v="—    "/>
    <n v="323382.26597180503"/>
    <s v="V"/>
    <n v="345004.60401898902"/>
    <n v="1015426.37417309"/>
  </r>
  <r>
    <x v="6"/>
    <s v="Cropping"/>
    <x v="3"/>
    <s v="Specialist glass"/>
    <m/>
    <x v="192"/>
    <s v="—    "/>
    <n v="153450.67152819599"/>
    <s v="V"/>
    <n v="173406.942703479"/>
    <n v="429333.845731373"/>
  </r>
  <r>
    <x v="6"/>
    <s v="Cropping"/>
    <x v="3"/>
    <s v="Specialist glass"/>
    <m/>
    <x v="193"/>
    <s v="—    "/>
    <n v="0"/>
    <n v="0"/>
    <n v="0"/>
    <n v="0"/>
  </r>
  <r>
    <x v="6"/>
    <s v="Cropping"/>
    <x v="3"/>
    <s v="Specialist glass"/>
    <m/>
    <x v="194"/>
    <s v="—    "/>
    <n v="5123.01409473684"/>
    <n v="1250.2785689944501"/>
    <s v="V"/>
    <s v="V"/>
  </r>
  <r>
    <x v="6"/>
    <s v="Cropping"/>
    <x v="3"/>
    <s v="Specialist glass"/>
    <m/>
    <x v="195"/>
    <s v="—    "/>
    <n v="11347.7618635338"/>
    <n v="2361.4717605303299"/>
    <s v="V"/>
    <s v="V"/>
  </r>
  <r>
    <x v="6"/>
    <s v="Cropping"/>
    <x v="3"/>
    <s v="Specialist glass"/>
    <m/>
    <x v="196"/>
    <s v="—    "/>
    <n v="12009.3254353383"/>
    <n v="1735.72285841044"/>
    <s v="V"/>
    <s v="V"/>
  </r>
  <r>
    <x v="6"/>
    <s v="Cropping"/>
    <x v="3"/>
    <s v="Specialist glass"/>
    <m/>
    <x v="197"/>
    <s v="—    "/>
    <n v="28480.101393608998"/>
    <n v="5347.4731879352203"/>
    <s v="V"/>
    <n v="72359.524414519794"/>
  </r>
  <r>
    <x v="6"/>
    <s v="Cropping"/>
    <x v="3"/>
    <s v="Specialist glass"/>
    <m/>
    <x v="198"/>
    <s v="—    "/>
    <n v="14570.9345477444"/>
    <s v=".D"/>
    <s v="V"/>
    <s v="V"/>
  </r>
  <r>
    <x v="6"/>
    <s v="Cropping"/>
    <x v="3"/>
    <s v="Specialist glass"/>
    <m/>
    <x v="199"/>
    <s v="—    "/>
    <n v="6060.53362030075"/>
    <s v="V"/>
    <n v="7220.5660580037102"/>
    <s v="V"/>
  </r>
  <r>
    <x v="6"/>
    <s v="Cropping"/>
    <x v="3"/>
    <s v="Specialist glass"/>
    <m/>
    <x v="200"/>
    <s v="—    "/>
    <n v="56932.503477819497"/>
    <s v="V"/>
    <n v="63541.962975400798"/>
    <n v="152746.441957528"/>
  </r>
  <r>
    <x v="6"/>
    <s v="Cropping"/>
    <x v="3"/>
    <s v="Specialist glass"/>
    <m/>
    <x v="201"/>
    <s v="—    "/>
    <s v="V"/>
    <s v="V"/>
    <s v="V"/>
    <n v="2958.9928016016902"/>
  </r>
  <r>
    <x v="6"/>
    <s v="Cropping"/>
    <x v="3"/>
    <s v="Specialist glass"/>
    <m/>
    <x v="202"/>
    <s v="—    "/>
    <s v="V"/>
    <s v=".D"/>
    <n v="3485.9047802104101"/>
    <s v=".D"/>
  </r>
  <r>
    <x v="6"/>
    <s v="Cropping"/>
    <x v="3"/>
    <s v="Specialist glass"/>
    <m/>
    <x v="203"/>
    <s v="—    "/>
    <s v=".D"/>
    <s v=".D"/>
    <s v="V"/>
    <s v=".D"/>
  </r>
  <r>
    <x v="6"/>
    <s v="Cropping"/>
    <x v="3"/>
    <s v="Specialist glass"/>
    <m/>
    <x v="204"/>
    <s v="—    "/>
    <n v="288239.29494398501"/>
    <s v="V"/>
    <n v="315814.238343228"/>
    <n v="790419.05698971404"/>
  </r>
  <r>
    <x v="6"/>
    <s v="Cropping"/>
    <x v="3"/>
    <s v="Specialist glass"/>
    <m/>
    <x v="205"/>
    <s v="—    "/>
    <s v="V"/>
    <n v="-26894.657656441199"/>
    <s v="V"/>
    <s v="V"/>
  </r>
  <r>
    <x v="6"/>
    <s v="Cropping"/>
    <x v="3"/>
    <s v="Specialist glass"/>
    <m/>
    <x v="206"/>
    <s v="—    "/>
    <n v="-438.68932857142897"/>
    <n v="0"/>
    <n v="-851.61350687783101"/>
    <s v="V"/>
  </r>
  <r>
    <x v="6"/>
    <s v="Cropping"/>
    <x v="3"/>
    <s v="Specialist glass"/>
    <m/>
    <x v="207"/>
    <s v="—    "/>
    <s v="V"/>
    <s v=".D"/>
    <s v="V"/>
    <s v=".D"/>
  </r>
  <r>
    <x v="6"/>
    <s v="Cropping"/>
    <x v="3"/>
    <s v="Specialist glass"/>
    <m/>
    <x v="208"/>
    <s v="—    "/>
    <n v="13896.754968797"/>
    <s v="V"/>
    <n v="18733.501609118699"/>
    <n v="22924.8692511195"/>
  </r>
  <r>
    <x v="6"/>
    <s v="Cropping"/>
    <x v="3"/>
    <s v="Specialist glass"/>
    <m/>
    <x v="209"/>
    <s v="—    "/>
    <s v=".D"/>
    <s v=".D"/>
    <n v="0"/>
    <s v=".D"/>
  </r>
  <r>
    <x v="6"/>
    <s v="Cropping"/>
    <x v="3"/>
    <s v="Specialist glass"/>
    <m/>
    <x v="205"/>
    <s v="—    "/>
    <s v="V"/>
    <n v="-26894.657656441199"/>
    <s v="V"/>
    <s v="V"/>
  </r>
  <r>
    <x v="6"/>
    <s v="Cropping"/>
    <x v="3"/>
    <s v="Specialist glass"/>
    <m/>
    <x v="210"/>
    <s v="—    "/>
    <s v=".D"/>
    <s v=".D"/>
    <s v=".D"/>
    <s v=".D"/>
  </r>
  <r>
    <x v="6"/>
    <s v="Cropping"/>
    <x v="3"/>
    <s v="Specialist glass"/>
    <m/>
    <x v="175"/>
    <s v="—    "/>
    <n v="31652.677148496201"/>
    <s v="V"/>
    <s v="V"/>
    <n v="139232.61939546099"/>
  </r>
  <r>
    <x v="6"/>
    <s v="Cropping"/>
    <x v="3"/>
    <s v="Specialist glass"/>
    <m/>
    <x v="178"/>
    <s v="—    "/>
    <s v="V"/>
    <n v="0"/>
    <s v=".D"/>
    <s v=".D"/>
  </r>
  <r>
    <x v="6"/>
    <s v="Cropping"/>
    <x v="3"/>
    <s v="Specialist glass"/>
    <m/>
    <x v="211"/>
    <s v="—    "/>
    <n v="67525.072849248099"/>
    <n v="-18914.619768057401"/>
    <n v="50474.671774600101"/>
    <n v="366748.96043178899"/>
  </r>
  <r>
    <x v="6"/>
    <s v="Cropping"/>
    <x v="3"/>
    <s v="Specialist glass"/>
    <m/>
    <x v="212"/>
    <s v="—    "/>
    <n v="37651.201095488701"/>
    <n v="42901.372774502197"/>
    <n v="34935.675766026798"/>
    <n v="34332.491421382103"/>
  </r>
  <r>
    <x v="6"/>
    <s v="Cropping"/>
    <x v="3"/>
    <s v="Specialist glass"/>
    <m/>
    <x v="213"/>
    <s v="—    "/>
    <s v="V"/>
    <n v="-61815.992542559601"/>
    <s v="V"/>
    <n v="332416.46901040699"/>
  </r>
  <r>
    <x v="6"/>
    <s v="Cropping"/>
    <x v="3"/>
    <s v="Specialist glass"/>
    <m/>
    <x v="214"/>
    <s v="—    "/>
    <s v="V"/>
    <s v=".D"/>
    <s v="V"/>
    <s v=".D"/>
  </r>
  <r>
    <x v="6"/>
    <s v="Cropping"/>
    <x v="3"/>
    <s v="Specialist glass"/>
    <m/>
    <x v="215"/>
    <s v="—    "/>
    <s v="V"/>
    <n v="-58205.279072658297"/>
    <s v="V"/>
    <n v="344410.65254083899"/>
  </r>
  <r>
    <x v="6"/>
    <s v="Cropping"/>
    <x v="3"/>
    <s v="Specialist glass"/>
    <m/>
    <x v="216"/>
    <s v="—    "/>
    <n v="-438.68932857142897"/>
    <n v="0"/>
    <n v="-851.61350687783101"/>
    <s v="V"/>
  </r>
  <r>
    <x v="6"/>
    <s v="Cropping"/>
    <x v="3"/>
    <s v="Specialist glass"/>
    <m/>
    <x v="217"/>
    <s v="—    "/>
    <n v="10878.5782763158"/>
    <s v="V"/>
    <n v="7963.0835646494297"/>
    <s v="V"/>
  </r>
  <r>
    <x v="6"/>
    <s v="Cropping"/>
    <x v="3"/>
    <s v="Specialist glass"/>
    <m/>
    <x v="218"/>
    <s v="—    "/>
    <n v="8530.8501451127795"/>
    <s v=".D"/>
    <n v="7094.4113026354398"/>
    <s v="V"/>
  </r>
  <r>
    <x v="6"/>
    <s v="Cropping"/>
    <x v="3"/>
    <s v="Specialist glass"/>
    <m/>
    <x v="219"/>
    <s v="—    "/>
    <n v="0"/>
    <n v="0"/>
    <n v="0"/>
    <n v="0"/>
  </r>
  <r>
    <x v="6"/>
    <s v="Cropping"/>
    <x v="3"/>
    <s v="Specialist glass"/>
    <m/>
    <x v="220"/>
    <s v="—    "/>
    <n v="0"/>
    <n v="0"/>
    <n v="0"/>
    <n v="0"/>
  </r>
  <r>
    <x v="6"/>
    <s v="Cropping"/>
    <x v="3"/>
    <s v="Specialist glass"/>
    <m/>
    <x v="221"/>
    <s v="—    "/>
    <n v="32159.279809022599"/>
    <n v="37273.004418311102"/>
    <n v="30163.512216173898"/>
    <n v="26355.869259736901"/>
  </r>
  <r>
    <x v="6"/>
    <s v="Cropping"/>
    <x v="3"/>
    <s v="Specialist glass"/>
    <m/>
    <x v="222"/>
    <s v="—    "/>
    <n v="77277.816536090206"/>
    <n v="-17395.354545084399"/>
    <n v="61972.046064241396"/>
    <n v="391662.11205200298"/>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2"/>
    <s v="—    "/>
    <n v="7.1686940273371196"/>
    <s v="D"/>
    <n v="4.3866385629844897"/>
    <s v="F"/>
  </r>
  <r>
    <x v="7"/>
    <s v="Cropping"/>
    <x v="3"/>
    <s v="Specialist hardy nursery stock"/>
    <m/>
    <x v="179"/>
    <s v="—    "/>
    <n v="6.5477017776341997"/>
    <s v="D"/>
    <n v="4.4552900793686199"/>
    <s v="F"/>
  </r>
  <r>
    <x v="7"/>
    <s v="Cropping"/>
    <x v="3"/>
    <s v="Specialist hardy nursery stock"/>
    <m/>
    <x v="180"/>
    <s v="—    "/>
    <n v="469988.62879322498"/>
    <s v="D"/>
    <n v="513287.291608067"/>
    <s v="F"/>
  </r>
  <r>
    <x v="7"/>
    <s v="Cropping"/>
    <x v="3"/>
    <s v="Specialist hardy nursery stock"/>
    <m/>
    <x v="181"/>
    <s v="—    "/>
    <n v="0"/>
    <n v="0"/>
    <n v="0"/>
    <n v="0"/>
  </r>
  <r>
    <x v="7"/>
    <s v="Cropping"/>
    <x v="3"/>
    <s v="Specialist hardy nursery stock"/>
    <m/>
    <x v="182"/>
    <s v="—    "/>
    <n v="0"/>
    <n v="0"/>
    <n v="0"/>
    <n v="0"/>
  </r>
  <r>
    <x v="7"/>
    <s v="Cropping"/>
    <x v="3"/>
    <s v="Specialist hardy nursery stock"/>
    <m/>
    <x v="183"/>
    <s v="—    "/>
    <s v="V"/>
    <s v="D"/>
    <s v="V"/>
    <s v="F"/>
  </r>
  <r>
    <x v="7"/>
    <s v="Cropping"/>
    <x v="3"/>
    <s v="Specialist hardy nursery stock"/>
    <m/>
    <x v="184"/>
    <s v="—    "/>
    <n v="468724.49787380302"/>
    <s v="D"/>
    <n v="499690.025323682"/>
    <s v="F"/>
  </r>
  <r>
    <x v="7"/>
    <s v="Cropping"/>
    <x v="3"/>
    <s v="Specialist hardy nursery stock"/>
    <m/>
    <x v="185"/>
    <s v="—    "/>
    <n v="174177.10174712501"/>
    <s v="D"/>
    <n v="215941.622842493"/>
    <s v="F"/>
  </r>
  <r>
    <x v="7"/>
    <s v="Cropping"/>
    <x v="3"/>
    <s v="Specialist hardy nursery stock"/>
    <m/>
    <x v="186"/>
    <s v="—    "/>
    <n v="0"/>
    <n v="0"/>
    <n v="0"/>
    <n v="0"/>
  </r>
  <r>
    <x v="7"/>
    <s v="Cropping"/>
    <x v="3"/>
    <s v="Specialist hardy nursery stock"/>
    <m/>
    <x v="187"/>
    <s v="—    "/>
    <s v="V"/>
    <s v="D"/>
    <s v="V"/>
    <s v="F"/>
  </r>
  <r>
    <x v="7"/>
    <s v="Cropping"/>
    <x v="3"/>
    <s v="Specialist hardy nursery stock"/>
    <m/>
    <x v="188"/>
    <s v="—    "/>
    <s v="V"/>
    <s v="D"/>
    <s v="V"/>
    <s v=".D"/>
  </r>
  <r>
    <x v="7"/>
    <s v="Cropping"/>
    <x v="3"/>
    <s v="Specialist hardy nursery stock"/>
    <m/>
    <x v="189"/>
    <s v="—    "/>
    <s v=".D"/>
    <s v="..D"/>
    <s v=".D"/>
    <n v="0"/>
  </r>
  <r>
    <x v="7"/>
    <s v="Cropping"/>
    <x v="3"/>
    <s v="Specialist hardy nursery stock"/>
    <m/>
    <x v="190"/>
    <s v="—    "/>
    <n v="204550.85534136099"/>
    <s v="D"/>
    <n v="256038.21518011199"/>
    <s v="F"/>
  </r>
  <r>
    <x v="7"/>
    <s v="Cropping"/>
    <x v="3"/>
    <s v="Specialist hardy nursery stock"/>
    <m/>
    <x v="191"/>
    <s v="—    "/>
    <n v="264173.642532442"/>
    <s v="D"/>
    <n v="243651.81014357001"/>
    <s v="F"/>
  </r>
  <r>
    <x v="7"/>
    <s v="Cropping"/>
    <x v="3"/>
    <s v="Specialist hardy nursery stock"/>
    <m/>
    <x v="192"/>
    <s v="—    "/>
    <n v="111302.116465534"/>
    <s v="D"/>
    <n v="128983.27295304299"/>
    <s v="F"/>
  </r>
  <r>
    <x v="7"/>
    <s v="Cropping"/>
    <x v="3"/>
    <s v="Specialist hardy nursery stock"/>
    <m/>
    <x v="193"/>
    <s v="—    "/>
    <n v="0"/>
    <n v="0"/>
    <n v="0"/>
    <n v="0"/>
  </r>
  <r>
    <x v="7"/>
    <s v="Cropping"/>
    <x v="3"/>
    <s v="Specialist hardy nursery stock"/>
    <m/>
    <x v="194"/>
    <s v="—    "/>
    <n v="6025.6602694130897"/>
    <s v="D"/>
    <n v="5496.4116675879204"/>
    <s v="F"/>
  </r>
  <r>
    <x v="7"/>
    <s v="Cropping"/>
    <x v="3"/>
    <s v="Specialist hardy nursery stock"/>
    <m/>
    <x v="195"/>
    <s v="—    "/>
    <n v="8545.7086214944302"/>
    <s v="D"/>
    <n v="7571.2868252775997"/>
    <s v="F"/>
  </r>
  <r>
    <x v="7"/>
    <s v="Cropping"/>
    <x v="3"/>
    <s v="Specialist hardy nursery stock"/>
    <m/>
    <x v="196"/>
    <s v="—    "/>
    <n v="9991.2730771637507"/>
    <s v="D"/>
    <n v="8906.0904185964591"/>
    <s v="F"/>
  </r>
  <r>
    <x v="7"/>
    <s v="Cropping"/>
    <x v="3"/>
    <s v="Specialist hardy nursery stock"/>
    <m/>
    <x v="197"/>
    <s v="—    "/>
    <n v="24562.641968071301"/>
    <s v="D"/>
    <n v="21973.788911462001"/>
    <s v="F"/>
  </r>
  <r>
    <x v="7"/>
    <s v="Cropping"/>
    <x v="3"/>
    <s v="Specialist hardy nursery stock"/>
    <m/>
    <x v="198"/>
    <s v="—    "/>
    <n v="1745.32635873462"/>
    <s v="D"/>
    <s v="V"/>
    <s v="F"/>
  </r>
  <r>
    <x v="7"/>
    <s v="Cropping"/>
    <x v="3"/>
    <s v="Specialist hardy nursery stock"/>
    <m/>
    <x v="199"/>
    <s v="—    "/>
    <n v="9148.6252206211902"/>
    <s v="D"/>
    <n v="8610.1725908025091"/>
    <s v="F"/>
  </r>
  <r>
    <x v="7"/>
    <s v="Cropping"/>
    <x v="3"/>
    <s v="Specialist hardy nursery stock"/>
    <m/>
    <x v="200"/>
    <s v="—    "/>
    <n v="22033.2921597928"/>
    <s v="D"/>
    <n v="22652.044586340398"/>
    <s v="F"/>
  </r>
  <r>
    <x v="7"/>
    <s v="Cropping"/>
    <x v="3"/>
    <s v="Specialist hardy nursery stock"/>
    <m/>
    <x v="201"/>
    <s v="—    "/>
    <n v="556.86379779526999"/>
    <s v="D"/>
    <n v="589.55985883708604"/>
    <s v="F"/>
  </r>
  <r>
    <x v="7"/>
    <s v="Cropping"/>
    <x v="3"/>
    <s v="Specialist hardy nursery stock"/>
    <m/>
    <x v="202"/>
    <s v="—    "/>
    <n v="4646.3712168050297"/>
    <s v="D"/>
    <n v="3411.9518358311102"/>
    <s v="F"/>
  </r>
  <r>
    <x v="7"/>
    <s v="Cropping"/>
    <x v="3"/>
    <s v="Specialist hardy nursery stock"/>
    <m/>
    <x v="203"/>
    <s v="—    "/>
    <s v="V"/>
    <s v="D"/>
    <s v=".D"/>
    <s v="F"/>
  </r>
  <r>
    <x v="7"/>
    <s v="Cropping"/>
    <x v="3"/>
    <s v="Specialist hardy nursery stock"/>
    <m/>
    <x v="204"/>
    <s v="—    "/>
    <n v="190869.36227384399"/>
    <s v="D"/>
    <n v="204082.44234965401"/>
    <s v="F"/>
  </r>
  <r>
    <x v="7"/>
    <s v="Cropping"/>
    <x v="3"/>
    <s v="Specialist hardy nursery stock"/>
    <m/>
    <x v="205"/>
    <s v="—    "/>
    <n v="73165.518827239895"/>
    <s v="D"/>
    <n v="39437.265743058299"/>
    <s v="F"/>
  </r>
  <r>
    <x v="7"/>
    <s v="Cropping"/>
    <x v="3"/>
    <s v="Specialist hardy nursery stock"/>
    <m/>
    <x v="206"/>
    <s v="—    "/>
    <n v="-138.761431358853"/>
    <s v="..D"/>
    <n v="-132.10205085743101"/>
    <s v=".D"/>
  </r>
  <r>
    <x v="7"/>
    <s v="Cropping"/>
    <x v="3"/>
    <s v="Specialist hardy nursery stock"/>
    <m/>
    <x v="207"/>
    <s v="—    "/>
    <n v="2683.4501468712101"/>
    <s v="D"/>
    <n v="4111.2891998167897"/>
    <s v="F"/>
  </r>
  <r>
    <x v="7"/>
    <s v="Cropping"/>
    <x v="3"/>
    <s v="Specialist hardy nursery stock"/>
    <m/>
    <x v="208"/>
    <s v="—    "/>
    <n v="9617.0749162949396"/>
    <s v="D"/>
    <n v="11194.8972250516"/>
    <s v="F"/>
  </r>
  <r>
    <x v="7"/>
    <s v="Cropping"/>
    <x v="3"/>
    <s v="Specialist hardy nursery stock"/>
    <m/>
    <x v="209"/>
    <s v="—    "/>
    <s v=".D"/>
    <s v="..D"/>
    <n v="0"/>
    <s v=".D"/>
  </r>
  <r>
    <x v="7"/>
    <s v="Cropping"/>
    <x v="3"/>
    <s v="Specialist hardy nursery stock"/>
    <m/>
    <x v="205"/>
    <s v="—    "/>
    <n v="73165.518827239895"/>
    <s v="D"/>
    <n v="39437.265743058299"/>
    <s v="F"/>
  </r>
  <r>
    <x v="7"/>
    <s v="Cropping"/>
    <x v="3"/>
    <s v="Specialist hardy nursery stock"/>
    <m/>
    <x v="210"/>
    <s v="—    "/>
    <s v="V"/>
    <n v="0"/>
    <s v=".D"/>
    <s v="F"/>
  </r>
  <r>
    <x v="7"/>
    <s v="Cropping"/>
    <x v="3"/>
    <s v="Specialist hardy nursery stock"/>
    <m/>
    <x v="175"/>
    <s v="—    "/>
    <n v="8711.9157886479697"/>
    <s v="D"/>
    <s v="V"/>
    <s v="F"/>
  </r>
  <r>
    <x v="7"/>
    <s v="Cropping"/>
    <x v="3"/>
    <s v="Specialist hardy nursery stock"/>
    <m/>
    <x v="178"/>
    <s v="—    "/>
    <s v="V"/>
    <s v="D"/>
    <s v="..D"/>
    <s v=".D"/>
  </r>
  <r>
    <x v="7"/>
    <s v="Cropping"/>
    <x v="3"/>
    <s v="Specialist hardy nursery stock"/>
    <m/>
    <x v="211"/>
    <s v="—    "/>
    <n v="82209.433320229597"/>
    <s v="D"/>
    <n v="49957.372108650998"/>
    <s v="F"/>
  </r>
  <r>
    <x v="7"/>
    <s v="Cropping"/>
    <x v="3"/>
    <s v="Specialist hardy nursery stock"/>
    <m/>
    <x v="212"/>
    <s v="—    "/>
    <n v="35775.504077393998"/>
    <s v="D"/>
    <n v="36015.161181424497"/>
    <s v="F"/>
  </r>
  <r>
    <x v="7"/>
    <s v="Cropping"/>
    <x v="3"/>
    <s v="Specialist hardy nursery stock"/>
    <m/>
    <x v="213"/>
    <s v="—    "/>
    <n v="46433.929242835598"/>
    <s v="D"/>
    <s v="V"/>
    <s v="F"/>
  </r>
  <r>
    <x v="7"/>
    <s v="Cropping"/>
    <x v="3"/>
    <s v="Specialist hardy nursery stock"/>
    <m/>
    <x v="214"/>
    <s v="—    "/>
    <n v="2707.4626314483098"/>
    <s v="D"/>
    <n v="4152.7145928151504"/>
    <s v="F"/>
  </r>
  <r>
    <x v="7"/>
    <s v="Cropping"/>
    <x v="3"/>
    <s v="Specialist hardy nursery stock"/>
    <m/>
    <x v="215"/>
    <s v="—    "/>
    <n v="49141.391874283901"/>
    <s v="D"/>
    <s v="V"/>
    <s v="F"/>
  </r>
  <r>
    <x v="7"/>
    <s v="Cropping"/>
    <x v="3"/>
    <s v="Specialist hardy nursery stock"/>
    <m/>
    <x v="216"/>
    <s v="—    "/>
    <n v="-138.761431358853"/>
    <s v="..D"/>
    <n v="-132.10205085743101"/>
    <s v=".D"/>
  </r>
  <r>
    <x v="7"/>
    <s v="Cropping"/>
    <x v="3"/>
    <s v="Specialist hardy nursery stock"/>
    <m/>
    <x v="217"/>
    <s v="—    "/>
    <n v="7393.3014612869902"/>
    <s v="D"/>
    <n v="5701.3206265908302"/>
    <s v="F"/>
  </r>
  <r>
    <x v="7"/>
    <s v="Cropping"/>
    <x v="3"/>
    <s v="Specialist hardy nursery stock"/>
    <m/>
    <x v="218"/>
    <s v="—    "/>
    <n v="5337.1612176163999"/>
    <s v="D"/>
    <n v="4068.2228269469902"/>
    <s v="F"/>
  </r>
  <r>
    <x v="7"/>
    <s v="Cropping"/>
    <x v="3"/>
    <s v="Specialist hardy nursery stock"/>
    <m/>
    <x v="219"/>
    <s v="—    "/>
    <n v="0"/>
    <n v="0"/>
    <n v="0"/>
    <n v="0"/>
  </r>
  <r>
    <x v="7"/>
    <s v="Cropping"/>
    <x v="3"/>
    <s v="Specialist hardy nursery stock"/>
    <m/>
    <x v="220"/>
    <s v="—    "/>
    <n v="0"/>
    <n v="0"/>
    <n v="0"/>
    <n v="0"/>
  </r>
  <r>
    <x v="7"/>
    <s v="Cropping"/>
    <x v="3"/>
    <s v="Specialist hardy nursery stock"/>
    <m/>
    <x v="221"/>
    <s v="—    "/>
    <n v="28405.605090088298"/>
    <s v="D"/>
    <n v="28211.268772316202"/>
    <s v="F"/>
  </r>
  <r>
    <x v="7"/>
    <s v="Cropping"/>
    <x v="3"/>
    <s v="Specialist hardy nursery stock"/>
    <m/>
    <x v="222"/>
    <s v="—    "/>
    <n v="85571.847843758107"/>
    <s v="D"/>
    <n v="60490.125524610703"/>
    <s v="F"/>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2"/>
    <s v="—    "/>
    <n v="36.747710106440799"/>
    <s v="F"/>
    <n v="38.578938350268601"/>
    <s v="V"/>
  </r>
  <r>
    <x v="8"/>
    <s v="Cropping"/>
    <x v="3"/>
    <s v="Other horticulture"/>
    <m/>
    <x v="179"/>
    <s v="—    "/>
    <n v="20.761108395093"/>
    <s v="F"/>
    <n v="19.759316085397298"/>
    <s v="V"/>
  </r>
  <r>
    <x v="8"/>
    <s v="Cropping"/>
    <x v="3"/>
    <s v="Other horticulture"/>
    <m/>
    <x v="180"/>
    <s v="—    "/>
    <n v="337286.21343419002"/>
    <s v="F"/>
    <s v="V"/>
    <s v="V"/>
  </r>
  <r>
    <x v="8"/>
    <s v="Cropping"/>
    <x v="3"/>
    <s v="Other horticulture"/>
    <m/>
    <x v="181"/>
    <s v="—    "/>
    <s v="V"/>
    <s v=".D"/>
    <s v=".D"/>
    <s v=".D"/>
  </r>
  <r>
    <x v="8"/>
    <s v="Cropping"/>
    <x v="3"/>
    <s v="Other horticulture"/>
    <m/>
    <x v="182"/>
    <s v="—    "/>
    <n v="0"/>
    <n v="0"/>
    <n v="0"/>
    <n v="0"/>
  </r>
  <r>
    <x v="8"/>
    <s v="Cropping"/>
    <x v="3"/>
    <s v="Other horticulture"/>
    <m/>
    <x v="183"/>
    <s v="—    "/>
    <n v="4775.6572287864601"/>
    <s v="F"/>
    <n v="6505.4769430123897"/>
    <s v=".D"/>
  </r>
  <r>
    <x v="8"/>
    <s v="Cropping"/>
    <x v="3"/>
    <s v="Other horticulture"/>
    <m/>
    <x v="184"/>
    <s v="—    "/>
    <n v="345072.98488842399"/>
    <s v="F"/>
    <s v="V"/>
    <s v="V"/>
  </r>
  <r>
    <x v="8"/>
    <s v="Cropping"/>
    <x v="3"/>
    <s v="Other horticulture"/>
    <m/>
    <x v="185"/>
    <s v="—    "/>
    <n v="101798.695715626"/>
    <s v="F"/>
    <n v="171934.58786197499"/>
    <s v="V"/>
  </r>
  <r>
    <x v="8"/>
    <s v="Cropping"/>
    <x v="3"/>
    <s v="Other horticulture"/>
    <m/>
    <x v="186"/>
    <s v="—    "/>
    <s v="V"/>
    <s v="F"/>
    <s v=".D"/>
    <s v=".D"/>
  </r>
  <r>
    <x v="8"/>
    <s v="Cropping"/>
    <x v="3"/>
    <s v="Other horticulture"/>
    <m/>
    <x v="187"/>
    <s v="—    "/>
    <n v="42837.833192680002"/>
    <s v="F"/>
    <n v="71477.196531155598"/>
    <s v=".D"/>
  </r>
  <r>
    <x v="8"/>
    <s v="Cropping"/>
    <x v="3"/>
    <s v="Other horticulture"/>
    <m/>
    <x v="188"/>
    <s v="—    "/>
    <s v="V"/>
    <s v="F"/>
    <s v="V"/>
    <s v="V"/>
  </r>
  <r>
    <x v="8"/>
    <s v="Cropping"/>
    <x v="3"/>
    <s v="Other horticulture"/>
    <m/>
    <x v="189"/>
    <s v="—    "/>
    <s v=".D"/>
    <s v="F"/>
    <s v=".D"/>
    <s v="V"/>
  </r>
  <r>
    <x v="8"/>
    <s v="Cropping"/>
    <x v="3"/>
    <s v="Other horticulture"/>
    <m/>
    <x v="190"/>
    <s v="—    "/>
    <n v="155995.802809396"/>
    <s v="F"/>
    <n v="260406.423495853"/>
    <s v="V"/>
  </r>
  <r>
    <x v="8"/>
    <s v="Cropping"/>
    <x v="3"/>
    <s v="Other horticulture"/>
    <m/>
    <x v="191"/>
    <s v="—    "/>
    <n v="189077.18207902799"/>
    <s v="F"/>
    <s v="V"/>
    <s v="V"/>
  </r>
  <r>
    <x v="8"/>
    <s v="Cropping"/>
    <x v="3"/>
    <s v="Other horticulture"/>
    <m/>
    <x v="192"/>
    <s v="—    "/>
    <s v="V"/>
    <s v="F"/>
    <s v="V"/>
    <s v="V"/>
  </r>
  <r>
    <x v="8"/>
    <s v="Cropping"/>
    <x v="3"/>
    <s v="Other horticulture"/>
    <m/>
    <x v="193"/>
    <s v="—    "/>
    <n v="0"/>
    <n v="0"/>
    <n v="0"/>
    <n v="0"/>
  </r>
  <r>
    <x v="8"/>
    <s v="Cropping"/>
    <x v="3"/>
    <s v="Other horticulture"/>
    <m/>
    <x v="194"/>
    <s v="—    "/>
    <n v="7632.1092232152496"/>
    <s v="F"/>
    <s v="V"/>
    <s v="V"/>
  </r>
  <r>
    <x v="8"/>
    <s v="Cropping"/>
    <x v="3"/>
    <s v="Other horticulture"/>
    <m/>
    <x v="195"/>
    <s v="—    "/>
    <n v="10381.8118462005"/>
    <s v="F"/>
    <n v="14336.5690242992"/>
    <s v="V"/>
  </r>
  <r>
    <x v="8"/>
    <s v="Cropping"/>
    <x v="3"/>
    <s v="Other horticulture"/>
    <m/>
    <x v="196"/>
    <s v="—    "/>
    <n v="12908.8931155766"/>
    <s v="F"/>
    <n v="14353.0093295318"/>
    <s v="V"/>
  </r>
  <r>
    <x v="8"/>
    <s v="Cropping"/>
    <x v="3"/>
    <s v="Other horticulture"/>
    <m/>
    <x v="197"/>
    <s v="—    "/>
    <n v="30922.814184992301"/>
    <s v="F"/>
    <n v="39238.035925980897"/>
    <s v="V"/>
  </r>
  <r>
    <x v="8"/>
    <s v="Cropping"/>
    <x v="3"/>
    <s v="Other horticulture"/>
    <m/>
    <x v="198"/>
    <s v="—    "/>
    <s v="V"/>
    <s v="F"/>
    <s v=".D"/>
    <s v=".D"/>
  </r>
  <r>
    <x v="8"/>
    <s v="Cropping"/>
    <x v="3"/>
    <s v="Other horticulture"/>
    <m/>
    <x v="199"/>
    <s v="—    "/>
    <n v="4007.8926651217498"/>
    <s v="F"/>
    <n v="5752.72622475762"/>
    <n v="2626.18930781463"/>
  </r>
  <r>
    <x v="8"/>
    <s v="Cropping"/>
    <x v="3"/>
    <s v="Other horticulture"/>
    <m/>
    <x v="200"/>
    <s v="—    "/>
    <n v="19218.991120184201"/>
    <s v="F"/>
    <n v="28643.4378831299"/>
    <s v="V"/>
  </r>
  <r>
    <x v="8"/>
    <s v="Cropping"/>
    <x v="3"/>
    <s v="Other horticulture"/>
    <m/>
    <x v="201"/>
    <s v="—    "/>
    <s v="V"/>
    <s v="F"/>
    <n v="755.082932187746"/>
    <s v=".D"/>
  </r>
  <r>
    <x v="8"/>
    <s v="Cropping"/>
    <x v="3"/>
    <s v="Other horticulture"/>
    <m/>
    <x v="202"/>
    <s v="—    "/>
    <s v="V"/>
    <s v="F"/>
    <s v="V"/>
    <s v=".D"/>
  </r>
  <r>
    <x v="8"/>
    <s v="Cropping"/>
    <x v="3"/>
    <s v="Other horticulture"/>
    <m/>
    <x v="203"/>
    <s v="—    "/>
    <s v="V"/>
    <s v=".D"/>
    <s v="V"/>
    <s v=".D"/>
  </r>
  <r>
    <x v="8"/>
    <s v="Cropping"/>
    <x v="3"/>
    <s v="Other horticulture"/>
    <m/>
    <x v="204"/>
    <s v="—    "/>
    <n v="160249.12609715699"/>
    <s v="F"/>
    <s v="V"/>
    <s v="V"/>
  </r>
  <r>
    <x v="8"/>
    <s v="Cropping"/>
    <x v="3"/>
    <s v="Other horticulture"/>
    <m/>
    <x v="205"/>
    <s v="—    "/>
    <s v="V"/>
    <s v="F"/>
    <s v="V"/>
    <s v="V"/>
  </r>
  <r>
    <x v="8"/>
    <s v="Cropping"/>
    <x v="3"/>
    <s v="Other horticulture"/>
    <m/>
    <x v="206"/>
    <s v="—    "/>
    <s v="V"/>
    <s v=".D"/>
    <s v="V"/>
    <s v=".D"/>
  </r>
  <r>
    <x v="8"/>
    <s v="Cropping"/>
    <x v="3"/>
    <s v="Other horticulture"/>
    <m/>
    <x v="207"/>
    <s v="—    "/>
    <n v="1996.94812524033"/>
    <s v="F"/>
    <n v="2927.2494057306799"/>
    <s v="V"/>
  </r>
  <r>
    <x v="8"/>
    <s v="Cropping"/>
    <x v="3"/>
    <s v="Other horticulture"/>
    <m/>
    <x v="208"/>
    <s v="—    "/>
    <n v="14240.6914238152"/>
    <s v="F"/>
    <s v="V"/>
    <s v="V"/>
  </r>
  <r>
    <x v="8"/>
    <s v="Cropping"/>
    <x v="3"/>
    <s v="Other horticulture"/>
    <m/>
    <x v="209"/>
    <s v="—    "/>
    <s v=".D"/>
    <s v="..D"/>
    <s v=".D"/>
    <n v="0"/>
  </r>
  <r>
    <x v="8"/>
    <s v="Cropping"/>
    <x v="3"/>
    <s v="Other horticulture"/>
    <m/>
    <x v="205"/>
    <s v="—    "/>
    <s v="V"/>
    <s v="F"/>
    <s v="V"/>
    <s v="V"/>
  </r>
  <r>
    <x v="8"/>
    <s v="Cropping"/>
    <x v="3"/>
    <s v="Other horticulture"/>
    <m/>
    <x v="210"/>
    <s v="—    "/>
    <n v="699.97104268708699"/>
    <s v=".D"/>
    <n v="1000.67793631949"/>
    <s v="..D"/>
  </r>
  <r>
    <x v="8"/>
    <s v="Cropping"/>
    <x v="3"/>
    <s v="Other horticulture"/>
    <m/>
    <x v="175"/>
    <s v="—    "/>
    <s v="V"/>
    <s v="F"/>
    <s v="V"/>
    <s v="V"/>
  </r>
  <r>
    <x v="8"/>
    <s v="Cropping"/>
    <x v="3"/>
    <s v="Other horticulture"/>
    <m/>
    <x v="178"/>
    <s v="—    "/>
    <n v="5953.19598398776"/>
    <s v="F"/>
    <n v="5893.7405406890803"/>
    <s v="V"/>
  </r>
  <r>
    <x v="8"/>
    <s v="Cropping"/>
    <x v="3"/>
    <s v="Other horticulture"/>
    <m/>
    <x v="211"/>
    <s v="—    "/>
    <n v="46305.280301915598"/>
    <s v="F"/>
    <n v="38751.532063230297"/>
    <n v="102373.201277047"/>
  </r>
  <r>
    <x v="8"/>
    <s v="Cropping"/>
    <x v="3"/>
    <s v="Other horticulture"/>
    <m/>
    <x v="212"/>
    <s v="—    "/>
    <n v="33635.651168076598"/>
    <s v="F"/>
    <n v="26025.035698701799"/>
    <n v="32402.757010100198"/>
  </r>
  <r>
    <x v="8"/>
    <s v="Cropping"/>
    <x v="3"/>
    <s v="Other horticulture"/>
    <m/>
    <x v="213"/>
    <s v="—    "/>
    <s v="V"/>
    <s v="F"/>
    <s v="V"/>
    <s v="V"/>
  </r>
  <r>
    <x v="8"/>
    <s v="Cropping"/>
    <x v="3"/>
    <s v="Other horticulture"/>
    <m/>
    <x v="214"/>
    <s v="—    "/>
    <n v="2148.9965270480102"/>
    <s v="F"/>
    <n v="3112.35253546083"/>
    <s v="V"/>
  </r>
  <r>
    <x v="8"/>
    <s v="Cropping"/>
    <x v="3"/>
    <s v="Other horticulture"/>
    <m/>
    <x v="215"/>
    <s v="—    "/>
    <s v="V"/>
    <s v="F"/>
    <s v="V"/>
    <s v="V"/>
  </r>
  <r>
    <x v="8"/>
    <s v="Cropping"/>
    <x v="3"/>
    <s v="Other horticulture"/>
    <m/>
    <x v="216"/>
    <s v="—    "/>
    <s v="V"/>
    <s v=".D"/>
    <s v="V"/>
    <s v=".D"/>
  </r>
  <r>
    <x v="8"/>
    <s v="Cropping"/>
    <x v="3"/>
    <s v="Other horticulture"/>
    <m/>
    <x v="217"/>
    <s v="—    "/>
    <n v="8987.2139971346605"/>
    <s v="F"/>
    <n v="11683.702798958901"/>
    <s v="V"/>
  </r>
  <r>
    <x v="8"/>
    <s v="Cropping"/>
    <x v="3"/>
    <s v="Other horticulture"/>
    <m/>
    <x v="218"/>
    <s v="—    "/>
    <s v="V"/>
    <s v="F"/>
    <s v="V"/>
    <s v=".D"/>
  </r>
  <r>
    <x v="8"/>
    <s v="Cropping"/>
    <x v="3"/>
    <s v="Other horticulture"/>
    <m/>
    <x v="219"/>
    <s v="—    "/>
    <n v="0"/>
    <n v="0"/>
    <n v="0"/>
    <n v="0"/>
  </r>
  <r>
    <x v="8"/>
    <s v="Cropping"/>
    <x v="3"/>
    <s v="Other horticulture"/>
    <m/>
    <x v="220"/>
    <s v="—    "/>
    <n v="0"/>
    <n v="0"/>
    <n v="0"/>
    <n v="0"/>
  </r>
  <r>
    <x v="8"/>
    <s v="Cropping"/>
    <x v="3"/>
    <s v="Other horticulture"/>
    <m/>
    <x v="221"/>
    <s v="—    "/>
    <n v="24469.340627376201"/>
    <s v="F"/>
    <n v="20739.079269237402"/>
    <n v="20382.0950810463"/>
  </r>
  <r>
    <x v="8"/>
    <s v="Cropping"/>
    <x v="3"/>
    <s v="Other horticulture"/>
    <m/>
    <x v="222"/>
    <s v="—    "/>
    <n v="42346.018954006897"/>
    <s v="F"/>
    <s v="V"/>
    <s v="V"/>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2"/>
    <s v="—    "/>
    <n v="127.510336064954"/>
    <n v="76.971610916282401"/>
    <n v="120.74037243695901"/>
    <n v="190.545766742344"/>
  </r>
  <r>
    <x v="9"/>
    <s v="Grazing Livestock"/>
    <x v="0"/>
    <m/>
    <m/>
    <x v="179"/>
    <s v="—    "/>
    <n v="70.271502058568402"/>
    <n v="47.222069385860003"/>
    <n v="68.048353379275298"/>
    <n v="97.314707435898001"/>
  </r>
  <r>
    <x v="9"/>
    <s v="Grazing Livestock"/>
    <x v="0"/>
    <m/>
    <m/>
    <x v="180"/>
    <s v="—    "/>
    <n v="13765.9965905516"/>
    <n v="7856.5820953435896"/>
    <n v="13098.6756220977"/>
    <n v="20891.415074644799"/>
  </r>
  <r>
    <x v="9"/>
    <s v="Grazing Livestock"/>
    <x v="0"/>
    <m/>
    <m/>
    <x v="181"/>
    <s v="—    "/>
    <n v="164929.04300185299"/>
    <n v="89241.156319760601"/>
    <n v="180953.35195256001"/>
    <n v="207710.00266857899"/>
  </r>
  <r>
    <x v="9"/>
    <s v="Grazing Livestock"/>
    <x v="0"/>
    <m/>
    <m/>
    <x v="182"/>
    <s v="—    "/>
    <n v="787.27993287641902"/>
    <n v="323.783497947152"/>
    <n v="1120.5796517270301"/>
    <n v="585.24918744813397"/>
  </r>
  <r>
    <x v="9"/>
    <s v="Grazing Livestock"/>
    <x v="0"/>
    <m/>
    <m/>
    <x v="183"/>
    <s v="—    "/>
    <n v="5198.01370061742"/>
    <n v="2151.8949942137701"/>
    <n v="5926.6656822370196"/>
    <n v="6754.5385613381504"/>
  </r>
  <r>
    <x v="9"/>
    <s v="Grazing Livestock"/>
    <x v="0"/>
    <m/>
    <m/>
    <x v="184"/>
    <s v="—    "/>
    <n v="184867.78397532701"/>
    <n v="100205.75700240801"/>
    <n v="200786.35779648001"/>
    <n v="236678.613648887"/>
  </r>
  <r>
    <x v="9"/>
    <s v="Grazing Livestock"/>
    <x v="0"/>
    <m/>
    <m/>
    <x v="185"/>
    <s v="—    "/>
    <n v="12530.710566518401"/>
    <n v="8139.3744207782602"/>
    <n v="12997.573223728999"/>
    <n v="15926.0679547196"/>
  </r>
  <r>
    <x v="9"/>
    <s v="Grazing Livestock"/>
    <x v="0"/>
    <m/>
    <m/>
    <x v="186"/>
    <s v="—    "/>
    <n v="78765.381550366204"/>
    <n v="50603.359309481501"/>
    <n v="88816.823835689298"/>
    <n v="86615.195190267594"/>
  </r>
  <r>
    <x v="9"/>
    <s v="Grazing Livestock"/>
    <x v="0"/>
    <m/>
    <m/>
    <x v="187"/>
    <s v="—    "/>
    <n v="2971.0475317577002"/>
    <n v="1317.20162630862"/>
    <n v="3538.0720547699302"/>
    <n v="3477.9257527447699"/>
  </r>
  <r>
    <x v="9"/>
    <s v="Grazing Livestock"/>
    <x v="0"/>
    <m/>
    <m/>
    <x v="188"/>
    <s v="—    "/>
    <n v="11000.409072546699"/>
    <n v="8312.1024919670708"/>
    <n v="11262.271810035299"/>
    <n v="13126.235300120699"/>
  </r>
  <r>
    <x v="9"/>
    <s v="Grazing Livestock"/>
    <x v="0"/>
    <m/>
    <m/>
    <x v="189"/>
    <s v="—    "/>
    <n v="107.97494702155799"/>
    <s v="V"/>
    <n v="126.180277313518"/>
    <s v="V"/>
  </r>
  <r>
    <x v="9"/>
    <s v="Grazing Livestock"/>
    <x v="0"/>
    <m/>
    <m/>
    <x v="190"/>
    <s v="—    "/>
    <n v="105375.523668211"/>
    <n v="68387.515327012094"/>
    <n v="116740.921201537"/>
    <n v="119308.399944205"/>
  </r>
  <r>
    <x v="9"/>
    <s v="Grazing Livestock"/>
    <x v="0"/>
    <m/>
    <m/>
    <x v="191"/>
    <s v="—    "/>
    <n v="79492.260307116696"/>
    <n v="31818.241675395999"/>
    <n v="84045.436594943501"/>
    <n v="117370.213704682"/>
  </r>
  <r>
    <x v="9"/>
    <s v="Grazing Livestock"/>
    <x v="0"/>
    <m/>
    <m/>
    <x v="192"/>
    <s v="—    "/>
    <n v="14359.680497032001"/>
    <n v="7926.0635903725797"/>
    <n v="16039.4958959208"/>
    <n v="17369.258364846901"/>
  </r>
  <r>
    <x v="9"/>
    <s v="Grazing Livestock"/>
    <x v="0"/>
    <m/>
    <m/>
    <x v="193"/>
    <s v="—    "/>
    <n v="0"/>
    <n v="0"/>
    <n v="0"/>
    <n v="0"/>
  </r>
  <r>
    <x v="9"/>
    <s v="Grazing Livestock"/>
    <x v="0"/>
    <m/>
    <m/>
    <x v="194"/>
    <s v="—    "/>
    <n v="6687.1757128981499"/>
    <n v="4473.9263095699098"/>
    <n v="7396.1521393126995"/>
    <n v="7463.8427735221303"/>
  </r>
  <r>
    <x v="9"/>
    <s v="Grazing Livestock"/>
    <x v="0"/>
    <m/>
    <m/>
    <x v="195"/>
    <s v="—    "/>
    <n v="8778.9100925018392"/>
    <n v="6725.4044739736701"/>
    <n v="9477.3776034557504"/>
    <n v="9419.2900125886899"/>
  </r>
  <r>
    <x v="9"/>
    <s v="Grazing Livestock"/>
    <x v="0"/>
    <m/>
    <m/>
    <x v="196"/>
    <s v="—    "/>
    <n v="14878.847605848399"/>
    <n v="10476.355371153901"/>
    <n v="16090.741440740499"/>
    <n v="16815.157214574701"/>
  </r>
  <r>
    <x v="9"/>
    <s v="Grazing Livestock"/>
    <x v="0"/>
    <m/>
    <m/>
    <x v="197"/>
    <s v="—    "/>
    <n v="30344.933411248399"/>
    <n v="21675.686154697501"/>
    <n v="32964.271183509001"/>
    <n v="33698.290000685498"/>
  </r>
  <r>
    <x v="9"/>
    <s v="Grazing Livestock"/>
    <x v="0"/>
    <m/>
    <m/>
    <x v="198"/>
    <s v="—    "/>
    <s v=".D"/>
    <s v="..D"/>
    <n v="0"/>
    <s v=".D"/>
  </r>
  <r>
    <x v="9"/>
    <s v="Grazing Livestock"/>
    <x v="0"/>
    <m/>
    <m/>
    <x v="199"/>
    <s v="—    "/>
    <n v="3262.743361581"/>
    <n v="2553.83567044746"/>
    <n v="3701.9984659346701"/>
    <n v="3092.8831791737298"/>
  </r>
  <r>
    <x v="9"/>
    <s v="Grazing Livestock"/>
    <x v="0"/>
    <m/>
    <m/>
    <x v="200"/>
    <s v="—    "/>
    <n v="11234.929145801099"/>
    <n v="8550.5255628238501"/>
    <n v="12522.6391244061"/>
    <n v="11332.8296195767"/>
  </r>
  <r>
    <x v="9"/>
    <s v="Grazing Livestock"/>
    <x v="0"/>
    <m/>
    <m/>
    <x v="201"/>
    <s v="—    "/>
    <n v="350.64650045015298"/>
    <n v="245.87024539641399"/>
    <n v="370.693569067179"/>
    <n v="414.08297270609899"/>
  </r>
  <r>
    <x v="9"/>
    <s v="Grazing Livestock"/>
    <x v="0"/>
    <m/>
    <m/>
    <x v="202"/>
    <s v="—    "/>
    <n v="5709.6818613359901"/>
    <n v="3889.7467567538902"/>
    <n v="6097.2773283133802"/>
    <n v="6733.84929977106"/>
  </r>
  <r>
    <x v="9"/>
    <s v="Grazing Livestock"/>
    <x v="0"/>
    <m/>
    <m/>
    <x v="203"/>
    <s v="—    "/>
    <n v="2888.5144558839002"/>
    <n v="1069.7218032861399"/>
    <n v="3615.1334519950001"/>
    <n v="3242.6348658557099"/>
  </r>
  <r>
    <x v="9"/>
    <s v="Grazing Livestock"/>
    <x v="0"/>
    <m/>
    <m/>
    <x v="204"/>
    <s v="—    "/>
    <n v="85524.627971170397"/>
    <n v="57925.384804080597"/>
    <n v="95120.234096122993"/>
    <n v="93720.656692701596"/>
  </r>
  <r>
    <x v="9"/>
    <s v="Grazing Livestock"/>
    <x v="0"/>
    <m/>
    <m/>
    <x v="205"/>
    <s v="—    "/>
    <n v="-5470.8789347368802"/>
    <n v="-25917.561069612399"/>
    <n v="-10468.261207059601"/>
    <n v="24487.733207234302"/>
  </r>
  <r>
    <x v="9"/>
    <s v="Grazing Livestock"/>
    <x v="0"/>
    <m/>
    <m/>
    <x v="206"/>
    <s v="—    "/>
    <n v="561.48872931662902"/>
    <s v="V"/>
    <n v="606.53629411993097"/>
    <n v="838.17619525447299"/>
  </r>
  <r>
    <x v="9"/>
    <s v="Grazing Livestock"/>
    <x v="0"/>
    <m/>
    <m/>
    <x v="207"/>
    <s v="—    "/>
    <n v="5132.5667618928301"/>
    <n v="3897.7138280151598"/>
    <n v="5952.0559687476698"/>
    <n v="4729.4549042711196"/>
  </r>
  <r>
    <x v="9"/>
    <s v="Grazing Livestock"/>
    <x v="0"/>
    <m/>
    <m/>
    <x v="208"/>
    <s v="—    "/>
    <n v="12231.4391505566"/>
    <n v="8114.7335473965304"/>
    <n v="13839.5525361697"/>
    <n v="13105.054207397199"/>
  </r>
  <r>
    <x v="9"/>
    <s v="Grazing Livestock"/>
    <x v="0"/>
    <m/>
    <m/>
    <x v="209"/>
    <s v="—    "/>
    <s v=".D"/>
    <s v=".D"/>
    <s v=".D"/>
    <n v="0"/>
  </r>
  <r>
    <x v="9"/>
    <s v="Grazing Livestock"/>
    <x v="0"/>
    <m/>
    <m/>
    <x v="205"/>
    <s v="—    "/>
    <n v="-5470.8789347368802"/>
    <n v="-25917.561069612399"/>
    <n v="-10468.261207059601"/>
    <n v="24487.733207234302"/>
  </r>
  <r>
    <x v="9"/>
    <s v="Grazing Livestock"/>
    <x v="0"/>
    <m/>
    <m/>
    <x v="210"/>
    <s v="—    "/>
    <n v="4964.9677480029504"/>
    <n v="1401.8841785428699"/>
    <n v="3921.0928800859301"/>
    <n v="10527.0053333654"/>
  </r>
  <r>
    <x v="9"/>
    <s v="Grazing Livestock"/>
    <x v="0"/>
    <m/>
    <m/>
    <x v="175"/>
    <s v="—    "/>
    <n v="7734.1865388782298"/>
    <n v="2147.7433869952802"/>
    <n v="6362.5889513013799"/>
    <n v="15931.737617742599"/>
  </r>
  <r>
    <x v="9"/>
    <s v="Grazing Livestock"/>
    <x v="0"/>
    <m/>
    <m/>
    <x v="178"/>
    <s v="—    "/>
    <n v="21427.7872983372"/>
    <n v="12113.465422131299"/>
    <n v="20751.2686101492"/>
    <n v="31918.250619802999"/>
  </r>
  <r>
    <x v="9"/>
    <s v="Grazing Livestock"/>
    <x v="0"/>
    <m/>
    <m/>
    <x v="211"/>
    <s v="—    "/>
    <n v="28656.062650481501"/>
    <n v="-10254.4680819429"/>
    <n v="20566.6892344769"/>
    <n v="82864.726778145399"/>
  </r>
  <r>
    <x v="9"/>
    <s v="Grazing Livestock"/>
    <x v="0"/>
    <m/>
    <m/>
    <x v="212"/>
    <s v="—    "/>
    <n v="33504.706394114299"/>
    <n v="33232.020892922097"/>
    <n v="35383.805577292303"/>
    <n v="30065.113673707099"/>
  </r>
  <r>
    <x v="9"/>
    <s v="Grazing Livestock"/>
    <x v="0"/>
    <m/>
    <m/>
    <x v="213"/>
    <s v="—    "/>
    <n v="-4848.6437436327396"/>
    <n v="-43486.488974865002"/>
    <n v="-14817.1163428154"/>
    <n v="52799.613104438198"/>
  </r>
  <r>
    <x v="9"/>
    <s v="Grazing Livestock"/>
    <x v="0"/>
    <m/>
    <m/>
    <x v="214"/>
    <s v="—    "/>
    <n v="5478.9772535658904"/>
    <n v="4100.6766510102298"/>
    <n v="6291.5729724720404"/>
    <n v="5230.4705759706803"/>
  </r>
  <r>
    <x v="9"/>
    <s v="Grazing Livestock"/>
    <x v="0"/>
    <m/>
    <m/>
    <x v="215"/>
    <s v="—    "/>
    <s v="V"/>
    <n v="-39385.8123238548"/>
    <n v="-8525.54337034331"/>
    <n v="58030.083680408898"/>
  </r>
  <r>
    <x v="9"/>
    <s v="Grazing Livestock"/>
    <x v="0"/>
    <m/>
    <m/>
    <x v="216"/>
    <s v="—    "/>
    <n v="561.48872931662902"/>
    <s v="V"/>
    <n v="606.53629411993097"/>
    <n v="838.17619525447299"/>
  </r>
  <r>
    <x v="9"/>
    <s v="Grazing Livestock"/>
    <x v="0"/>
    <m/>
    <m/>
    <x v="217"/>
    <s v="—    "/>
    <n v="17650.830887262899"/>
    <n v="11609.3597720787"/>
    <n v="17870.754371428"/>
    <n v="23155.442667641499"/>
  </r>
  <r>
    <x v="9"/>
    <s v="Grazing Livestock"/>
    <x v="0"/>
    <m/>
    <m/>
    <x v="218"/>
    <s v="—    "/>
    <n v="7104.8365402546497"/>
    <n v="4884.4178971151596"/>
    <n v="7409.5723883396504"/>
    <n v="8686.1538648235692"/>
  </r>
  <r>
    <x v="9"/>
    <s v="Grazing Livestock"/>
    <x v="0"/>
    <m/>
    <m/>
    <x v="219"/>
    <s v="—    "/>
    <n v="0"/>
    <n v="0"/>
    <n v="0"/>
    <n v="0"/>
  </r>
  <r>
    <x v="9"/>
    <s v="Grazing Livestock"/>
    <x v="0"/>
    <m/>
    <m/>
    <x v="220"/>
    <s v="—    "/>
    <n v="0"/>
    <n v="0"/>
    <n v="0"/>
    <n v="0"/>
  </r>
  <r>
    <x v="9"/>
    <s v="Grazing Livestock"/>
    <x v="0"/>
    <m/>
    <m/>
    <x v="221"/>
    <s v="—    "/>
    <n v="25333.801388479402"/>
    <n v="25721.316420478201"/>
    <n v="26157.558477602601"/>
    <n v="23327.541439870402"/>
  </r>
  <r>
    <x v="9"/>
    <s v="Grazing Livestock"/>
    <x v="0"/>
    <m/>
    <m/>
    <x v="222"/>
    <s v="—    "/>
    <n v="16224.642413838699"/>
    <n v="-19689.983465473899"/>
    <n v="8274.4493612720998"/>
    <n v="67213.828432637005"/>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2"/>
    <s v="—    "/>
    <n v="164.404649056864"/>
    <n v="132.86716937450399"/>
    <n v="174.561878175879"/>
    <n v="176.24780337889399"/>
  </r>
  <r>
    <x v="10"/>
    <s v="Grazing Livestock"/>
    <x v="4"/>
    <m/>
    <m/>
    <x v="179"/>
    <s v="—    "/>
    <n v="87.225587709037796"/>
    <n v="67.918059883351404"/>
    <n v="81.693228203553005"/>
    <n v="117.3729069618"/>
  </r>
  <r>
    <x v="10"/>
    <s v="Grazing Livestock"/>
    <x v="4"/>
    <m/>
    <m/>
    <x v="180"/>
    <s v="—    "/>
    <n v="31830.0258959723"/>
    <n v="23240.294360734501"/>
    <n v="24607.611645784498"/>
    <n v="54519.556259806799"/>
  </r>
  <r>
    <x v="10"/>
    <s v="Grazing Livestock"/>
    <x v="4"/>
    <m/>
    <m/>
    <x v="181"/>
    <s v="—    "/>
    <n v="522936.02638183901"/>
    <n v="303789.26428629598"/>
    <n v="583414.49736215197"/>
    <n v="624915.26698734099"/>
  </r>
  <r>
    <x v="10"/>
    <s v="Grazing Livestock"/>
    <x v="4"/>
    <m/>
    <m/>
    <x v="182"/>
    <s v="—    "/>
    <n v="2520.1084816990601"/>
    <n v="1063.4800661726699"/>
    <n v="3689.4120206937801"/>
    <n v="1702.7960237233899"/>
  </r>
  <r>
    <x v="10"/>
    <s v="Grazing Livestock"/>
    <x v="4"/>
    <m/>
    <m/>
    <x v="183"/>
    <s v="—    "/>
    <n v="7944.4330455169302"/>
    <n v="3841.7956397431899"/>
    <n v="10801.723615200201"/>
    <n v="6492.1867195311897"/>
  </r>
  <r>
    <x v="10"/>
    <s v="Grazing Livestock"/>
    <x v="4"/>
    <m/>
    <m/>
    <x v="184"/>
    <s v="—    "/>
    <n v="564803.9623282"/>
    <n v="334796.762909104"/>
    <n v="620822.51915158401"/>
    <n v="686367.59348395199"/>
  </r>
  <r>
    <x v="10"/>
    <s v="Grazing Livestock"/>
    <x v="4"/>
    <m/>
    <m/>
    <x v="185"/>
    <s v="—    "/>
    <n v="33596.091721630903"/>
    <n v="25053.145473373101"/>
    <n v="33743.796052428697"/>
    <n v="41877.650459541699"/>
  </r>
  <r>
    <x v="10"/>
    <s v="Grazing Livestock"/>
    <x v="4"/>
    <m/>
    <m/>
    <x v="186"/>
    <s v="—    "/>
    <n v="239352.691526918"/>
    <n v="165863.839737973"/>
    <n v="272714.09476021002"/>
    <n v="248062.48127876499"/>
  </r>
  <r>
    <x v="10"/>
    <s v="Grazing Livestock"/>
    <x v="4"/>
    <m/>
    <m/>
    <x v="187"/>
    <s v="—    "/>
    <n v="7021.61232854027"/>
    <n v="4091.95982021597"/>
    <n v="8261.1809001184793"/>
    <n v="7544.9648447987202"/>
  </r>
  <r>
    <x v="10"/>
    <s v="Grazing Livestock"/>
    <x v="4"/>
    <m/>
    <m/>
    <x v="188"/>
    <s v="—    "/>
    <n v="29729.3579003784"/>
    <n v="21968.635642270099"/>
    <n v="30318.976762876599"/>
    <n v="36365.180992729198"/>
  </r>
  <r>
    <x v="10"/>
    <s v="Grazing Livestock"/>
    <x v="4"/>
    <m/>
    <m/>
    <x v="189"/>
    <s v="—    "/>
    <s v="V"/>
    <s v=".D"/>
    <s v="V"/>
    <s v="V"/>
  </r>
  <r>
    <x v="10"/>
    <s v="Grazing Livestock"/>
    <x v="4"/>
    <m/>
    <m/>
    <x v="190"/>
    <s v="—    "/>
    <n v="309796.51097571099"/>
    <n v="217008.13958490701"/>
    <n v="345204.03339021001"/>
    <n v="333878.54534619499"/>
  </r>
  <r>
    <x v="10"/>
    <s v="Grazing Livestock"/>
    <x v="4"/>
    <m/>
    <m/>
    <x v="191"/>
    <s v="—    "/>
    <n v="255007.45135248901"/>
    <n v="117788.623324197"/>
    <n v="275618.48576137301"/>
    <n v="352489.048137757"/>
  </r>
  <r>
    <x v="10"/>
    <s v="Grazing Livestock"/>
    <x v="4"/>
    <m/>
    <m/>
    <x v="192"/>
    <s v="—    "/>
    <n v="49224.286848670003"/>
    <n v="29872.368929857501"/>
    <n v="58017.970475790004"/>
    <n v="51501.127814546897"/>
  </r>
  <r>
    <x v="10"/>
    <s v="Grazing Livestock"/>
    <x v="4"/>
    <m/>
    <m/>
    <x v="193"/>
    <s v="—    "/>
    <n v="0"/>
    <n v="0"/>
    <n v="0"/>
    <n v="0"/>
  </r>
  <r>
    <x v="10"/>
    <s v="Grazing Livestock"/>
    <x v="4"/>
    <m/>
    <m/>
    <x v="194"/>
    <s v="—    "/>
    <n v="14361.5876608328"/>
    <n v="10122.9453369517"/>
    <n v="16375.8197854184"/>
    <n v="14688.508089429301"/>
  </r>
  <r>
    <x v="10"/>
    <s v="Grazing Livestock"/>
    <x v="4"/>
    <m/>
    <m/>
    <x v="195"/>
    <s v="—    "/>
    <n v="22492.226366593899"/>
    <n v="17210.372926837099"/>
    <n v="24811.8750383439"/>
    <n v="23270.4650722939"/>
  </r>
  <r>
    <x v="10"/>
    <s v="Grazing Livestock"/>
    <x v="4"/>
    <m/>
    <m/>
    <x v="196"/>
    <s v="—    "/>
    <n v="32704.7887759847"/>
    <n v="23749.602303063599"/>
    <n v="36619.123125210499"/>
    <n v="34060.397288939203"/>
  </r>
  <r>
    <x v="10"/>
    <s v="Grazing Livestock"/>
    <x v="4"/>
    <m/>
    <m/>
    <x v="197"/>
    <s v="—    "/>
    <n v="69558.602803411399"/>
    <n v="51082.920566852401"/>
    <n v="77806.817948972806"/>
    <n v="72019.370450662507"/>
  </r>
  <r>
    <x v="10"/>
    <s v="Grazing Livestock"/>
    <x v="4"/>
    <m/>
    <m/>
    <x v="198"/>
    <s v="—    "/>
    <s v="..D"/>
    <n v="0"/>
    <n v="0"/>
    <s v="..D"/>
  </r>
  <r>
    <x v="10"/>
    <s v="Grazing Livestock"/>
    <x v="4"/>
    <m/>
    <m/>
    <x v="199"/>
    <s v="—    "/>
    <n v="6870.8922768564998"/>
    <n v="4611.82710999348"/>
    <n v="8556.7652466835298"/>
    <n v="5851.9371944016502"/>
  </r>
  <r>
    <x v="10"/>
    <s v="Grazing Livestock"/>
    <x v="4"/>
    <m/>
    <m/>
    <x v="200"/>
    <s v="—    "/>
    <n v="28300.171821354299"/>
    <n v="20303.941572220101"/>
    <n v="32859.789343558703"/>
    <n v="27436.491970599898"/>
  </r>
  <r>
    <x v="10"/>
    <s v="Grazing Livestock"/>
    <x v="4"/>
    <m/>
    <m/>
    <x v="201"/>
    <s v="—    "/>
    <n v="736.56514469086699"/>
    <n v="525.54722239829698"/>
    <n v="698.48860858448597"/>
    <n v="1022.42972455246"/>
  </r>
  <r>
    <x v="10"/>
    <s v="Grazing Livestock"/>
    <x v="4"/>
    <m/>
    <m/>
    <x v="202"/>
    <s v="—    "/>
    <n v="15350.912696335799"/>
    <n v="9137.5851932506794"/>
    <n v="16708.852658888401"/>
    <n v="18937.4434614329"/>
  </r>
  <r>
    <x v="10"/>
    <s v="Grazing Livestock"/>
    <x v="4"/>
    <m/>
    <m/>
    <x v="203"/>
    <s v="—    "/>
    <n v="5166.7513691030999"/>
    <n v="1539.50952821747"/>
    <n v="7419.6290963069296"/>
    <n v="4415.3675750796801"/>
  </r>
  <r>
    <x v="10"/>
    <s v="Grazing Livestock"/>
    <x v="4"/>
    <m/>
    <m/>
    <x v="204"/>
    <s v="—    "/>
    <n v="219884.66214652901"/>
    <n v="148431.01344670201"/>
    <n v="255876.47671244599"/>
    <n v="221427.46735387799"/>
  </r>
  <r>
    <x v="10"/>
    <s v="Grazing Livestock"/>
    <x v="4"/>
    <m/>
    <m/>
    <x v="205"/>
    <s v="—    "/>
    <n v="36276.717384715703"/>
    <n v="-30659.729690648801"/>
    <n v="21354.255245201199"/>
    <n v="132497.343826041"/>
  </r>
  <r>
    <x v="10"/>
    <s v="Grazing Livestock"/>
    <x v="4"/>
    <m/>
    <m/>
    <x v="206"/>
    <s v="—    "/>
    <n v="1153.92817875573"/>
    <n v="-17.3395681430876"/>
    <n v="1612.2461962740299"/>
    <s v="V"/>
  </r>
  <r>
    <x v="10"/>
    <s v="Grazing Livestock"/>
    <x v="4"/>
    <m/>
    <m/>
    <x v="207"/>
    <s v="—    "/>
    <n v="13370.3232555011"/>
    <n v="10622.2500245953"/>
    <n v="16359.9481182155"/>
    <n v="10301.463411507801"/>
  </r>
  <r>
    <x v="10"/>
    <s v="Grazing Livestock"/>
    <x v="4"/>
    <m/>
    <m/>
    <x v="208"/>
    <s v="—    "/>
    <n v="31304.537989911601"/>
    <n v="20728.6894892278"/>
    <n v="37448.2152154457"/>
    <n v="29941.835751094601"/>
  </r>
  <r>
    <x v="10"/>
    <s v="Grazing Livestock"/>
    <x v="4"/>
    <m/>
    <m/>
    <x v="209"/>
    <s v="—    "/>
    <s v=".D"/>
    <s v=".D"/>
    <s v="..D"/>
    <n v="0"/>
  </r>
  <r>
    <x v="10"/>
    <s v="Grazing Livestock"/>
    <x v="4"/>
    <m/>
    <m/>
    <x v="205"/>
    <s v="—    "/>
    <n v="36276.717384715703"/>
    <n v="-30659.729690648801"/>
    <n v="21354.255245201199"/>
    <n v="132497.343826041"/>
  </r>
  <r>
    <x v="10"/>
    <s v="Grazing Livestock"/>
    <x v="4"/>
    <m/>
    <m/>
    <x v="210"/>
    <s v="—    "/>
    <n v="3346.5713532099498"/>
    <n v="1964.4613467351501"/>
    <n v="3928.9187779799599"/>
    <n v="3598.2231187654902"/>
  </r>
  <r>
    <x v="10"/>
    <s v="Grazing Livestock"/>
    <x v="4"/>
    <m/>
    <m/>
    <x v="175"/>
    <s v="—    "/>
    <n v="9350.6609608090494"/>
    <n v="4538.7787167532997"/>
    <n v="7653.11751226867"/>
    <s v="V"/>
  </r>
  <r>
    <x v="10"/>
    <s v="Grazing Livestock"/>
    <x v="4"/>
    <m/>
    <m/>
    <x v="178"/>
    <s v="—    "/>
    <n v="30699.006562553299"/>
    <n v="24758.6060429231"/>
    <n v="31536.661922124898"/>
    <n v="35025.566590045397"/>
  </r>
  <r>
    <x v="10"/>
    <s v="Grazing Livestock"/>
    <x v="4"/>
    <m/>
    <m/>
    <x v="211"/>
    <s v="—    "/>
    <n v="79672.956261288098"/>
    <s v="V"/>
    <n v="64472.953457574702"/>
    <n v="188606.30658869899"/>
  </r>
  <r>
    <x v="10"/>
    <s v="Grazing Livestock"/>
    <x v="4"/>
    <m/>
    <m/>
    <x v="212"/>
    <s v="—    "/>
    <n v="46698.199831584003"/>
    <n v="49205.847920000801"/>
    <n v="47730.171868974001"/>
    <n v="42171.947360862599"/>
  </r>
  <r>
    <x v="10"/>
    <s v="Grazing Livestock"/>
    <x v="4"/>
    <m/>
    <m/>
    <x v="213"/>
    <s v="—    "/>
    <n v="32974.756429704103"/>
    <n v="-48603.731504238101"/>
    <n v="16742.781588600599"/>
    <n v="146434.35922783599"/>
  </r>
  <r>
    <x v="10"/>
    <s v="Grazing Livestock"/>
    <x v="4"/>
    <m/>
    <m/>
    <x v="214"/>
    <s v="—    "/>
    <n v="13650.1262694344"/>
    <n v="11029.2723433187"/>
    <n v="16530.1017547841"/>
    <n v="10667.3109064041"/>
  </r>
  <r>
    <x v="10"/>
    <s v="Grazing Livestock"/>
    <x v="4"/>
    <m/>
    <m/>
    <x v="215"/>
    <s v="—    "/>
    <n v="46624.882699138601"/>
    <n v="-37574.459160919403"/>
    <n v="33272.883343384703"/>
    <n v="157101.67013424"/>
  </r>
  <r>
    <x v="10"/>
    <s v="Grazing Livestock"/>
    <x v="4"/>
    <m/>
    <m/>
    <x v="216"/>
    <s v="—    "/>
    <n v="1153.92817875573"/>
    <n v="-17.3395681430876"/>
    <n v="1612.2461962740299"/>
    <s v="V"/>
  </r>
  <r>
    <x v="10"/>
    <s v="Grazing Livestock"/>
    <x v="4"/>
    <m/>
    <m/>
    <x v="217"/>
    <s v="—    "/>
    <n v="33276.664973484098"/>
    <n v="21994.252796978799"/>
    <n v="34228.223154204599"/>
    <n v="42739.813184977"/>
  </r>
  <r>
    <x v="10"/>
    <s v="Grazing Livestock"/>
    <x v="4"/>
    <m/>
    <m/>
    <x v="218"/>
    <s v="—    "/>
    <n v="16987.678426263199"/>
    <n v="10325.921530813301"/>
    <n v="17824.368687038099"/>
    <n v="22039.706390270501"/>
  </r>
  <r>
    <x v="10"/>
    <s v="Grazing Livestock"/>
    <x v="4"/>
    <m/>
    <m/>
    <x v="219"/>
    <s v="—    "/>
    <n v="0"/>
    <n v="0"/>
    <n v="0"/>
    <n v="0"/>
  </r>
  <r>
    <x v="10"/>
    <s v="Grazing Livestock"/>
    <x v="4"/>
    <m/>
    <m/>
    <x v="220"/>
    <s v="—    "/>
    <n v="0"/>
    <n v="0"/>
    <n v="0"/>
    <n v="0"/>
  </r>
  <r>
    <x v="10"/>
    <s v="Grazing Livestock"/>
    <x v="4"/>
    <m/>
    <m/>
    <x v="221"/>
    <s v="—    "/>
    <n v="31781.3975638624"/>
    <n v="34818.583776251297"/>
    <n v="31670.578424301599"/>
    <n v="28950.754503731801"/>
  </r>
  <r>
    <x v="10"/>
    <s v="Grazing Livestock"/>
    <x v="4"/>
    <m/>
    <m/>
    <x v="222"/>
    <s v="—    "/>
    <n v="64566.989177400901"/>
    <n v="-11427.396738007899"/>
    <n v="51838.299228550502"/>
    <n v="165598.89500468099"/>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2"/>
    <s v="—    "/>
    <n v="90.538585823223201"/>
    <n v="55.321584836098097"/>
    <n v="91.2676028096284"/>
    <n v="123.538133737698"/>
  </r>
  <r>
    <x v="11"/>
    <s v="Grazing Livestock"/>
    <x v="5"/>
    <m/>
    <m/>
    <x v="179"/>
    <s v="—    "/>
    <n v="58.5059040727431"/>
    <n v="37.398934680214602"/>
    <n v="59.770615706463801"/>
    <n v="76.655668082490607"/>
  </r>
  <r>
    <x v="11"/>
    <s v="Grazing Livestock"/>
    <x v="5"/>
    <m/>
    <m/>
    <x v="180"/>
    <s v="—    "/>
    <n v="11011.4733328447"/>
    <n v="3865.898780083"/>
    <n v="12817.458045523499"/>
    <n v="14445.810834563101"/>
  </r>
  <r>
    <x v="11"/>
    <s v="Grazing Livestock"/>
    <x v="5"/>
    <m/>
    <m/>
    <x v="181"/>
    <s v="—    "/>
    <n v="58226.460797343701"/>
    <n v="24310.132655502101"/>
    <n v="65183.091889661097"/>
    <n v="77704.944788230205"/>
  </r>
  <r>
    <x v="11"/>
    <s v="Grazing Livestock"/>
    <x v="5"/>
    <m/>
    <m/>
    <x v="182"/>
    <s v="—    "/>
    <n v="310.92063113498699"/>
    <n v="128.11701668901301"/>
    <s v="V"/>
    <s v="V"/>
  </r>
  <r>
    <x v="11"/>
    <s v="Grazing Livestock"/>
    <x v="5"/>
    <m/>
    <m/>
    <x v="183"/>
    <s v="—    "/>
    <n v="4937.7435937341697"/>
    <n v="1924.6609499195899"/>
    <n v="4849.3074501097399"/>
    <n v="8057.7383416565199"/>
  </r>
  <r>
    <x v="11"/>
    <s v="Grazing Livestock"/>
    <x v="5"/>
    <m/>
    <m/>
    <x v="184"/>
    <s v="—    "/>
    <n v="74932.104761420997"/>
    <n v="29923.357086222499"/>
    <n v="83565.204996284199"/>
    <n v="101958.709289458"/>
  </r>
  <r>
    <x v="11"/>
    <s v="Grazing Livestock"/>
    <x v="5"/>
    <m/>
    <m/>
    <x v="185"/>
    <s v="—    "/>
    <n v="6745.6148482238304"/>
    <n v="3272.8271338044201"/>
    <n v="7597.9899412160703"/>
    <n v="8464.5698714199698"/>
  </r>
  <r>
    <x v="11"/>
    <s v="Grazing Livestock"/>
    <x v="5"/>
    <m/>
    <m/>
    <x v="186"/>
    <s v="—    "/>
    <n v="29729.730584298399"/>
    <n v="14462.349326523599"/>
    <n v="35155.730709364798"/>
    <n v="33984.832757887503"/>
  </r>
  <r>
    <x v="11"/>
    <s v="Grazing Livestock"/>
    <x v="5"/>
    <m/>
    <m/>
    <x v="187"/>
    <s v="—    "/>
    <n v="1482.2080112246999"/>
    <s v="V"/>
    <n v="1986.2740724247601"/>
    <n v="1632.6177439894"/>
  </r>
  <r>
    <x v="11"/>
    <s v="Grazing Livestock"/>
    <x v="5"/>
    <m/>
    <m/>
    <x v="188"/>
    <s v="—    "/>
    <n v="6245.74591009713"/>
    <n v="5013.7519787441797"/>
    <n v="6593.7488246491303"/>
    <n v="6765.8298895610396"/>
  </r>
  <r>
    <x v="11"/>
    <s v="Grazing Livestock"/>
    <x v="5"/>
    <m/>
    <m/>
    <x v="189"/>
    <s v="—    "/>
    <s v="V"/>
    <n v="2.8796261484033798"/>
    <s v="V"/>
    <s v=".D"/>
  </r>
  <r>
    <x v="11"/>
    <s v="Grazing Livestock"/>
    <x v="5"/>
    <m/>
    <m/>
    <x v="190"/>
    <s v="—    "/>
    <n v="44334.432266127798"/>
    <n v="23066.1567985783"/>
    <n v="51455.374178746999"/>
    <n v="51123.073425433402"/>
  </r>
  <r>
    <x v="11"/>
    <s v="Grazing Livestock"/>
    <x v="5"/>
    <m/>
    <m/>
    <x v="191"/>
    <s v="—    "/>
    <n v="30597.6724952933"/>
    <n v="6857.2002876441502"/>
    <n v="32109.8308175372"/>
    <n v="50835.635864024101"/>
  </r>
  <r>
    <x v="11"/>
    <s v="Grazing Livestock"/>
    <x v="5"/>
    <m/>
    <m/>
    <x v="192"/>
    <s v="—    "/>
    <n v="3707.37699587005"/>
    <n v="1297.3500837358699"/>
    <n v="4262.7492589097101"/>
    <n v="4971.4020124236604"/>
  </r>
  <r>
    <x v="11"/>
    <s v="Grazing Livestock"/>
    <x v="5"/>
    <m/>
    <m/>
    <x v="193"/>
    <s v="—    "/>
    <n v="0"/>
    <n v="0"/>
    <n v="0"/>
    <n v="0"/>
  </r>
  <r>
    <x v="11"/>
    <s v="Grazing Livestock"/>
    <x v="5"/>
    <m/>
    <m/>
    <x v="194"/>
    <s v="—    "/>
    <n v="4465.8641354844403"/>
    <n v="2987.2416552098098"/>
    <n v="4911.5693640849004"/>
    <n v="5034.9152071944"/>
  </r>
  <r>
    <x v="11"/>
    <s v="Grazing Livestock"/>
    <x v="5"/>
    <m/>
    <m/>
    <x v="195"/>
    <s v="—    "/>
    <n v="4952.1182769938996"/>
    <n v="4049.80300476413"/>
    <n v="5278.0826827473202"/>
    <n v="5193.2067952767102"/>
  </r>
  <r>
    <x v="11"/>
    <s v="Grazing Livestock"/>
    <x v="5"/>
    <m/>
    <m/>
    <x v="196"/>
    <s v="—    "/>
    <n v="9893.7314177438093"/>
    <n v="7582.5216036851798"/>
    <n v="10374.336716939801"/>
    <n v="11208.199818965601"/>
  </r>
  <r>
    <x v="11"/>
    <s v="Grazing Livestock"/>
    <x v="5"/>
    <m/>
    <m/>
    <x v="197"/>
    <s v="—    "/>
    <n v="19311.713830222099"/>
    <n v="14619.566263659101"/>
    <n v="20563.9887637721"/>
    <n v="21436.321821436701"/>
  </r>
  <r>
    <x v="11"/>
    <s v="Grazing Livestock"/>
    <x v="5"/>
    <m/>
    <m/>
    <x v="198"/>
    <s v="—    "/>
    <s v=".D"/>
    <s v="..D"/>
    <n v="0"/>
    <s v=".D"/>
  </r>
  <r>
    <x v="11"/>
    <s v="Grazing Livestock"/>
    <x v="5"/>
    <m/>
    <m/>
    <x v="199"/>
    <s v="—    "/>
    <n v="2315.08627732376"/>
    <n v="2163.65322706098"/>
    <n v="2411.92349774798"/>
    <n v="2272.6774041200902"/>
  </r>
  <r>
    <x v="11"/>
    <s v="Grazing Livestock"/>
    <x v="5"/>
    <m/>
    <m/>
    <x v="200"/>
    <s v="—    "/>
    <n v="6535.0478907255902"/>
    <n v="5388.6843442996596"/>
    <n v="7075.51129721915"/>
    <n v="6592.8488270910602"/>
  </r>
  <r>
    <x v="11"/>
    <s v="Grazing Livestock"/>
    <x v="5"/>
    <m/>
    <m/>
    <x v="201"/>
    <s v="—    "/>
    <n v="259.91131002683198"/>
    <n v="196.026526558478"/>
    <n v="302.481036843742"/>
    <n v="238.64275839456101"/>
  </r>
  <r>
    <x v="11"/>
    <s v="Grazing Livestock"/>
    <x v="5"/>
    <m/>
    <m/>
    <x v="202"/>
    <s v="—    "/>
    <n v="3209.3681095519601"/>
    <n v="2601.3130712368102"/>
    <n v="3338.8042636558898"/>
    <n v="3549.3020421098299"/>
  </r>
  <r>
    <x v="11"/>
    <s v="Grazing Livestock"/>
    <x v="5"/>
    <m/>
    <m/>
    <x v="203"/>
    <s v="—    "/>
    <n v="2423.7578089786002"/>
    <n v="1183.9213327831701"/>
    <n v="2599.3197556908299"/>
    <n v="3290.6904900579998"/>
  </r>
  <r>
    <x v="11"/>
    <s v="Grazing Livestock"/>
    <x v="5"/>
    <m/>
    <m/>
    <x v="204"/>
    <s v="—    "/>
    <n v="47016.698811053102"/>
    <n v="33279.147396838802"/>
    <n v="51401.300702537199"/>
    <n v="51824.372861630603"/>
  </r>
  <r>
    <x v="11"/>
    <s v="Grazing Livestock"/>
    <x v="5"/>
    <m/>
    <m/>
    <x v="205"/>
    <s v="—    "/>
    <n v="-15848.5957680433"/>
    <n v="-25958.705995517601"/>
    <n v="-18826.1031672032"/>
    <n v="-106.847801613748"/>
  </r>
  <r>
    <x v="11"/>
    <s v="Grazing Livestock"/>
    <x v="5"/>
    <m/>
    <m/>
    <x v="206"/>
    <s v="—    "/>
    <n v="570.43054771649304"/>
    <n v="463.24111367703199"/>
    <n v="465.36671779685003"/>
    <n v="881.88919599273095"/>
  </r>
  <r>
    <x v="11"/>
    <s v="Grazing Livestock"/>
    <x v="5"/>
    <m/>
    <m/>
    <x v="207"/>
    <s v="—    "/>
    <n v="2544.3154334853202"/>
    <n v="1862.18946537855"/>
    <n v="3147.1104125204301"/>
    <n v="2025.60501686986"/>
  </r>
  <r>
    <x v="11"/>
    <s v="Grazing Livestock"/>
    <x v="5"/>
    <m/>
    <m/>
    <x v="208"/>
    <s v="—    "/>
    <n v="6691.8918942432001"/>
    <n v="3966.4430821261299"/>
    <n v="7665.2029565436196"/>
    <n v="7442.2615957391599"/>
  </r>
  <r>
    <x v="11"/>
    <s v="Grazing Livestock"/>
    <x v="5"/>
    <m/>
    <m/>
    <x v="209"/>
    <s v="—    "/>
    <s v=".D"/>
    <s v="..D"/>
    <s v=".D"/>
    <n v="0"/>
  </r>
  <r>
    <x v="11"/>
    <s v="Grazing Livestock"/>
    <x v="5"/>
    <m/>
    <m/>
    <x v="205"/>
    <s v="—    "/>
    <n v="-15848.5957680433"/>
    <n v="-25958.705995517601"/>
    <n v="-18826.1031672032"/>
    <n v="-106.847801613748"/>
  </r>
  <r>
    <x v="11"/>
    <s v="Grazing Livestock"/>
    <x v="5"/>
    <m/>
    <m/>
    <x v="210"/>
    <s v="—    "/>
    <n v="2796.84340537049"/>
    <n v="809.15488070886704"/>
    <n v="2501.19037378959"/>
    <n v="5321.8401263546402"/>
  </r>
  <r>
    <x v="11"/>
    <s v="Grazing Livestock"/>
    <x v="5"/>
    <m/>
    <m/>
    <x v="175"/>
    <s v="—    "/>
    <n v="9742.5209474229705"/>
    <n v="1968.12320515743"/>
    <n v="7765.8399530960296"/>
    <n v="21231.959116355101"/>
  </r>
  <r>
    <x v="11"/>
    <s v="Grazing Livestock"/>
    <x v="5"/>
    <m/>
    <m/>
    <x v="178"/>
    <s v="—    "/>
    <n v="15777.854226134599"/>
    <n v="8667.0227234017493"/>
    <n v="15765.6650504099"/>
    <n v="22754.456423752399"/>
  </r>
  <r>
    <x v="11"/>
    <s v="Grazing Livestock"/>
    <x v="5"/>
    <m/>
    <m/>
    <x v="211"/>
    <s v="—    "/>
    <n v="12468.622810884701"/>
    <n v="-14514.4051862496"/>
    <n v="7206.5922100923799"/>
    <n v="49201.407864848399"/>
  </r>
  <r>
    <x v="11"/>
    <s v="Grazing Livestock"/>
    <x v="5"/>
    <m/>
    <m/>
    <x v="212"/>
    <s v="—    "/>
    <n v="30490.095183679299"/>
    <n v="30130.7143441874"/>
    <n v="33090.996570098701"/>
    <n v="25725.6693788011"/>
  </r>
  <r>
    <x v="11"/>
    <s v="Grazing Livestock"/>
    <x v="5"/>
    <m/>
    <m/>
    <x v="213"/>
    <s v="—    "/>
    <n v="-18021.4723727946"/>
    <n v="-44645.119530436903"/>
    <n v="-25884.404360006301"/>
    <n v="23475.738486047401"/>
  </r>
  <r>
    <x v="11"/>
    <s v="Grazing Livestock"/>
    <x v="5"/>
    <m/>
    <m/>
    <x v="214"/>
    <s v="—    "/>
    <n v="2930.6432705428801"/>
    <n v="2010.32935535363"/>
    <n v="3630.7925861275098"/>
    <n v="2453.3315843186501"/>
  </r>
  <r>
    <x v="11"/>
    <s v="Grazing Livestock"/>
    <x v="5"/>
    <m/>
    <m/>
    <x v="215"/>
    <s v="—    "/>
    <n v="-15090.829102251801"/>
    <n v="-42634.790175083297"/>
    <n v="-22253.611773878802"/>
    <n v="25929.070070366"/>
  </r>
  <r>
    <x v="11"/>
    <s v="Grazing Livestock"/>
    <x v="5"/>
    <m/>
    <m/>
    <x v="216"/>
    <s v="—    "/>
    <n v="570.43054771649304"/>
    <n v="463.24111367703199"/>
    <n v="465.36671779685003"/>
    <n v="881.88919599273095"/>
  </r>
  <r>
    <x v="11"/>
    <s v="Grazing Livestock"/>
    <x v="5"/>
    <m/>
    <m/>
    <x v="217"/>
    <s v="—    "/>
    <n v="13767.067530143"/>
    <n v="8940.9051434795292"/>
    <n v="14602.8989700763"/>
    <n v="16841.827133583101"/>
  </r>
  <r>
    <x v="11"/>
    <s v="Grazing Livestock"/>
    <x v="5"/>
    <m/>
    <m/>
    <x v="218"/>
    <s v="—    "/>
    <n v="4381.71359075692"/>
    <n v="3392.9794757531199"/>
    <n v="4688.2175470061202"/>
    <n v="4745.5757622708497"/>
  </r>
  <r>
    <x v="11"/>
    <s v="Grazing Livestock"/>
    <x v="5"/>
    <m/>
    <m/>
    <x v="219"/>
    <s v="—    "/>
    <n v="0"/>
    <n v="0"/>
    <n v="0"/>
    <n v="0"/>
  </r>
  <r>
    <x v="11"/>
    <s v="Grazing Livestock"/>
    <x v="5"/>
    <m/>
    <m/>
    <x v="220"/>
    <s v="—    "/>
    <n v="0"/>
    <n v="0"/>
    <n v="0"/>
    <n v="0"/>
  </r>
  <r>
    <x v="11"/>
    <s v="Grazing Livestock"/>
    <x v="5"/>
    <m/>
    <m/>
    <x v="221"/>
    <s v="—    "/>
    <n v="23869.054660610302"/>
    <n v="23785.269137154599"/>
    <n v="25292.6253103536"/>
    <n v="21150.9013085105"/>
  </r>
  <r>
    <x v="11"/>
    <s v="Grazing Livestock"/>
    <x v="5"/>
    <m/>
    <m/>
    <x v="222"/>
    <s v="—    "/>
    <n v="-254.25588601723601"/>
    <n v="-24397.4467056551"/>
    <n v="-6363.3527104040904"/>
    <n v="35368.000326837697"/>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2"/>
    <s v="—    "/>
    <n v="164.67543071253701"/>
    <n v="68.603485963451106"/>
    <n v="130.19994215142901"/>
    <n v="327.53817484072101"/>
  </r>
  <r>
    <x v="12"/>
    <s v="Grazing Livestock"/>
    <x v="6"/>
    <m/>
    <m/>
    <x v="179"/>
    <s v="—    "/>
    <n v="77.704940430211593"/>
    <n v="47.497991218542801"/>
    <n v="71.919130465965395"/>
    <n v="118.77706072670701"/>
  </r>
  <r>
    <x v="12"/>
    <s v="Grazing Livestock"/>
    <x v="6"/>
    <m/>
    <m/>
    <x v="180"/>
    <s v="—    "/>
    <n v="3627.0299831981802"/>
    <n v="1878.64065580858"/>
    <n v="4117.72607383172"/>
    <n v="4348.68697170821"/>
  </r>
  <r>
    <x v="12"/>
    <s v="Grazing Livestock"/>
    <x v="6"/>
    <m/>
    <m/>
    <x v="181"/>
    <s v="—    "/>
    <n v="60198.956995713597"/>
    <n v="23190.621950698001"/>
    <n v="60496.1202579655"/>
    <n v="95707.637180720703"/>
  </r>
  <r>
    <x v="12"/>
    <s v="Grazing Livestock"/>
    <x v="6"/>
    <m/>
    <m/>
    <x v="182"/>
    <s v="—    "/>
    <s v="V"/>
    <s v=".D"/>
    <s v="V"/>
    <s v="V"/>
  </r>
  <r>
    <x v="12"/>
    <s v="Grazing Livestock"/>
    <x v="6"/>
    <m/>
    <m/>
    <x v="183"/>
    <s v="—    "/>
    <n v="3363.82955450592"/>
    <s v="V"/>
    <n v="3873.6425000858899"/>
    <n v="4549.0960628262601"/>
  </r>
  <r>
    <x v="12"/>
    <s v="Grazing Livestock"/>
    <x v="6"/>
    <m/>
    <m/>
    <x v="184"/>
    <s v="—    "/>
    <n v="67624.703412345494"/>
    <n v="26650.721462531699"/>
    <n v="68481.271043023604"/>
    <n v="105880.366806801"/>
  </r>
  <r>
    <x v="12"/>
    <s v="Grazing Livestock"/>
    <x v="6"/>
    <m/>
    <m/>
    <x v="185"/>
    <s v="—    "/>
    <n v="5457.4425552332204"/>
    <n v="2461.2658642275601"/>
    <n v="5749.8188438692896"/>
    <n v="7794.1252492416797"/>
  </r>
  <r>
    <x v="12"/>
    <s v="Grazing Livestock"/>
    <x v="6"/>
    <m/>
    <m/>
    <x v="186"/>
    <s v="—    "/>
    <n v="33953.850665908598"/>
    <n v="17469.489343508201"/>
    <n v="35168.645242826999"/>
    <n v="47599.533529627603"/>
  </r>
  <r>
    <x v="12"/>
    <s v="Grazing Livestock"/>
    <x v="6"/>
    <m/>
    <m/>
    <x v="187"/>
    <s v="—    "/>
    <n v="2305.99249445738"/>
    <n v="767.537059881657"/>
    <n v="2477.4597575952098"/>
    <n v="3463.0206696766099"/>
  </r>
  <r>
    <x v="12"/>
    <s v="Grazing Livestock"/>
    <x v="6"/>
    <m/>
    <m/>
    <x v="188"/>
    <s v="—    "/>
    <n v="3993.8508369247802"/>
    <n v="2549.1433865478598"/>
    <n v="4072.3368425920798"/>
    <n v="5245.8840794360103"/>
  </r>
  <r>
    <x v="12"/>
    <s v="Grazing Livestock"/>
    <x v="6"/>
    <m/>
    <m/>
    <x v="189"/>
    <s v="—    "/>
    <s v="V"/>
    <s v=".D"/>
    <s v="V"/>
    <s v="V"/>
  </r>
  <r>
    <x v="12"/>
    <s v="Grazing Livestock"/>
    <x v="6"/>
    <m/>
    <m/>
    <x v="190"/>
    <s v="—    "/>
    <n v="45785.809701215199"/>
    <n v="23273.2721482499"/>
    <n v="47569.916714769301"/>
    <n v="64170.769541983798"/>
  </r>
  <r>
    <x v="12"/>
    <s v="Grazing Livestock"/>
    <x v="6"/>
    <m/>
    <m/>
    <x v="191"/>
    <s v="—    "/>
    <n v="21838.893711130298"/>
    <s v="V"/>
    <n v="20911.354328254401"/>
    <n v="41709.597264817603"/>
  </r>
  <r>
    <x v="12"/>
    <s v="Grazing Livestock"/>
    <x v="6"/>
    <m/>
    <m/>
    <x v="192"/>
    <s v="—    "/>
    <n v="4642.4718925595798"/>
    <s v="V"/>
    <n v="2929.5694562653298"/>
    <n v="11489.409800257299"/>
  </r>
  <r>
    <x v="12"/>
    <s v="Grazing Livestock"/>
    <x v="6"/>
    <m/>
    <m/>
    <x v="193"/>
    <s v="—    "/>
    <n v="0"/>
    <n v="0"/>
    <n v="0"/>
    <n v="0"/>
  </r>
  <r>
    <x v="12"/>
    <s v="Grazing Livestock"/>
    <x v="6"/>
    <m/>
    <m/>
    <x v="194"/>
    <s v="—    "/>
    <n v="4320.2451750542004"/>
    <n v="2318.5079830037098"/>
    <n v="4528.5667676225803"/>
    <n v="5855.33464488564"/>
  </r>
  <r>
    <x v="12"/>
    <s v="Grazing Livestock"/>
    <x v="6"/>
    <m/>
    <m/>
    <x v="195"/>
    <s v="—    "/>
    <n v="4286.4794784428504"/>
    <n v="2568.33415367815"/>
    <n v="4500.7390991871998"/>
    <n v="5532.9941948956703"/>
  </r>
  <r>
    <x v="12"/>
    <s v="Grazing Livestock"/>
    <x v="6"/>
    <m/>
    <m/>
    <x v="196"/>
    <s v="—    "/>
    <n v="9058.8347720578095"/>
    <n v="4292.6133412888103"/>
    <n v="9601.7068100869292"/>
    <n v="12619.9966346197"/>
  </r>
  <r>
    <x v="12"/>
    <s v="Grazing Livestock"/>
    <x v="6"/>
    <m/>
    <m/>
    <x v="197"/>
    <s v="—    "/>
    <n v="17665.5594255549"/>
    <n v="9179.4554779706705"/>
    <n v="18631.012676896698"/>
    <n v="24008.325474401001"/>
  </r>
  <r>
    <x v="12"/>
    <s v="Grazing Livestock"/>
    <x v="6"/>
    <m/>
    <m/>
    <x v="198"/>
    <s v="—    "/>
    <n v="0"/>
    <n v="0"/>
    <n v="0"/>
    <n v="0"/>
  </r>
  <r>
    <x v="12"/>
    <s v="Grazing Livestock"/>
    <x v="6"/>
    <m/>
    <m/>
    <x v="199"/>
    <s v="—    "/>
    <n v="1971.3894798731301"/>
    <n v="1485.81347870339"/>
    <n v="2054.4616610094099"/>
    <n v="2278.5157430522099"/>
  </r>
  <r>
    <x v="12"/>
    <s v="Grazing Livestock"/>
    <x v="6"/>
    <m/>
    <m/>
    <x v="200"/>
    <s v="—    "/>
    <n v="5529.41955010942"/>
    <n v="4194.09187875711"/>
    <n v="5699.25910012246"/>
    <n v="6491.5444488549801"/>
  </r>
  <r>
    <x v="12"/>
    <s v="Grazing Livestock"/>
    <x v="6"/>
    <m/>
    <m/>
    <x v="201"/>
    <s v="—    "/>
    <n v="192.91192465485099"/>
    <n v="94.787353087734502"/>
    <n v="224.92278369999201"/>
    <n v="224.44605375874301"/>
  </r>
  <r>
    <x v="12"/>
    <s v="Grazing Livestock"/>
    <x v="6"/>
    <m/>
    <m/>
    <x v="202"/>
    <s v="—    "/>
    <n v="2200.2082034467599"/>
    <n v="1714.34907508738"/>
    <n v="2383.9092289656701"/>
    <n v="2305.81050938505"/>
  </r>
  <r>
    <x v="12"/>
    <s v="Grazing Livestock"/>
    <x v="6"/>
    <m/>
    <m/>
    <x v="203"/>
    <s v="—    "/>
    <n v="1826.4585834951099"/>
    <n v="446.33496461854298"/>
    <n v="2332.8506949103698"/>
    <n v="2157.36608352639"/>
  </r>
  <r>
    <x v="12"/>
    <s v="Grazing Livestock"/>
    <x v="6"/>
    <m/>
    <m/>
    <x v="204"/>
    <s v="—    "/>
    <n v="43380.673853757602"/>
    <n v="24937.402681675299"/>
    <n v="42393.833173831998"/>
    <n v="63352.570246905299"/>
  </r>
  <r>
    <x v="12"/>
    <s v="Grazing Livestock"/>
    <x v="6"/>
    <m/>
    <m/>
    <x v="205"/>
    <s v="—    "/>
    <n v="-21496.115432229799"/>
    <n v="-21700.758377577298"/>
    <n v="-21447.662568601099"/>
    <n v="-21393.636705222201"/>
  </r>
  <r>
    <x v="12"/>
    <s v="Grazing Livestock"/>
    <x v="6"/>
    <m/>
    <m/>
    <x v="206"/>
    <s v="—    "/>
    <s v="V"/>
    <n v="-140.805010183875"/>
    <s v="V"/>
    <s v="V"/>
  </r>
  <r>
    <x v="12"/>
    <s v="Grazing Livestock"/>
    <x v="6"/>
    <m/>
    <m/>
    <x v="207"/>
    <s v="—    "/>
    <n v="2968.3148691063102"/>
    <s v="V"/>
    <n v="2491.6565447141202"/>
    <n v="5036.4144125642397"/>
  </r>
  <r>
    <x v="12"/>
    <s v="Grazing Livestock"/>
    <x v="6"/>
    <m/>
    <m/>
    <x v="208"/>
    <s v="—    "/>
    <n v="6383.9399249575599"/>
    <n v="4849.1379157041401"/>
    <n v="5646.1910272479499"/>
    <n v="9360.7377211053808"/>
  </r>
  <r>
    <x v="12"/>
    <s v="Grazing Livestock"/>
    <x v="6"/>
    <m/>
    <m/>
    <x v="209"/>
    <s v="—    "/>
    <n v="0"/>
    <n v="0"/>
    <n v="0"/>
    <n v="0"/>
  </r>
  <r>
    <x v="12"/>
    <s v="Grazing Livestock"/>
    <x v="6"/>
    <m/>
    <m/>
    <x v="205"/>
    <s v="—    "/>
    <n v="-21496.115432229799"/>
    <n v="-21700.758377577298"/>
    <n v="-21447.662568601099"/>
    <n v="-21393.636705222201"/>
  </r>
  <r>
    <x v="12"/>
    <s v="Grazing Livestock"/>
    <x v="6"/>
    <m/>
    <m/>
    <x v="210"/>
    <s v="—    "/>
    <n v="10331.927341889001"/>
    <n v="2017.61291991551"/>
    <n v="6509.5505400910597"/>
    <n v="26108.5697901969"/>
  </r>
  <r>
    <x v="12"/>
    <s v="Grazing Livestock"/>
    <x v="6"/>
    <m/>
    <m/>
    <x v="175"/>
    <s v="—    "/>
    <n v="2663.8631333593698"/>
    <s v="V"/>
    <n v="2733.41876281344"/>
    <n v="4737.0889899365502"/>
  </r>
  <r>
    <x v="12"/>
    <s v="Grazing Livestock"/>
    <x v="6"/>
    <m/>
    <m/>
    <x v="178"/>
    <s v="—    "/>
    <n v="24045.2304464314"/>
    <n v="7510.0117506841298"/>
    <n v="20964.647688256398"/>
    <n v="46354.439466480901"/>
  </r>
  <r>
    <x v="12"/>
    <s v="Grazing Livestock"/>
    <x v="6"/>
    <m/>
    <m/>
    <x v="211"/>
    <s v="—    "/>
    <n v="15544.90548945"/>
    <n v="-11777.3685570939"/>
    <n v="8759.9544225597292"/>
    <n v="55806.461541392098"/>
  </r>
  <r>
    <x v="12"/>
    <s v="Grazing Livestock"/>
    <x v="6"/>
    <m/>
    <m/>
    <x v="212"/>
    <s v="—    "/>
    <n v="27950.879003841201"/>
    <n v="25078.0764979249"/>
    <n v="29388.218400188201"/>
    <n v="27871.1016356115"/>
  </r>
  <r>
    <x v="12"/>
    <s v="Grazing Livestock"/>
    <x v="6"/>
    <m/>
    <m/>
    <x v="213"/>
    <s v="—    "/>
    <n v="-12405.9735143913"/>
    <n v="-36855.445055018798"/>
    <n v="-20628.2639776285"/>
    <n v="27935.359905780599"/>
  </r>
  <r>
    <x v="12"/>
    <s v="Grazing Livestock"/>
    <x v="6"/>
    <m/>
    <m/>
    <x v="214"/>
    <s v="—    "/>
    <n v="3297.1644900091701"/>
    <s v="V"/>
    <n v="2707.4323525053901"/>
    <n v="5788.7534144529"/>
  </r>
  <r>
    <x v="12"/>
    <s v="Grazing Livestock"/>
    <x v="6"/>
    <m/>
    <m/>
    <x v="215"/>
    <s v="—    "/>
    <n v="-9108.8090243820898"/>
    <n v="-34899.989936635"/>
    <n v="-17920.831625123101"/>
    <n v="33724.113320233497"/>
  </r>
  <r>
    <x v="12"/>
    <s v="Grazing Livestock"/>
    <x v="6"/>
    <m/>
    <m/>
    <x v="216"/>
    <s v="—    "/>
    <s v="V"/>
    <n v="-140.805010183875"/>
    <s v="V"/>
    <s v="V"/>
  </r>
  <r>
    <x v="12"/>
    <s v="Grazing Livestock"/>
    <x v="6"/>
    <m/>
    <m/>
    <x v="217"/>
    <s v="—    "/>
    <n v="11651.6929016788"/>
    <n v="7526.3104269570504"/>
    <n v="10347.930138240499"/>
    <n v="18290.889457252499"/>
  </r>
  <r>
    <x v="12"/>
    <s v="Grazing Livestock"/>
    <x v="6"/>
    <m/>
    <m/>
    <x v="218"/>
    <s v="—    "/>
    <n v="3803.0975231365801"/>
    <n v="2919.0401325965299"/>
    <n v="3790.7125187248998"/>
    <n v="4690.40341817644"/>
  </r>
  <r>
    <x v="12"/>
    <s v="Grazing Livestock"/>
    <x v="6"/>
    <m/>
    <m/>
    <x v="219"/>
    <s v="—    "/>
    <n v="0"/>
    <n v="0"/>
    <n v="0"/>
    <n v="0"/>
  </r>
  <r>
    <x v="12"/>
    <s v="Grazing Livestock"/>
    <x v="6"/>
    <m/>
    <m/>
    <x v="220"/>
    <s v="—    "/>
    <n v="0"/>
    <n v="0"/>
    <n v="0"/>
    <n v="0"/>
  </r>
  <r>
    <x v="12"/>
    <s v="Grazing Livestock"/>
    <x v="6"/>
    <m/>
    <m/>
    <x v="221"/>
    <s v="—    "/>
    <n v="22604.018094413699"/>
    <n v="21394.6787578146"/>
    <n v="23190.002915150999"/>
    <n v="22608.697288618401"/>
  </r>
  <r>
    <x v="12"/>
    <s v="Grazing Livestock"/>
    <x v="6"/>
    <m/>
    <m/>
    <x v="222"/>
    <s v="—    "/>
    <n v="5905.7376453126799"/>
    <n v="-18112.581473180901"/>
    <n v="-914.74933518184696"/>
    <n v="43015.283212379603"/>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2"/>
    <s v="—    "/>
    <n v="87.498495039597898"/>
    <n v="58.921865587630002"/>
    <n v="88.373231988377199"/>
    <n v="131.78877314270599"/>
  </r>
  <r>
    <x v="13"/>
    <s v="Grazing Livestock"/>
    <x v="6"/>
    <s v="Grazing livestock (DA)"/>
    <m/>
    <x v="179"/>
    <s v="—    "/>
    <n v="49.315644804051303"/>
    <n v="46.498750965276201"/>
    <n v="45.019082005144803"/>
    <n v="62.684559986279098"/>
  </r>
  <r>
    <x v="13"/>
    <s v="Grazing Livestock"/>
    <x v="6"/>
    <s v="Grazing livestock (DA)"/>
    <m/>
    <x v="180"/>
    <s v="—    "/>
    <n v="6503.8509964805598"/>
    <n v="2144.9303967330502"/>
    <s v="V"/>
    <n v="8798.0904556366495"/>
  </r>
  <r>
    <x v="13"/>
    <s v="Grazing Livestock"/>
    <x v="6"/>
    <s v="Grazing livestock (DA)"/>
    <m/>
    <x v="181"/>
    <s v="—    "/>
    <n v="52355.071717952"/>
    <n v="23520.217913966299"/>
    <n v="60752.841466805803"/>
    <n v="81608.074272641403"/>
  </r>
  <r>
    <x v="13"/>
    <s v="Grazing Livestock"/>
    <x v="6"/>
    <s v="Grazing livestock (DA)"/>
    <m/>
    <x v="182"/>
    <s v="—    "/>
    <s v="V"/>
    <s v="..D"/>
    <s v=".D"/>
    <s v="V"/>
  </r>
  <r>
    <x v="13"/>
    <s v="Grazing Livestock"/>
    <x v="6"/>
    <s v="Grazing livestock (DA)"/>
    <m/>
    <x v="183"/>
    <s v="—    "/>
    <n v="4304.2143256101499"/>
    <s v=".D"/>
    <n v="5074.03830318372"/>
    <s v="..D"/>
  </r>
  <r>
    <x v="13"/>
    <s v="Grazing Livestock"/>
    <x v="6"/>
    <s v="Grazing livestock (DA)"/>
    <m/>
    <x v="184"/>
    <s v="—    "/>
    <n v="63075.6795944435"/>
    <n v="26921.2037620751"/>
    <n v="72855.398432308604"/>
    <n v="101294.66804289"/>
  </r>
  <r>
    <x v="13"/>
    <s v="Grazing Livestock"/>
    <x v="6"/>
    <s v="Grazing livestock (DA)"/>
    <m/>
    <x v="185"/>
    <s v="—    "/>
    <n v="5721.4645342092199"/>
    <n v="2048.5891813040598"/>
    <n v="7580.54526823795"/>
    <n v="7826.0166006106701"/>
  </r>
  <r>
    <x v="13"/>
    <s v="Grazing Livestock"/>
    <x v="6"/>
    <s v="Grazing livestock (DA)"/>
    <m/>
    <x v="186"/>
    <s v="—    "/>
    <n v="25377.2392795946"/>
    <n v="16769.7130389987"/>
    <n v="29379.128644726799"/>
    <n v="31038.449830428999"/>
  </r>
  <r>
    <x v="13"/>
    <s v="Grazing Livestock"/>
    <x v="6"/>
    <s v="Grazing livestock (DA)"/>
    <m/>
    <x v="187"/>
    <s v="—    "/>
    <n v="1793.65110837881"/>
    <s v="V"/>
    <s v="V"/>
    <s v=".D"/>
  </r>
  <r>
    <x v="13"/>
    <s v="Grazing Livestock"/>
    <x v="6"/>
    <s v="Grazing livestock (DA)"/>
    <m/>
    <x v="188"/>
    <s v="—    "/>
    <n v="3870.5129310544498"/>
    <n v="2473.8934223011602"/>
    <n v="5110.5778542826902"/>
    <n v="3575.5932133688698"/>
  </r>
  <r>
    <x v="13"/>
    <s v="Grazing Livestock"/>
    <x v="6"/>
    <s v="Grazing livestock (DA)"/>
    <m/>
    <x v="189"/>
    <s v="—    "/>
    <s v="V"/>
    <s v="V"/>
    <s v=".D"/>
    <s v=".D"/>
  </r>
  <r>
    <x v="13"/>
    <s v="Grazing Livestock"/>
    <x v="6"/>
    <s v="Grazing livestock (DA)"/>
    <m/>
    <x v="190"/>
    <s v="—    "/>
    <n v="36842.093586401403"/>
    <n v="21630.949212272"/>
    <n v="44463.167203479497"/>
    <n v="45718.846808856702"/>
  </r>
  <r>
    <x v="13"/>
    <s v="Grazing Livestock"/>
    <x v="6"/>
    <s v="Grazing livestock (DA)"/>
    <m/>
    <x v="191"/>
    <s v="—    "/>
    <n v="26233.586008042101"/>
    <s v="V"/>
    <n v="28392.2312288291"/>
    <n v="55575.821234033101"/>
  </r>
  <r>
    <x v="13"/>
    <s v="Grazing Livestock"/>
    <x v="6"/>
    <s v="Grazing livestock (DA)"/>
    <m/>
    <x v="192"/>
    <s v="—    "/>
    <n v="2304.9714165929099"/>
    <s v="V"/>
    <s v="V"/>
    <s v="V"/>
  </r>
  <r>
    <x v="13"/>
    <s v="Grazing Livestock"/>
    <x v="6"/>
    <s v="Grazing livestock (DA)"/>
    <m/>
    <x v="193"/>
    <s v="—    "/>
    <n v="0"/>
    <n v="0"/>
    <n v="0"/>
    <n v="0"/>
  </r>
  <r>
    <x v="13"/>
    <s v="Grazing Livestock"/>
    <x v="6"/>
    <s v="Grazing livestock (DA)"/>
    <m/>
    <x v="194"/>
    <s v="—    "/>
    <n v="3601.9192205832001"/>
    <n v="1865.6171417673099"/>
    <n v="4288.8622670897403"/>
    <n v="4991.04155335209"/>
  </r>
  <r>
    <x v="13"/>
    <s v="Grazing Livestock"/>
    <x v="6"/>
    <s v="Grazing livestock (DA)"/>
    <m/>
    <x v="195"/>
    <s v="—    "/>
    <n v="3593.2470723046999"/>
    <n v="2372.2474070063699"/>
    <n v="4361.3953636687902"/>
    <n v="3984.5010527203599"/>
  </r>
  <r>
    <x v="13"/>
    <s v="Grazing Livestock"/>
    <x v="6"/>
    <s v="Grazing livestock (DA)"/>
    <m/>
    <x v="196"/>
    <s v="—    "/>
    <n v="7519.9290605217102"/>
    <n v="4160.3270340947201"/>
    <n v="9209.0767166856294"/>
    <n v="9468.3220470277101"/>
  </r>
  <r>
    <x v="13"/>
    <s v="Grazing Livestock"/>
    <x v="6"/>
    <s v="Grazing livestock (DA)"/>
    <m/>
    <x v="197"/>
    <s v="—    "/>
    <n v="14715.095353409601"/>
    <n v="8398.1915828683996"/>
    <n v="17859.334347444201"/>
    <n v="18443.864653100201"/>
  </r>
  <r>
    <x v="13"/>
    <s v="Grazing Livestock"/>
    <x v="6"/>
    <s v="Grazing livestock (DA)"/>
    <m/>
    <x v="198"/>
    <s v="—    "/>
    <n v="0"/>
    <n v="0"/>
    <n v="0"/>
    <n v="0"/>
  </r>
  <r>
    <x v="13"/>
    <s v="Grazing Livestock"/>
    <x v="6"/>
    <s v="Grazing livestock (DA)"/>
    <m/>
    <x v="199"/>
    <s v="—    "/>
    <n v="1935.99034339481"/>
    <n v="1768.2982056107201"/>
    <n v="2243.1696514393602"/>
    <n v="1575.4327257386601"/>
  </r>
  <r>
    <x v="13"/>
    <s v="Grazing Livestock"/>
    <x v="6"/>
    <s v="Grazing livestock (DA)"/>
    <m/>
    <x v="200"/>
    <s v="—    "/>
    <n v="5102.78643574135"/>
    <n v="3694.9211062414101"/>
    <n v="5869.1407521268402"/>
    <n v="5799.0944455734798"/>
  </r>
  <r>
    <x v="13"/>
    <s v="Grazing Livestock"/>
    <x v="6"/>
    <s v="Grazing livestock (DA)"/>
    <m/>
    <x v="201"/>
    <s v="—    "/>
    <n v="198.390011018222"/>
    <n v="132.402770305627"/>
    <n v="233.87827642444199"/>
    <n v="231.911788536714"/>
  </r>
  <r>
    <x v="13"/>
    <s v="Grazing Livestock"/>
    <x v="6"/>
    <s v="Grazing livestock (DA)"/>
    <m/>
    <x v="202"/>
    <s v="—    "/>
    <n v="2036.93396724116"/>
    <s v="V"/>
    <n v="2678.1552492656401"/>
    <n v="1605.1563734895501"/>
  </r>
  <r>
    <x v="13"/>
    <s v="Grazing Livestock"/>
    <x v="6"/>
    <s v="Grazing livestock (DA)"/>
    <m/>
    <x v="203"/>
    <s v="—    "/>
    <n v="2023.4400310220201"/>
    <s v="V"/>
    <n v="2699.2224660799602"/>
    <n v="3281.6463594904899"/>
  </r>
  <r>
    <x v="13"/>
    <s v="Grazing Livestock"/>
    <x v="6"/>
    <s v="Grazing livestock (DA)"/>
    <m/>
    <x v="204"/>
    <s v="—    "/>
    <n v="38182.644100558602"/>
    <n v="27006.743664717502"/>
    <n v="43897.770644423799"/>
    <n v="44466.705166896398"/>
  </r>
  <r>
    <x v="13"/>
    <s v="Grazing Livestock"/>
    <x v="6"/>
    <s v="Grazing livestock (DA)"/>
    <m/>
    <x v="205"/>
    <s v="—    "/>
    <n v="-11874.317955063199"/>
    <n v="-21723.765625279801"/>
    <n v="-15521.8266066262"/>
    <n v="11503.116414588399"/>
  </r>
  <r>
    <x v="13"/>
    <s v="Grazing Livestock"/>
    <x v="6"/>
    <s v="Grazing livestock (DA)"/>
    <m/>
    <x v="206"/>
    <s v="—    "/>
    <s v="V"/>
    <s v=".D"/>
    <n v="-16.287191031432801"/>
    <s v="V"/>
  </r>
  <r>
    <x v="13"/>
    <s v="Grazing Livestock"/>
    <x v="6"/>
    <s v="Grazing livestock (DA)"/>
    <m/>
    <x v="207"/>
    <s v="—    "/>
    <n v="2317.76744219685"/>
    <s v="V"/>
    <n v="2784.26960791586"/>
    <s v="V"/>
  </r>
  <r>
    <x v="13"/>
    <s v="Grazing Livestock"/>
    <x v="6"/>
    <s v="Grazing livestock (DA)"/>
    <m/>
    <x v="208"/>
    <s v="—    "/>
    <n v="7547.2690999416"/>
    <n v="6275.9023243202801"/>
    <n v="6924.2474661317101"/>
    <n v="10877.478455067499"/>
  </r>
  <r>
    <x v="13"/>
    <s v="Grazing Livestock"/>
    <x v="6"/>
    <s v="Grazing livestock (DA)"/>
    <m/>
    <x v="209"/>
    <s v="—    "/>
    <n v="0"/>
    <n v="0"/>
    <n v="0"/>
    <n v="0"/>
  </r>
  <r>
    <x v="13"/>
    <s v="Grazing Livestock"/>
    <x v="6"/>
    <s v="Grazing livestock (DA)"/>
    <m/>
    <x v="205"/>
    <s v="—    "/>
    <n v="-11874.317955063199"/>
    <n v="-21723.765625279801"/>
    <n v="-15521.8266066262"/>
    <n v="11503.116414588399"/>
  </r>
  <r>
    <x v="13"/>
    <s v="Grazing Livestock"/>
    <x v="6"/>
    <s v="Grazing livestock (DA)"/>
    <m/>
    <x v="210"/>
    <s v="—    "/>
    <n v="2541.4617991676701"/>
    <s v="V"/>
    <n v="2545.6031390571602"/>
    <n v="4102.4530675241704"/>
  </r>
  <r>
    <x v="13"/>
    <s v="Grazing Livestock"/>
    <x v="6"/>
    <s v="Grazing livestock (DA)"/>
    <m/>
    <x v="175"/>
    <s v="—    "/>
    <n v="2037.29272139007"/>
    <s v="V"/>
    <n v="3086.5934689214901"/>
    <n v="2527.4779617958998"/>
  </r>
  <r>
    <x v="13"/>
    <s v="Grazing Livestock"/>
    <x v="6"/>
    <s v="Grazing livestock (DA)"/>
    <m/>
    <x v="178"/>
    <s v="—    "/>
    <n v="15221.475823729999"/>
    <n v="7183.8070402294297"/>
    <n v="16748.1671443097"/>
    <n v="25048.168638306299"/>
  </r>
  <r>
    <x v="13"/>
    <s v="Grazing Livestock"/>
    <x v="6"/>
    <s v="Grazing livestock (DA)"/>
    <m/>
    <x v="211"/>
    <s v="—    "/>
    <n v="7925.9123892245698"/>
    <n v="-12574.8314582979"/>
    <n v="6858.5371456620996"/>
    <n v="43181.2160822148"/>
  </r>
  <r>
    <x v="13"/>
    <s v="Grazing Livestock"/>
    <x v="6"/>
    <s v="Grazing livestock (DA)"/>
    <m/>
    <x v="212"/>
    <s v="—    "/>
    <n v="26448.991311921702"/>
    <n v="23184.315213478101"/>
    <n v="28655.991880011799"/>
    <n v="27180.524288578799"/>
  </r>
  <r>
    <x v="13"/>
    <s v="Grazing Livestock"/>
    <x v="6"/>
    <s v="Grazing livestock (DA)"/>
    <m/>
    <x v="213"/>
    <s v="—    "/>
    <n v="-18523.078922697099"/>
    <n v="-35759.146671775998"/>
    <n v="-21797.4547343497"/>
    <n v="16000.691793636001"/>
  </r>
  <r>
    <x v="13"/>
    <s v="Grazing Livestock"/>
    <x v="6"/>
    <s v="Grazing livestock (DA)"/>
    <m/>
    <x v="214"/>
    <s v="—    "/>
    <n v="2467.75323578183"/>
    <s v="V"/>
    <n v="2959.5414566107102"/>
    <s v="V"/>
  </r>
  <r>
    <x v="13"/>
    <s v="Grazing Livestock"/>
    <x v="6"/>
    <s v="Grazing livestock (DA)"/>
    <m/>
    <x v="215"/>
    <s v="—    "/>
    <n v="-16055.325686915299"/>
    <n v="-32760.543179610198"/>
    <n v="-18837.913277738899"/>
    <n v="16602.0868973125"/>
  </r>
  <r>
    <x v="13"/>
    <s v="Grazing Livestock"/>
    <x v="6"/>
    <s v="Grazing livestock (DA)"/>
    <m/>
    <x v="216"/>
    <s v="—    "/>
    <s v="V"/>
    <s v=".D"/>
    <n v="-16.287191031432801"/>
    <s v="V"/>
  </r>
  <r>
    <x v="13"/>
    <s v="Grazing Livestock"/>
    <x v="6"/>
    <s v="Grazing livestock (DA)"/>
    <m/>
    <x v="217"/>
    <s v="—    "/>
    <n v="8992.7276270897692"/>
    <n v="5985.9264957482801"/>
    <n v="9805.8637132154799"/>
    <n v="12171.6316070539"/>
  </r>
  <r>
    <x v="13"/>
    <s v="Grazing Livestock"/>
    <x v="6"/>
    <s v="Grazing livestock (DA)"/>
    <m/>
    <x v="218"/>
    <s v="—    "/>
    <n v="3036.93454362684"/>
    <n v="2005.5314499593901"/>
    <n v="4016.3753555368198"/>
    <n v="2688.3806698111498"/>
  </r>
  <r>
    <x v="13"/>
    <s v="Grazing Livestock"/>
    <x v="6"/>
    <s v="Grazing livestock (DA)"/>
    <m/>
    <x v="219"/>
    <s v="—    "/>
    <n v="0"/>
    <n v="0"/>
    <n v="0"/>
    <n v="0"/>
  </r>
  <r>
    <x v="13"/>
    <s v="Grazing Livestock"/>
    <x v="6"/>
    <s v="Grazing livestock (DA)"/>
    <m/>
    <x v="220"/>
    <s v="—    "/>
    <n v="0"/>
    <n v="0"/>
    <n v="0"/>
    <n v="0"/>
  </r>
  <r>
    <x v="13"/>
    <s v="Grazing Livestock"/>
    <x v="6"/>
    <s v="Grazing livestock (DA)"/>
    <m/>
    <x v="221"/>
    <s v="—    "/>
    <n v="20467.7119693081"/>
    <n v="18271.384596910899"/>
    <n v="20693.4502989373"/>
    <n v="23546.1447086074"/>
  </r>
  <r>
    <x v="13"/>
    <s v="Grazing Livestock"/>
    <x v="6"/>
    <s v="Grazing livestock (DA)"/>
    <m/>
    <x v="222"/>
    <s v="—    "/>
    <n v="-1066.65233802944"/>
    <n v="-18469.5536284882"/>
    <n v="-2850.8049279369502"/>
    <n v="30664.980668677199"/>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2"/>
    <s v="—    "/>
    <n v="252.07345459496801"/>
    <s v="F"/>
    <n v="167.930176504288"/>
    <n v="453.15360376709299"/>
  </r>
  <r>
    <x v="14"/>
    <s v="Grazing Livestock"/>
    <x v="6"/>
    <s v="Specialist sheep (SDA)"/>
    <m/>
    <x v="179"/>
    <s v="—    "/>
    <n v="105.47487917760201"/>
    <s v=".D"/>
    <n v="99.015834724296397"/>
    <s v="..D"/>
  </r>
  <r>
    <x v="14"/>
    <s v="Grazing Livestock"/>
    <x v="6"/>
    <s v="Specialist sheep (SDA)"/>
    <m/>
    <x v="180"/>
    <s v="—    "/>
    <n v="960.68898924518999"/>
    <s v="F"/>
    <n v="742.62278412934404"/>
    <n v="1200.5391800949001"/>
  </r>
  <r>
    <x v="14"/>
    <s v="Grazing Livestock"/>
    <x v="6"/>
    <s v="Specialist sheep (SDA)"/>
    <m/>
    <x v="181"/>
    <s v="—    "/>
    <n v="56447.572485643803"/>
    <s v="F"/>
    <n v="49415.947995827002"/>
    <n v="81632.276603947306"/>
  </r>
  <r>
    <x v="14"/>
    <s v="Grazing Livestock"/>
    <x v="6"/>
    <s v="Specialist sheep (SDA)"/>
    <m/>
    <x v="182"/>
    <s v="—    "/>
    <n v="0"/>
    <n v="0"/>
    <n v="0"/>
    <n v="0"/>
  </r>
  <r>
    <x v="14"/>
    <s v="Grazing Livestock"/>
    <x v="6"/>
    <s v="Specialist sheep (SDA)"/>
    <m/>
    <x v="183"/>
    <s v="—    "/>
    <n v="1893.0647240256501"/>
    <s v=".D"/>
    <n v="1930.41006281562"/>
    <s v="..D"/>
  </r>
  <r>
    <x v="14"/>
    <s v="Grazing Livestock"/>
    <x v="6"/>
    <s v="Specialist sheep (SDA)"/>
    <m/>
    <x v="184"/>
    <s v="—    "/>
    <n v="59395.1968403059"/>
    <s v="F"/>
    <n v="52133.916237309299"/>
    <n v="84078.422575391407"/>
  </r>
  <r>
    <x v="14"/>
    <s v="Grazing Livestock"/>
    <x v="6"/>
    <s v="Specialist sheep (SDA)"/>
    <m/>
    <x v="185"/>
    <s v="—    "/>
    <n v="3484.3119672422299"/>
    <s v="F"/>
    <n v="3196.0841570289499"/>
    <n v="4659.1917491037502"/>
  </r>
  <r>
    <x v="14"/>
    <s v="Grazing Livestock"/>
    <x v="6"/>
    <s v="Specialist sheep (SDA)"/>
    <m/>
    <x v="186"/>
    <s v="—    "/>
    <n v="39619.153307696099"/>
    <s v="F"/>
    <n v="38260.571482916203"/>
    <n v="52840.426853632802"/>
  </r>
  <r>
    <x v="14"/>
    <s v="Grazing Livestock"/>
    <x v="6"/>
    <s v="Specialist sheep (SDA)"/>
    <m/>
    <x v="187"/>
    <s v="—    "/>
    <n v="3058.2902381845101"/>
    <s v=".D"/>
    <s v="..D"/>
    <s v="..D"/>
  </r>
  <r>
    <x v="14"/>
    <s v="Grazing Livestock"/>
    <x v="6"/>
    <s v="Specialist sheep (SDA)"/>
    <m/>
    <x v="188"/>
    <s v="—    "/>
    <n v="3703.6473902812099"/>
    <s v="F"/>
    <n v="3174.3437207379402"/>
    <s v="V"/>
  </r>
  <r>
    <x v="14"/>
    <s v="Grazing Livestock"/>
    <x v="6"/>
    <s v="Specialist sheep (SDA)"/>
    <m/>
    <x v="189"/>
    <s v="—    "/>
    <s v="V"/>
    <s v=".D"/>
    <s v=".D"/>
    <s v=".D"/>
  </r>
  <r>
    <x v="14"/>
    <s v="Grazing Livestock"/>
    <x v="6"/>
    <s v="Specialist sheep (SDA)"/>
    <m/>
    <x v="190"/>
    <s v="—    "/>
    <n v="49889.449857523403"/>
    <s v="F"/>
    <n v="48574.206365277903"/>
    <n v="66049.017095356801"/>
  </r>
  <r>
    <x v="14"/>
    <s v="Grazing Livestock"/>
    <x v="6"/>
    <s v="Specialist sheep (SDA)"/>
    <m/>
    <x v="191"/>
    <s v="—    "/>
    <n v="9505.7469827824407"/>
    <s v="F"/>
    <s v="V"/>
    <s v="V"/>
  </r>
  <r>
    <x v="14"/>
    <s v="Grazing Livestock"/>
    <x v="6"/>
    <s v="Specialist sheep (SDA)"/>
    <m/>
    <x v="192"/>
    <s v="—    "/>
    <n v="6753.0173466206197"/>
    <n v="0"/>
    <s v="V"/>
    <n v="15962.066268070401"/>
  </r>
  <r>
    <x v="14"/>
    <s v="Grazing Livestock"/>
    <x v="6"/>
    <s v="Specialist sheep (SDA)"/>
    <m/>
    <x v="193"/>
    <s v="—    "/>
    <n v="0"/>
    <n v="0"/>
    <n v="0"/>
    <n v="0"/>
  </r>
  <r>
    <x v="14"/>
    <s v="Grazing Livestock"/>
    <x v="6"/>
    <s v="Specialist sheep (SDA)"/>
    <m/>
    <x v="194"/>
    <s v="—    "/>
    <n v="4196.2673629995097"/>
    <s v="F"/>
    <n v="4288.3576561555901"/>
    <n v="4666.2246621616696"/>
  </r>
  <r>
    <x v="14"/>
    <s v="Grazing Livestock"/>
    <x v="6"/>
    <s v="Specialist sheep (SDA)"/>
    <m/>
    <x v="195"/>
    <s v="—    "/>
    <n v="3804.8795141588598"/>
    <s v="F"/>
    <n v="3632.98230655815"/>
    <n v="4588.4274428093204"/>
  </r>
  <r>
    <x v="14"/>
    <s v="Grazing Livestock"/>
    <x v="6"/>
    <s v="Specialist sheep (SDA)"/>
    <m/>
    <x v="196"/>
    <s v="—    "/>
    <n v="8072.2195398125295"/>
    <s v="F"/>
    <n v="8103.8358380983"/>
    <n v="11003.7294201735"/>
  </r>
  <r>
    <x v="14"/>
    <s v="Grazing Livestock"/>
    <x v="6"/>
    <s v="Specialist sheep (SDA)"/>
    <m/>
    <x v="197"/>
    <s v="—    "/>
    <n v="16073.366416970901"/>
    <s v="F"/>
    <n v="16025.175800812"/>
    <n v="20258.381525144501"/>
  </r>
  <r>
    <x v="14"/>
    <s v="Grazing Livestock"/>
    <x v="6"/>
    <s v="Specialist sheep (SDA)"/>
    <m/>
    <x v="198"/>
    <s v="—    "/>
    <n v="0"/>
    <n v="0"/>
    <n v="0"/>
    <n v="0"/>
  </r>
  <r>
    <x v="14"/>
    <s v="Grazing Livestock"/>
    <x v="6"/>
    <s v="Specialist sheep (SDA)"/>
    <m/>
    <x v="199"/>
    <s v="—    "/>
    <n v="1842.72580942279"/>
    <s v="F"/>
    <n v="1756.2651641790201"/>
    <n v="2177.8260062982099"/>
  </r>
  <r>
    <x v="14"/>
    <s v="Grazing Livestock"/>
    <x v="6"/>
    <s v="Specialist sheep (SDA)"/>
    <m/>
    <x v="200"/>
    <s v="—    "/>
    <n v="4771.7361987173199"/>
    <s v="F"/>
    <n v="4885.8321067896504"/>
    <n v="4977.7737380263097"/>
  </r>
  <r>
    <x v="14"/>
    <s v="Grazing Livestock"/>
    <x v="6"/>
    <s v="Specialist sheep (SDA)"/>
    <m/>
    <x v="201"/>
    <s v="—    "/>
    <n v="122.20978243709899"/>
    <s v="F"/>
    <n v="106.703014382465"/>
    <n v="181.22182337578801"/>
  </r>
  <r>
    <x v="14"/>
    <s v="Grazing Livestock"/>
    <x v="6"/>
    <s v="Specialist sheep (SDA)"/>
    <m/>
    <x v="202"/>
    <s v="—    "/>
    <n v="1462.17722969906"/>
    <s v="F"/>
    <n v="1620.80539483236"/>
    <n v="1866.4060254774799"/>
  </r>
  <r>
    <x v="14"/>
    <s v="Grazing Livestock"/>
    <x v="6"/>
    <s v="Specialist sheep (SDA)"/>
    <m/>
    <x v="203"/>
    <s v="—    "/>
    <n v="1125.07829131722"/>
    <s v="F"/>
    <n v="1615.4178741793701"/>
    <n v="658.12653352605003"/>
  </r>
  <r>
    <x v="14"/>
    <s v="Grazing Livestock"/>
    <x v="6"/>
    <s v="Specialist sheep (SDA)"/>
    <m/>
    <x v="204"/>
    <s v="—    "/>
    <n v="40379.848327873697"/>
    <s v="F"/>
    <n v="32811.3450942688"/>
    <n v="61252.242231082499"/>
  </r>
  <r>
    <x v="14"/>
    <s v="Grazing Livestock"/>
    <x v="6"/>
    <s v="Specialist sheep (SDA)"/>
    <m/>
    <x v="205"/>
    <s v="—    "/>
    <n v="-31109.210321707"/>
    <s v="F"/>
    <n v="-29512.498719612599"/>
    <n v="-43254.376301218501"/>
  </r>
  <r>
    <x v="14"/>
    <s v="Grazing Livestock"/>
    <x v="6"/>
    <s v="Specialist sheep (SDA)"/>
    <m/>
    <x v="206"/>
    <s v="—    "/>
    <n v="-235.10897661568799"/>
    <s v="F"/>
    <n v="-260.86349737517003"/>
    <n v="-31.539550170503102"/>
  </r>
  <r>
    <x v="14"/>
    <s v="Grazing Livestock"/>
    <x v="6"/>
    <s v="Specialist sheep (SDA)"/>
    <m/>
    <x v="207"/>
    <s v="—    "/>
    <s v="V"/>
    <s v="F"/>
    <s v="V"/>
    <s v=".D"/>
  </r>
  <r>
    <x v="14"/>
    <s v="Grazing Livestock"/>
    <x v="6"/>
    <s v="Specialist sheep (SDA)"/>
    <m/>
    <x v="208"/>
    <s v="—    "/>
    <n v="4592.91079595461"/>
    <s v="F"/>
    <n v="3037.5141385178499"/>
    <n v="6435.0594316308398"/>
  </r>
  <r>
    <x v="14"/>
    <s v="Grazing Livestock"/>
    <x v="6"/>
    <s v="Specialist sheep (SDA)"/>
    <m/>
    <x v="209"/>
    <s v="—    "/>
    <n v="0"/>
    <n v="0"/>
    <n v="0"/>
    <n v="0"/>
  </r>
  <r>
    <x v="14"/>
    <s v="Grazing Livestock"/>
    <x v="6"/>
    <s v="Specialist sheep (SDA)"/>
    <m/>
    <x v="205"/>
    <s v="—    "/>
    <n v="-31109.210321707"/>
    <s v="F"/>
    <n v="-29512.498719612599"/>
    <n v="-43254.376301218501"/>
  </r>
  <r>
    <x v="14"/>
    <s v="Grazing Livestock"/>
    <x v="6"/>
    <s v="Specialist sheep (SDA)"/>
    <m/>
    <x v="210"/>
    <s v="—    "/>
    <n v="20450.243161519498"/>
    <s v=".D"/>
    <s v="..D"/>
    <n v="43377.886597229903"/>
  </r>
  <r>
    <x v="14"/>
    <s v="Grazing Livestock"/>
    <x v="6"/>
    <s v="Specialist sheep (SDA)"/>
    <m/>
    <x v="175"/>
    <s v="—    "/>
    <n v="3284.00366630489"/>
    <s v=".D"/>
    <s v="..D"/>
    <n v="4696.1571600247898"/>
  </r>
  <r>
    <x v="14"/>
    <s v="Grazing Livestock"/>
    <x v="6"/>
    <s v="Specialist sheep (SDA)"/>
    <m/>
    <x v="178"/>
    <s v="—    "/>
    <n v="32832.279918598899"/>
    <s v="F"/>
    <n v="25753.001571267301"/>
    <n v="55351.294044554001"/>
  </r>
  <r>
    <x v="14"/>
    <s v="Grazing Livestock"/>
    <x v="6"/>
    <s v="Specialist sheep (SDA)"/>
    <m/>
    <x v="211"/>
    <s v="—    "/>
    <n v="25457.3164247163"/>
    <s v="F"/>
    <n v="10945.0971546167"/>
    <n v="60170.961500590201"/>
  </r>
  <r>
    <x v="14"/>
    <s v="Grazing Livestock"/>
    <x v="6"/>
    <s v="Specialist sheep (SDA)"/>
    <m/>
    <x v="212"/>
    <s v="—    "/>
    <n v="27186.844571336998"/>
    <s v="F"/>
    <n v="27950.1132156239"/>
    <n v="25615.586797018699"/>
  </r>
  <r>
    <x v="14"/>
    <s v="Grazing Livestock"/>
    <x v="6"/>
    <s v="Specialist sheep (SDA)"/>
    <m/>
    <x v="213"/>
    <s v="—    "/>
    <n v="-1729.52814662062"/>
    <s v="F"/>
    <n v="-17005.016061007202"/>
    <n v="34555.374703571499"/>
  </r>
  <r>
    <x v="14"/>
    <s v="Grazing Livestock"/>
    <x v="6"/>
    <s v="Specialist sheep (SDA)"/>
    <m/>
    <x v="214"/>
    <s v="—    "/>
    <s v="V"/>
    <s v="F"/>
    <s v="V"/>
    <s v=".D"/>
  </r>
  <r>
    <x v="14"/>
    <s v="Grazing Livestock"/>
    <x v="6"/>
    <s v="Specialist sheep (SDA)"/>
    <m/>
    <x v="215"/>
    <s v="—    "/>
    <s v="V"/>
    <s v="F"/>
    <n v="-15785.2781658927"/>
    <n v="44678.937268720802"/>
  </r>
  <r>
    <x v="14"/>
    <s v="Grazing Livestock"/>
    <x v="6"/>
    <s v="Specialist sheep (SDA)"/>
    <m/>
    <x v="216"/>
    <s v="—    "/>
    <n v="-235.10897661568799"/>
    <s v="F"/>
    <n v="-260.86349737517003"/>
    <n v="-31.539550170503102"/>
  </r>
  <r>
    <x v="14"/>
    <s v="Grazing Livestock"/>
    <x v="6"/>
    <s v="Specialist sheep (SDA)"/>
    <m/>
    <x v="217"/>
    <s v="—    "/>
    <n v="12477.8181008387"/>
    <s v="F"/>
    <n v="9733.5488473006299"/>
    <n v="20923.291980992799"/>
  </r>
  <r>
    <x v="14"/>
    <s v="Grazing Livestock"/>
    <x v="6"/>
    <s v="Specialist sheep (SDA)"/>
    <m/>
    <x v="218"/>
    <s v="—    "/>
    <n v="3301.0499573261"/>
    <s v="F"/>
    <n v="3017.8900678121599"/>
    <n v="5215.4536904649503"/>
  </r>
  <r>
    <x v="14"/>
    <s v="Grazing Livestock"/>
    <x v="6"/>
    <s v="Specialist sheep (SDA)"/>
    <m/>
    <x v="219"/>
    <s v="—    "/>
    <n v="0"/>
    <n v="0"/>
    <n v="0"/>
    <n v="0"/>
  </r>
  <r>
    <x v="14"/>
    <s v="Grazing Livestock"/>
    <x v="6"/>
    <s v="Specialist sheep (SDA)"/>
    <m/>
    <x v="220"/>
    <s v="—    "/>
    <n v="0"/>
    <n v="0"/>
    <n v="0"/>
    <n v="0"/>
  </r>
  <r>
    <x v="14"/>
    <s v="Grazing Livestock"/>
    <x v="6"/>
    <s v="Specialist sheep (SDA)"/>
    <m/>
    <x v="221"/>
    <s v="—    "/>
    <n v="23192.7563151949"/>
    <s v="F"/>
    <n v="24068.489582991599"/>
    <n v="20686.105653554401"/>
  </r>
  <r>
    <x v="14"/>
    <s v="Grazing Livestock"/>
    <x v="6"/>
    <s v="Specialist sheep (SDA)"/>
    <m/>
    <x v="222"/>
    <s v="—    "/>
    <n v="16530.2719648249"/>
    <s v="F"/>
    <s v="V"/>
    <n v="49798.951989040899"/>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2"/>
    <s v="—    "/>
    <n v="176.200914056503"/>
    <s v="F"/>
    <n v="138.95347027665599"/>
    <n v="376.08289929976598"/>
  </r>
  <r>
    <x v="15"/>
    <s v="Grazing Livestock"/>
    <x v="6"/>
    <s v="Other grazing livestock (SDA)"/>
    <m/>
    <x v="179"/>
    <s v="—    "/>
    <n v="85.860099376713706"/>
    <s v="F"/>
    <n v="75.532184627286796"/>
    <n v="141.050429584776"/>
  </r>
  <r>
    <x v="15"/>
    <s v="Grazing Livestock"/>
    <x v="6"/>
    <s v="Other grazing livestock (SDA)"/>
    <m/>
    <x v="180"/>
    <s v="—    "/>
    <n v="2668.5500425474202"/>
    <s v="F"/>
    <n v="2525.5414901327499"/>
    <n v="3665.3554652962198"/>
  </r>
  <r>
    <x v="15"/>
    <s v="Grazing Livestock"/>
    <x v="6"/>
    <s v="Other grazing livestock (SDA)"/>
    <m/>
    <x v="181"/>
    <s v="—    "/>
    <n v="72666.911578469793"/>
    <s v="F"/>
    <n v="68169.570456107496"/>
    <n v="132369.43516636401"/>
  </r>
  <r>
    <x v="15"/>
    <s v="Grazing Livestock"/>
    <x v="6"/>
    <s v="Other grazing livestock (SDA)"/>
    <m/>
    <x v="182"/>
    <s v="—    "/>
    <s v="V"/>
    <s v=".D"/>
    <s v="V"/>
    <s v=".D"/>
  </r>
  <r>
    <x v="15"/>
    <s v="Grazing Livestock"/>
    <x v="6"/>
    <s v="Other grazing livestock (SDA)"/>
    <m/>
    <x v="183"/>
    <s v="—    "/>
    <n v="3586.2674276694902"/>
    <s v="F"/>
    <n v="4235.2654322425296"/>
    <n v="4661.24061980841"/>
  </r>
  <r>
    <x v="15"/>
    <s v="Grazing Livestock"/>
    <x v="6"/>
    <s v="Other grazing livestock (SDA)"/>
    <m/>
    <x v="184"/>
    <s v="—    "/>
    <n v="80268.435539410493"/>
    <s v="F"/>
    <n v="76399.212176018802"/>
    <n v="142508.303811283"/>
  </r>
  <r>
    <x v="15"/>
    <s v="Grazing Livestock"/>
    <x v="6"/>
    <s v="Other grazing livestock (SDA)"/>
    <m/>
    <x v="185"/>
    <s v="—    "/>
    <n v="6914.9202359470801"/>
    <s v="F"/>
    <n v="6009.3740469703198"/>
    <n v="12253.2286587897"/>
  </r>
  <r>
    <x v="15"/>
    <s v="Grazing Livestock"/>
    <x v="6"/>
    <s v="Other grazing livestock (SDA)"/>
    <m/>
    <x v="186"/>
    <s v="—    "/>
    <n v="38853.377856876003"/>
    <s v="F"/>
    <n v="37897.830391666699"/>
    <n v="59432.4827833413"/>
  </r>
  <r>
    <x v="15"/>
    <s v="Grazing Livestock"/>
    <x v="6"/>
    <s v="Other grazing livestock (SDA)"/>
    <m/>
    <x v="187"/>
    <s v="—    "/>
    <n v="2228.6214221712098"/>
    <s v="F"/>
    <n v="1586.74469160274"/>
    <n v="4377.3640848562"/>
  </r>
  <r>
    <x v="15"/>
    <s v="Grazing Livestock"/>
    <x v="6"/>
    <s v="Other grazing livestock (SDA)"/>
    <m/>
    <x v="188"/>
    <s v="—    "/>
    <n v="4396.6362340818796"/>
    <s v="F"/>
    <n v="3827.5852131392899"/>
    <n v="6942.1778562371601"/>
  </r>
  <r>
    <x v="15"/>
    <s v="Grazing Livestock"/>
    <x v="6"/>
    <s v="Other grazing livestock (SDA)"/>
    <m/>
    <x v="189"/>
    <s v="—    "/>
    <s v="V"/>
    <s v="F"/>
    <s v="V"/>
    <s v="V"/>
  </r>
  <r>
    <x v="15"/>
    <s v="Grazing Livestock"/>
    <x v="6"/>
    <s v="Other grazing livestock (SDA)"/>
    <m/>
    <x v="190"/>
    <s v="—    "/>
    <n v="52508.205868204903"/>
    <s v="F"/>
    <n v="49500.902696471603"/>
    <n v="83035.928512946295"/>
  </r>
  <r>
    <x v="15"/>
    <s v="Grazing Livestock"/>
    <x v="6"/>
    <s v="Other grazing livestock (SDA)"/>
    <m/>
    <x v="191"/>
    <s v="—    "/>
    <n v="27760.229671205499"/>
    <s v="F"/>
    <n v="26898.309479547101"/>
    <n v="59472.375298337101"/>
  </r>
  <r>
    <x v="15"/>
    <s v="Grazing Livestock"/>
    <x v="6"/>
    <s v="Other grazing livestock (SDA)"/>
    <m/>
    <x v="192"/>
    <s v="—    "/>
    <n v="5471.2769956452103"/>
    <s v=".D"/>
    <s v="V"/>
    <n v="16060.269244647299"/>
  </r>
  <r>
    <x v="15"/>
    <s v="Grazing Livestock"/>
    <x v="6"/>
    <s v="Other grazing livestock (SDA)"/>
    <m/>
    <x v="193"/>
    <s v="—    "/>
    <n v="0"/>
    <n v="0"/>
    <n v="0"/>
    <n v="0"/>
  </r>
  <r>
    <x v="15"/>
    <s v="Grazing Livestock"/>
    <x v="6"/>
    <s v="Other grazing livestock (SDA)"/>
    <m/>
    <x v="194"/>
    <s v="—    "/>
    <n v="5265.7122360702297"/>
    <s v="F"/>
    <n v="4903.8408582511001"/>
    <n v="8570.6820389088207"/>
  </r>
  <r>
    <x v="15"/>
    <s v="Grazing Livestock"/>
    <x v="6"/>
    <s v="Other grazing livestock (SDA)"/>
    <m/>
    <x v="195"/>
    <s v="—    "/>
    <n v="5522.5525034209304"/>
    <s v="F"/>
    <n v="5237.5125354723996"/>
    <n v="8697.0128830717094"/>
  </r>
  <r>
    <x v="15"/>
    <s v="Grazing Livestock"/>
    <x v="6"/>
    <s v="Other grazing livestock (SDA)"/>
    <m/>
    <x v="196"/>
    <s v="—    "/>
    <n v="11729.0364900766"/>
    <s v="F"/>
    <n v="11003.042744308201"/>
    <n v="18620.565394030698"/>
  </r>
  <r>
    <x v="15"/>
    <s v="Grazing Livestock"/>
    <x v="6"/>
    <s v="Other grazing livestock (SDA)"/>
    <m/>
    <x v="197"/>
    <s v="—    "/>
    <n v="22517.301229567802"/>
    <s v="F"/>
    <n v="21144.396138031701"/>
    <n v="35888.260316011198"/>
  </r>
  <r>
    <x v="15"/>
    <s v="Grazing Livestock"/>
    <x v="6"/>
    <s v="Other grazing livestock (SDA)"/>
    <m/>
    <x v="198"/>
    <s v="—    "/>
    <n v="0"/>
    <n v="0"/>
    <n v="0"/>
    <n v="0"/>
  </r>
  <r>
    <x v="15"/>
    <s v="Grazing Livestock"/>
    <x v="6"/>
    <s v="Other grazing livestock (SDA)"/>
    <m/>
    <x v="199"/>
    <s v="—    "/>
    <n v="2127.5617816745398"/>
    <s v="F"/>
    <n v="2106.1187672999699"/>
    <n v="3244.4096790721501"/>
  </r>
  <r>
    <x v="15"/>
    <s v="Grazing Livestock"/>
    <x v="6"/>
    <s v="Other grazing livestock (SDA)"/>
    <m/>
    <x v="200"/>
    <s v="—    "/>
    <n v="6702.5893688835204"/>
    <s v="F"/>
    <n v="6133.9379479073305"/>
    <n v="9471.7652969397695"/>
  </r>
  <r>
    <x v="15"/>
    <s v="Grazing Livestock"/>
    <x v="6"/>
    <s v="Other grazing livestock (SDA)"/>
    <m/>
    <x v="201"/>
    <s v="—    "/>
    <n v="249.76413788108201"/>
    <s v="F"/>
    <n v="301.49946120527397"/>
    <n v="277.71869268868301"/>
  </r>
  <r>
    <x v="15"/>
    <s v="Grazing Livestock"/>
    <x v="6"/>
    <s v="Other grazing livestock (SDA)"/>
    <m/>
    <x v="202"/>
    <s v="—    "/>
    <n v="3049.8126320164401"/>
    <s v="F"/>
    <n v="2676.81113839718"/>
    <n v="3754.6775470575099"/>
  </r>
  <r>
    <x v="15"/>
    <s v="Grazing Livestock"/>
    <x v="6"/>
    <s v="Other grazing livestock (SDA)"/>
    <m/>
    <x v="203"/>
    <s v="—    "/>
    <n v="2224.71562799804"/>
    <s v="F"/>
    <n v="2531.78590089513"/>
    <n v="2994.0912478457299"/>
  </r>
  <r>
    <x v="15"/>
    <s v="Grazing Livestock"/>
    <x v="6"/>
    <s v="Other grazing livestock (SDA)"/>
    <m/>
    <x v="204"/>
    <s v="—    "/>
    <n v="52103.3406480962"/>
    <s v="F"/>
    <n v="47938.147653706401"/>
    <n v="88431.126165582406"/>
  </r>
  <r>
    <x v="15"/>
    <s v="Grazing Livestock"/>
    <x v="6"/>
    <s v="Other grazing livestock (SDA)"/>
    <m/>
    <x v="205"/>
    <s v="—    "/>
    <n v="-24080.179568380201"/>
    <s v="F"/>
    <n v="-20750.8870173871"/>
    <n v="-28475.585081538698"/>
  </r>
  <r>
    <x v="15"/>
    <s v="Grazing Livestock"/>
    <x v="6"/>
    <s v="Other grazing livestock (SDA)"/>
    <m/>
    <x v="206"/>
    <s v="—    "/>
    <s v="V"/>
    <s v="F"/>
    <s v="V"/>
    <s v="V"/>
  </r>
  <r>
    <x v="15"/>
    <s v="Grazing Livestock"/>
    <x v="6"/>
    <s v="Other grazing livestock (SDA)"/>
    <m/>
    <x v="207"/>
    <s v="—    "/>
    <n v="3126.6185657529199"/>
    <s v="F"/>
    <n v="3268.20358278105"/>
    <n v="4955.1099071011904"/>
  </r>
  <r>
    <x v="15"/>
    <s v="Grazing Livestock"/>
    <x v="6"/>
    <s v="Other grazing livestock (SDA)"/>
    <m/>
    <x v="208"/>
    <s v="—    "/>
    <n v="6633.7003086766799"/>
    <s v="F"/>
    <n v="6415.6420810179497"/>
    <n v="11784.8242342188"/>
  </r>
  <r>
    <x v="15"/>
    <s v="Grazing Livestock"/>
    <x v="6"/>
    <s v="Other grazing livestock (SDA)"/>
    <m/>
    <x v="209"/>
    <s v="—    "/>
    <n v="0"/>
    <n v="0"/>
    <n v="0"/>
    <n v="0"/>
  </r>
  <r>
    <x v="15"/>
    <s v="Grazing Livestock"/>
    <x v="6"/>
    <s v="Other grazing livestock (SDA)"/>
    <m/>
    <x v="205"/>
    <s v="—    "/>
    <n v="-24080.179568380201"/>
    <s v="F"/>
    <n v="-20750.8870173871"/>
    <n v="-28475.585081538698"/>
  </r>
  <r>
    <x v="15"/>
    <s v="Grazing Livestock"/>
    <x v="6"/>
    <s v="Other grazing livestock (SDA)"/>
    <m/>
    <x v="210"/>
    <s v="—    "/>
    <n v="10336.453866672"/>
    <s v="F"/>
    <n v="6524.51252224774"/>
    <n v="27051.355732969001"/>
  </r>
  <r>
    <x v="15"/>
    <s v="Grazing Livestock"/>
    <x v="6"/>
    <s v="Other grazing livestock (SDA)"/>
    <m/>
    <x v="175"/>
    <s v="—    "/>
    <n v="2837.3795636691498"/>
    <s v="F"/>
    <n v="1903.9212132744699"/>
    <s v="V"/>
  </r>
  <r>
    <x v="15"/>
    <s v="Grazing Livestock"/>
    <x v="6"/>
    <s v="Other grazing livestock (SDA)"/>
    <m/>
    <x v="178"/>
    <s v="—    "/>
    <n v="26440.652766857202"/>
    <s v="F"/>
    <n v="21145.605318444301"/>
    <n v="58344.538349144197"/>
  </r>
  <r>
    <x v="15"/>
    <s v="Grazing Livestock"/>
    <x v="6"/>
    <s v="Other grazing livestock (SDA)"/>
    <m/>
    <x v="211"/>
    <s v="—    "/>
    <n v="15534.3066288181"/>
    <s v="F"/>
    <n v="8823.1520365794095"/>
    <n v="64297.798469317502"/>
  </r>
  <r>
    <x v="15"/>
    <s v="Grazing Livestock"/>
    <x v="6"/>
    <s v="Other grazing livestock (SDA)"/>
    <m/>
    <x v="212"/>
    <s v="—    "/>
    <n v="30379.053030483199"/>
    <s v="F"/>
    <n v="31036.251466119"/>
    <n v="31913.001503770301"/>
  </r>
  <r>
    <x v="15"/>
    <s v="Grazing Livestock"/>
    <x v="6"/>
    <s v="Other grazing livestock (SDA)"/>
    <m/>
    <x v="213"/>
    <s v="—    "/>
    <n v="-14844.746401664999"/>
    <s v="F"/>
    <n v="-22213.099429539601"/>
    <n v="32384.796965547201"/>
  </r>
  <r>
    <x v="15"/>
    <s v="Grazing Livestock"/>
    <x v="6"/>
    <s v="Other grazing livestock (SDA)"/>
    <m/>
    <x v="214"/>
    <s v="—    "/>
    <n v="3457.7388459523099"/>
    <s v="F"/>
    <n v="3552.3337343099502"/>
    <n v="5632.3039239006102"/>
  </r>
  <r>
    <x v="15"/>
    <s v="Grazing Livestock"/>
    <x v="6"/>
    <s v="Other grazing livestock (SDA)"/>
    <m/>
    <x v="215"/>
    <s v="—    "/>
    <n v="-11387.0075557127"/>
    <s v="F"/>
    <n v="-18660.765695229598"/>
    <n v="38017.1008894478"/>
  </r>
  <r>
    <x v="15"/>
    <s v="Grazing Livestock"/>
    <x v="6"/>
    <s v="Other grazing livestock (SDA)"/>
    <m/>
    <x v="216"/>
    <s v="—    "/>
    <s v="V"/>
    <s v="F"/>
    <s v="V"/>
    <s v="V"/>
  </r>
  <r>
    <x v="15"/>
    <s v="Grazing Livestock"/>
    <x v="6"/>
    <s v="Other grazing livestock (SDA)"/>
    <m/>
    <x v="217"/>
    <s v="—    "/>
    <n v="14002.446991418001"/>
    <s v="F"/>
    <n v="11247.268122285501"/>
    <n v="21664.988124686199"/>
  </r>
  <r>
    <x v="15"/>
    <s v="Grazing Livestock"/>
    <x v="6"/>
    <s v="Other grazing livestock (SDA)"/>
    <m/>
    <x v="218"/>
    <s v="—    "/>
    <n v="5142.1905937446199"/>
    <s v="F"/>
    <n v="4148.9556123807797"/>
    <n v="6276.4838414043998"/>
  </r>
  <r>
    <x v="15"/>
    <s v="Grazing Livestock"/>
    <x v="6"/>
    <s v="Other grazing livestock (SDA)"/>
    <m/>
    <x v="219"/>
    <s v="—    "/>
    <n v="0"/>
    <n v="0"/>
    <n v="0"/>
    <n v="0"/>
  </r>
  <r>
    <x v="15"/>
    <s v="Grazing Livestock"/>
    <x v="6"/>
    <s v="Other grazing livestock (SDA)"/>
    <m/>
    <x v="220"/>
    <s v="—    "/>
    <n v="0"/>
    <n v="0"/>
    <n v="0"/>
    <n v="0"/>
  </r>
  <r>
    <x v="15"/>
    <s v="Grazing Livestock"/>
    <x v="6"/>
    <s v="Other grazing livestock (SDA)"/>
    <m/>
    <x v="221"/>
    <s v="—    "/>
    <n v="24559.756331219902"/>
    <s v="F"/>
    <n v="24690.8320585617"/>
    <n v="24270.920983330001"/>
  </r>
  <r>
    <x v="15"/>
    <s v="Grazing Livestock"/>
    <x v="6"/>
    <s v="Other grazing livestock (SDA)"/>
    <m/>
    <x v="222"/>
    <s v="—    "/>
    <s v="V"/>
    <s v="F"/>
    <n v="-1033.70590374578"/>
    <n v="47715.619166446697"/>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2"/>
    <s v="—    "/>
    <n v="134.004789406566"/>
    <n v="61.594757404252697"/>
    <n v="140.45169224605101"/>
    <n v="189.135038752718"/>
  </r>
  <r>
    <x v="16"/>
    <s v="Other types &amp; mixed"/>
    <x v="0"/>
    <m/>
    <m/>
    <x v="179"/>
    <s v="—    "/>
    <n v="90.386795116437398"/>
    <n v="45.375460564783403"/>
    <n v="87.422414551409901"/>
    <n v="138.211912956297"/>
  </r>
  <r>
    <x v="16"/>
    <s v="Other types &amp; mixed"/>
    <x v="0"/>
    <m/>
    <m/>
    <x v="180"/>
    <s v="—    "/>
    <n v="96058.589607790607"/>
    <n v="31668.294249654198"/>
    <n v="100018.215580303"/>
    <n v="148530.590395646"/>
  </r>
  <r>
    <x v="16"/>
    <s v="Other types &amp; mixed"/>
    <x v="0"/>
    <m/>
    <m/>
    <x v="181"/>
    <s v="—    "/>
    <n v="307505.43925027299"/>
    <n v="56075.957378595798"/>
    <n v="449317.418377419"/>
    <n v="266737.75983087998"/>
  </r>
  <r>
    <x v="16"/>
    <s v="Other types &amp; mixed"/>
    <x v="0"/>
    <m/>
    <m/>
    <x v="182"/>
    <s v="—    "/>
    <n v="181.242903753002"/>
    <s v="V"/>
    <s v="V"/>
    <s v="V"/>
  </r>
  <r>
    <x v="16"/>
    <s v="Other types &amp; mixed"/>
    <x v="0"/>
    <m/>
    <m/>
    <x v="183"/>
    <s v="—    "/>
    <n v="15340.9451845112"/>
    <n v="4175.1315819556703"/>
    <n v="18238.2376609122"/>
    <n v="20141.917737788601"/>
  </r>
  <r>
    <x v="16"/>
    <s v="Other types &amp; mixed"/>
    <x v="0"/>
    <m/>
    <m/>
    <x v="184"/>
    <s v="—    "/>
    <n v="423017.27541806502"/>
    <n v="91893.164363385295"/>
    <n v="570602.26669232699"/>
    <n v="445497.278196436"/>
  </r>
  <r>
    <x v="16"/>
    <s v="Other types &amp; mixed"/>
    <x v="0"/>
    <m/>
    <m/>
    <x v="185"/>
    <s v="—    "/>
    <n v="35732.6284952797"/>
    <n v="13579.8827637701"/>
    <n v="39028.818171181498"/>
    <n v="50024.957320817601"/>
  </r>
  <r>
    <x v="16"/>
    <s v="Other types &amp; mixed"/>
    <x v="0"/>
    <m/>
    <m/>
    <x v="186"/>
    <s v="—    "/>
    <n v="195302.35139159599"/>
    <n v="40206.2843493322"/>
    <n v="300550.22409511602"/>
    <n v="135604.651014851"/>
  </r>
  <r>
    <x v="16"/>
    <s v="Other types &amp; mixed"/>
    <x v="0"/>
    <m/>
    <m/>
    <x v="187"/>
    <s v="—    "/>
    <n v="4297.2298110906604"/>
    <n v="1336.9660235899601"/>
    <n v="5464.0045439613896"/>
    <n v="4794.9773956222598"/>
  </r>
  <r>
    <x v="16"/>
    <s v="Other types &amp; mixed"/>
    <x v="0"/>
    <m/>
    <m/>
    <x v="188"/>
    <s v="—    "/>
    <n v="14843.1876132699"/>
    <n v="4856.3872999509003"/>
    <n v="18481.0705399896"/>
    <n v="17102.507873053801"/>
  </r>
  <r>
    <x v="16"/>
    <s v="Other types &amp; mixed"/>
    <x v="0"/>
    <m/>
    <m/>
    <x v="189"/>
    <s v="—    "/>
    <n v="371.40049144712901"/>
    <n v="1312.7874985012099"/>
    <n v="94.252841072490895"/>
    <n v="30.5545011968848"/>
  </r>
  <r>
    <x v="16"/>
    <s v="Other types &amp; mixed"/>
    <x v="0"/>
    <m/>
    <m/>
    <x v="190"/>
    <s v="—    "/>
    <n v="250546.79780268401"/>
    <n v="61292.307935144301"/>
    <n v="363618.37019132101"/>
    <n v="207557.648105542"/>
  </r>
  <r>
    <x v="16"/>
    <s v="Other types &amp; mixed"/>
    <x v="0"/>
    <m/>
    <m/>
    <x v="191"/>
    <s v="—    "/>
    <n v="172470.477615382"/>
    <n v="30600.856428241001"/>
    <n v="206983.89650100499"/>
    <n v="237939.630090894"/>
  </r>
  <r>
    <x v="16"/>
    <s v="Other types &amp; mixed"/>
    <x v="0"/>
    <m/>
    <m/>
    <x v="192"/>
    <s v="—    "/>
    <n v="32807.551133572997"/>
    <n v="5450.8540740880499"/>
    <n v="44457.398538867397"/>
    <n v="35721.073105508098"/>
  </r>
  <r>
    <x v="16"/>
    <s v="Other types &amp; mixed"/>
    <x v="0"/>
    <m/>
    <m/>
    <x v="193"/>
    <s v="—    "/>
    <n v="0"/>
    <n v="0"/>
    <n v="0"/>
    <n v="0"/>
  </r>
  <r>
    <x v="16"/>
    <s v="Other types &amp; mixed"/>
    <x v="0"/>
    <m/>
    <m/>
    <x v="194"/>
    <s v="—    "/>
    <n v="10819.287384544299"/>
    <n v="4852.1704041295097"/>
    <n v="12948.7985816984"/>
    <n v="12255.023243580799"/>
  </r>
  <r>
    <x v="16"/>
    <s v="Other types &amp; mixed"/>
    <x v="0"/>
    <m/>
    <m/>
    <x v="195"/>
    <s v="—    "/>
    <n v="15710.059800153"/>
    <n v="5639.4288368253101"/>
    <n v="19555.288313495101"/>
    <n v="17644.582217676001"/>
  </r>
  <r>
    <x v="16"/>
    <s v="Other types &amp; mixed"/>
    <x v="0"/>
    <m/>
    <m/>
    <x v="196"/>
    <s v="—    "/>
    <n v="25157.488640240801"/>
    <n v="11322.332079588699"/>
    <n v="29847.662224475"/>
    <n v="28967.036362733699"/>
  </r>
  <r>
    <x v="16"/>
    <s v="Other types &amp; mixed"/>
    <x v="0"/>
    <m/>
    <m/>
    <x v="197"/>
    <s v="—    "/>
    <n v="51686.835824938098"/>
    <n v="21813.931320543499"/>
    <n v="62351.7491196685"/>
    <n v="58866.641823990401"/>
  </r>
  <r>
    <x v="16"/>
    <s v="Other types &amp; mixed"/>
    <x v="0"/>
    <m/>
    <m/>
    <x v="198"/>
    <s v="—    "/>
    <s v="..D"/>
    <s v=".D"/>
    <s v="V"/>
    <n v="-128.788504292298"/>
  </r>
  <r>
    <x v="16"/>
    <s v="Other types &amp; mixed"/>
    <x v="0"/>
    <m/>
    <m/>
    <x v="199"/>
    <s v="—    "/>
    <n v="5599.1625381649701"/>
    <n v="2494.8353969015602"/>
    <n v="7060.4124657210004"/>
    <n v="5658.9946686376197"/>
  </r>
  <r>
    <x v="16"/>
    <s v="Other types &amp; mixed"/>
    <x v="0"/>
    <m/>
    <m/>
    <x v="200"/>
    <s v="—    "/>
    <n v="24261.683407313201"/>
    <n v="7892.2961441240604"/>
    <n v="33048.894956018397"/>
    <n v="22473.656970317701"/>
  </r>
  <r>
    <x v="16"/>
    <s v="Other types &amp; mixed"/>
    <x v="0"/>
    <m/>
    <m/>
    <x v="201"/>
    <s v="—    "/>
    <n v="972.317675264684"/>
    <n v="319.211170829867"/>
    <n v="1291.5373978478201"/>
    <n v="961.97598624264504"/>
  </r>
  <r>
    <x v="16"/>
    <s v="Other types &amp; mixed"/>
    <x v="0"/>
    <m/>
    <m/>
    <x v="202"/>
    <s v="—    "/>
    <n v="15833.028623444299"/>
    <n v="9130.3105978324802"/>
    <n v="20392.810249775499"/>
    <n v="13231.0692128965"/>
  </r>
  <r>
    <x v="16"/>
    <s v="Other types &amp; mixed"/>
    <x v="0"/>
    <m/>
    <m/>
    <x v="203"/>
    <s v="—    "/>
    <n v="8376.9700809869792"/>
    <n v="3318.7592452201102"/>
    <n v="11674.711447306599"/>
    <n v="6692.0147505348104"/>
  </r>
  <r>
    <x v="16"/>
    <s v="Other types &amp; mixed"/>
    <x v="0"/>
    <m/>
    <m/>
    <x v="204"/>
    <s v="—    "/>
    <n v="169828.972037684"/>
    <n v="62111.842605851802"/>
    <n v="220931.996341775"/>
    <n v="171129.18215994301"/>
  </r>
  <r>
    <x v="16"/>
    <s v="Other types &amp; mixed"/>
    <x v="0"/>
    <m/>
    <m/>
    <x v="205"/>
    <s v="—    "/>
    <s v="V"/>
    <n v="-31435.161719509098"/>
    <n v="-13687.433179982099"/>
    <n v="67222.090553444898"/>
  </r>
  <r>
    <x v="16"/>
    <s v="Other types &amp; mixed"/>
    <x v="0"/>
    <m/>
    <m/>
    <x v="206"/>
    <s v="—    "/>
    <s v="V"/>
    <s v="V"/>
    <s v="V"/>
    <s v="V"/>
  </r>
  <r>
    <x v="16"/>
    <s v="Other types &amp; mixed"/>
    <x v="0"/>
    <m/>
    <m/>
    <x v="207"/>
    <s v="—    "/>
    <n v="9823.1733496966608"/>
    <n v="5906.8616401867002"/>
    <n v="13936.6554522635"/>
    <n v="5485.13559250053"/>
  </r>
  <r>
    <x v="16"/>
    <s v="Other types &amp; mixed"/>
    <x v="0"/>
    <m/>
    <m/>
    <x v="208"/>
    <s v="—    "/>
    <n v="20467.150384889999"/>
    <n v="5779.0367684539697"/>
    <n v="26671.586042243998"/>
    <n v="22129.6310424322"/>
  </r>
  <r>
    <x v="16"/>
    <s v="Other types &amp; mixed"/>
    <x v="0"/>
    <m/>
    <m/>
    <x v="209"/>
    <s v="—    "/>
    <s v=".D"/>
    <s v="..D"/>
    <n v="0"/>
    <s v=".D"/>
  </r>
  <r>
    <x v="16"/>
    <s v="Other types &amp; mixed"/>
    <x v="0"/>
    <m/>
    <m/>
    <x v="205"/>
    <s v="—    "/>
    <s v="V"/>
    <n v="-31435.161719509098"/>
    <n v="-13687.433179982099"/>
    <n v="67222.090553444898"/>
  </r>
  <r>
    <x v="16"/>
    <s v="Other types &amp; mixed"/>
    <x v="0"/>
    <m/>
    <m/>
    <x v="210"/>
    <s v="—    "/>
    <n v="3584.3918453180299"/>
    <n v="1400.64374933209"/>
    <n v="3143.8320383474602"/>
    <n v="6481.5959130689098"/>
  </r>
  <r>
    <x v="16"/>
    <s v="Other types &amp; mixed"/>
    <x v="0"/>
    <m/>
    <m/>
    <x v="175"/>
    <s v="—    "/>
    <n v="16202.963348488"/>
    <n v="5253.9322772542801"/>
    <n v="13488.627004857701"/>
    <n v="31711.853298202801"/>
  </r>
  <r>
    <x v="16"/>
    <s v="Other types &amp; mixed"/>
    <x v="0"/>
    <m/>
    <m/>
    <x v="178"/>
    <s v="—    "/>
    <n v="25568.284897265999"/>
    <n v="11268.5690891993"/>
    <n v="26300.008258159"/>
    <n v="37508.223722064897"/>
  </r>
  <r>
    <x v="16"/>
    <s v="Other types &amp; mixed"/>
    <x v="0"/>
    <m/>
    <m/>
    <x v="211"/>
    <s v="—    "/>
    <n v="48252.204090405801"/>
    <n v="-13512.016603723299"/>
    <n v="29245.034121382101"/>
    <n v="142923.763486782"/>
  </r>
  <r>
    <x v="16"/>
    <s v="Other types &amp; mixed"/>
    <x v="0"/>
    <m/>
    <m/>
    <x v="212"/>
    <s v="—    "/>
    <n v="32220.2008532734"/>
    <n v="31042.868471826201"/>
    <n v="33454.776822556298"/>
    <n v="30920.035503834501"/>
  </r>
  <r>
    <x v="16"/>
    <s v="Other types &amp; mixed"/>
    <x v="0"/>
    <m/>
    <m/>
    <x v="213"/>
    <s v="—    "/>
    <n v="16032.0032371324"/>
    <n v="-44554.8850755495"/>
    <n v="-4209.7427011741802"/>
    <n v="112003.72798294701"/>
  </r>
  <r>
    <x v="16"/>
    <s v="Other types &amp; mixed"/>
    <x v="0"/>
    <m/>
    <m/>
    <x v="214"/>
    <s v="—    "/>
    <n v="10427.428934523499"/>
    <n v="6756.92125729285"/>
    <n v="14347.9687941825"/>
    <n v="6234.8264310500699"/>
  </r>
  <r>
    <x v="16"/>
    <s v="Other types &amp; mixed"/>
    <x v="0"/>
    <m/>
    <m/>
    <x v="215"/>
    <s v="—    "/>
    <n v="26459.432171655899"/>
    <n v="-37797.963818256598"/>
    <s v="V"/>
    <n v="118238.554413997"/>
  </r>
  <r>
    <x v="16"/>
    <s v="Other types &amp; mixed"/>
    <x v="0"/>
    <m/>
    <m/>
    <x v="216"/>
    <s v="—    "/>
    <s v="V"/>
    <s v="V"/>
    <s v="V"/>
    <s v="V"/>
  </r>
  <r>
    <x v="16"/>
    <s v="Other types &amp; mixed"/>
    <x v="0"/>
    <m/>
    <m/>
    <x v="217"/>
    <s v="—    "/>
    <n v="32766.474563093499"/>
    <n v="18815.543530316801"/>
    <n v="36046.1703003035"/>
    <n v="39426.552308717401"/>
  </r>
  <r>
    <x v="16"/>
    <s v="Other types &amp; mixed"/>
    <x v="0"/>
    <m/>
    <m/>
    <x v="218"/>
    <s v="—    "/>
    <n v="19309.8413238832"/>
    <n v="12979.8920521902"/>
    <n v="23527.252569087399"/>
    <n v="17025.200805352299"/>
  </r>
  <r>
    <x v="16"/>
    <s v="Other types &amp; mixed"/>
    <x v="0"/>
    <m/>
    <m/>
    <x v="219"/>
    <s v="—    "/>
    <n v="0"/>
    <n v="0"/>
    <n v="0"/>
    <n v="0"/>
  </r>
  <r>
    <x v="16"/>
    <s v="Other types &amp; mixed"/>
    <x v="0"/>
    <m/>
    <m/>
    <x v="220"/>
    <s v="—    "/>
    <n v="0"/>
    <n v="0"/>
    <n v="0"/>
    <n v="0"/>
  </r>
  <r>
    <x v="16"/>
    <s v="Other types &amp; mixed"/>
    <x v="0"/>
    <m/>
    <m/>
    <x v="221"/>
    <s v="—    "/>
    <n v="24518.4916004605"/>
    <n v="26322.291583985902"/>
    <n v="24777.489905242299"/>
    <n v="22329.339919996499"/>
  </r>
  <r>
    <x v="16"/>
    <s v="Other types &amp; mixed"/>
    <x v="0"/>
    <m/>
    <m/>
    <x v="222"/>
    <s v="—    "/>
    <n v="41114.305661971797"/>
    <n v="-16539.911108363802"/>
    <n v="26594.167237187099"/>
    <n v="123221.22650501299"/>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2"/>
    <s v="—    "/>
    <n v="73.434994414052497"/>
    <s v="F"/>
    <n v="115.694351516328"/>
    <n v="47.901676655984197"/>
  </r>
  <r>
    <x v="17"/>
    <s v="Other types &amp; mixed"/>
    <x v="7"/>
    <m/>
    <m/>
    <x v="179"/>
    <s v="—    "/>
    <n v="53.974159465871601"/>
    <s v="F"/>
    <n v="84.550018628473794"/>
    <n v="30.099954139068501"/>
  </r>
  <r>
    <x v="17"/>
    <s v="Other types &amp; mixed"/>
    <x v="7"/>
    <m/>
    <m/>
    <x v="180"/>
    <s v="—    "/>
    <n v="51149.829391605599"/>
    <s v=".D"/>
    <n v="84991.933834554395"/>
    <s v="..D"/>
  </r>
  <r>
    <x v="17"/>
    <s v="Other types &amp; mixed"/>
    <x v="7"/>
    <m/>
    <m/>
    <x v="181"/>
    <s v="—    "/>
    <n v="487233.69378230401"/>
    <s v="F"/>
    <n v="759568.00547344598"/>
    <n v="377795.29367967998"/>
  </r>
  <r>
    <x v="17"/>
    <s v="Other types &amp; mixed"/>
    <x v="7"/>
    <m/>
    <m/>
    <x v="182"/>
    <s v="—    "/>
    <n v="0"/>
    <n v="0"/>
    <n v="0"/>
    <n v="0"/>
  </r>
  <r>
    <x v="17"/>
    <s v="Other types &amp; mixed"/>
    <x v="7"/>
    <m/>
    <m/>
    <x v="183"/>
    <s v="—    "/>
    <s v="V"/>
    <s v="F"/>
    <s v="V"/>
    <s v="V"/>
  </r>
  <r>
    <x v="17"/>
    <s v="Other types &amp; mixed"/>
    <x v="7"/>
    <m/>
    <m/>
    <x v="184"/>
    <s v="—    "/>
    <n v="554110.99389589101"/>
    <s v="F"/>
    <n v="861913.45415600797"/>
    <n v="428171.16573416302"/>
  </r>
  <r>
    <x v="17"/>
    <s v="Other types &amp; mixed"/>
    <x v="7"/>
    <m/>
    <m/>
    <x v="185"/>
    <s v="—    "/>
    <n v="17117.551825993502"/>
    <s v=".D"/>
    <n v="28099.870008997601"/>
    <s v="..D"/>
  </r>
  <r>
    <x v="17"/>
    <s v="Other types &amp; mixed"/>
    <x v="7"/>
    <m/>
    <m/>
    <x v="186"/>
    <s v="—    "/>
    <n v="301678.94509321498"/>
    <s v="F"/>
    <n v="511249.00251245801"/>
    <n v="156805.05457712401"/>
  </r>
  <r>
    <x v="17"/>
    <s v="Other types &amp; mixed"/>
    <x v="7"/>
    <m/>
    <m/>
    <x v="187"/>
    <s v="—    "/>
    <n v="1488.88255407099"/>
    <s v=".D"/>
    <n v="1392.4373123497101"/>
    <s v="V"/>
  </r>
  <r>
    <x v="17"/>
    <s v="Other types &amp; mixed"/>
    <x v="7"/>
    <m/>
    <m/>
    <x v="188"/>
    <s v="—    "/>
    <n v="13192.559096245401"/>
    <s v="F"/>
    <n v="23291.290722737998"/>
    <n v="5188.4431302559096"/>
  </r>
  <r>
    <x v="17"/>
    <s v="Other types &amp; mixed"/>
    <x v="7"/>
    <m/>
    <m/>
    <x v="189"/>
    <s v="—    "/>
    <s v=".D"/>
    <s v=".D"/>
    <s v="V"/>
    <s v="V"/>
  </r>
  <r>
    <x v="17"/>
    <s v="Other types &amp; mixed"/>
    <x v="7"/>
    <m/>
    <m/>
    <x v="190"/>
    <s v="—    "/>
    <n v="334952.309139669"/>
    <s v="F"/>
    <n v="564060.86207846599"/>
    <n v="173999.73261416701"/>
  </r>
  <r>
    <x v="17"/>
    <s v="Other types &amp; mixed"/>
    <x v="7"/>
    <m/>
    <m/>
    <x v="191"/>
    <s v="—    "/>
    <n v="219158.684756223"/>
    <s v="F"/>
    <n v="297852.59207754198"/>
    <n v="254171.43311999601"/>
  </r>
  <r>
    <x v="17"/>
    <s v="Other types &amp; mixed"/>
    <x v="7"/>
    <m/>
    <m/>
    <x v="192"/>
    <s v="—    "/>
    <n v="61374.375857286803"/>
    <s v=".D"/>
    <n v="85195.706102888493"/>
    <s v="..D"/>
  </r>
  <r>
    <x v="17"/>
    <s v="Other types &amp; mixed"/>
    <x v="7"/>
    <m/>
    <m/>
    <x v="193"/>
    <s v="—    "/>
    <n v="0"/>
    <n v="0"/>
    <n v="0"/>
    <n v="0"/>
  </r>
  <r>
    <x v="17"/>
    <s v="Other types &amp; mixed"/>
    <x v="7"/>
    <m/>
    <m/>
    <x v="194"/>
    <s v="—    "/>
    <n v="14102.7990903441"/>
    <s v="F"/>
    <s v="V"/>
    <n v="10880.531260456401"/>
  </r>
  <r>
    <x v="17"/>
    <s v="Other types &amp; mixed"/>
    <x v="7"/>
    <m/>
    <m/>
    <x v="195"/>
    <s v="—    "/>
    <n v="18539.567986451999"/>
    <s v="F"/>
    <s v="V"/>
    <n v="17597.798310832601"/>
  </r>
  <r>
    <x v="17"/>
    <s v="Other types &amp; mixed"/>
    <x v="7"/>
    <m/>
    <m/>
    <x v="196"/>
    <s v="—    "/>
    <n v="31865.716329606501"/>
    <s v="F"/>
    <s v="V"/>
    <n v="27117.060141727699"/>
  </r>
  <r>
    <x v="17"/>
    <s v="Other types &amp; mixed"/>
    <x v="7"/>
    <m/>
    <m/>
    <x v="197"/>
    <s v="—    "/>
    <n v="64508.083406402497"/>
    <s v="F"/>
    <s v="V"/>
    <n v="55595.389713016702"/>
  </r>
  <r>
    <x v="17"/>
    <s v="Other types &amp; mixed"/>
    <x v="7"/>
    <m/>
    <m/>
    <x v="198"/>
    <s v="—    "/>
    <s v=".D"/>
    <s v="..D"/>
    <s v=".D"/>
    <n v="0"/>
  </r>
  <r>
    <x v="17"/>
    <s v="Other types &amp; mixed"/>
    <x v="7"/>
    <m/>
    <m/>
    <x v="199"/>
    <s v="—    "/>
    <n v="6214.1748882885204"/>
    <s v="F"/>
    <n v="9586.6923063533104"/>
    <n v="3746.5503380012101"/>
  </r>
  <r>
    <x v="17"/>
    <s v="Other types &amp; mixed"/>
    <x v="7"/>
    <m/>
    <m/>
    <x v="200"/>
    <s v="—    "/>
    <n v="20392.7336174189"/>
    <s v="F"/>
    <n v="28530.929394273"/>
    <n v="17472.561241770301"/>
  </r>
  <r>
    <x v="17"/>
    <s v="Other types &amp; mixed"/>
    <x v="7"/>
    <m/>
    <m/>
    <x v="201"/>
    <s v="—    "/>
    <n v="1459.11224705164"/>
    <s v="F"/>
    <s v="V"/>
    <n v="835.61076515149205"/>
  </r>
  <r>
    <x v="17"/>
    <s v="Other types &amp; mixed"/>
    <x v="7"/>
    <m/>
    <m/>
    <x v="202"/>
    <s v="—    "/>
    <s v="V"/>
    <s v=".D"/>
    <s v="V"/>
    <n v="6235.5916748138197"/>
  </r>
  <r>
    <x v="17"/>
    <s v="Other types &amp; mixed"/>
    <x v="7"/>
    <m/>
    <m/>
    <x v="203"/>
    <s v="—    "/>
    <s v="V"/>
    <s v="F"/>
    <s v="V"/>
    <s v="V"/>
  </r>
  <r>
    <x v="17"/>
    <s v="Other types &amp; mixed"/>
    <x v="7"/>
    <m/>
    <m/>
    <x v="204"/>
    <s v="—    "/>
    <n v="219699.008389011"/>
    <s v="F"/>
    <n v="325172.87555942399"/>
    <n v="181835.58454294401"/>
  </r>
  <r>
    <x v="17"/>
    <s v="Other types &amp; mixed"/>
    <x v="7"/>
    <m/>
    <m/>
    <x v="205"/>
    <s v="—    "/>
    <n v="-1039.5945915262801"/>
    <s v="F"/>
    <n v="-27990.348175988202"/>
    <n v="71861.848664043093"/>
  </r>
  <r>
    <x v="17"/>
    <s v="Other types &amp; mixed"/>
    <x v="7"/>
    <m/>
    <m/>
    <x v="206"/>
    <s v="—    "/>
    <n v="-499.27095873812902"/>
    <s v=".D"/>
    <n v="-670.06469410527495"/>
    <s v="..D"/>
  </r>
  <r>
    <x v="17"/>
    <s v="Other types &amp; mixed"/>
    <x v="7"/>
    <m/>
    <m/>
    <x v="207"/>
    <s v="—    "/>
    <n v="11088.438246879399"/>
    <s v="F"/>
    <n v="18543.8707616996"/>
    <n v="4943.4431023959296"/>
  </r>
  <r>
    <x v="17"/>
    <s v="Other types &amp; mixed"/>
    <x v="7"/>
    <m/>
    <m/>
    <x v="208"/>
    <s v="—    "/>
    <n v="24675.5266419203"/>
    <s v="F"/>
    <s v="V"/>
    <n v="20562.562077000999"/>
  </r>
  <r>
    <x v="17"/>
    <s v="Other types &amp; mixed"/>
    <x v="7"/>
    <m/>
    <m/>
    <x v="209"/>
    <s v="—    "/>
    <n v="0"/>
    <n v="0"/>
    <n v="0"/>
    <n v="0"/>
  </r>
  <r>
    <x v="17"/>
    <s v="Other types &amp; mixed"/>
    <x v="7"/>
    <m/>
    <m/>
    <x v="205"/>
    <s v="—    "/>
    <n v="-1039.5945915262801"/>
    <s v="F"/>
    <n v="-27990.348175988202"/>
    <n v="71861.848664043093"/>
  </r>
  <r>
    <x v="17"/>
    <s v="Other types &amp; mixed"/>
    <x v="7"/>
    <m/>
    <m/>
    <x v="210"/>
    <s v="—    "/>
    <n v="2400.58275027422"/>
    <s v="F"/>
    <s v="V"/>
    <s v="V"/>
  </r>
  <r>
    <x v="17"/>
    <s v="Other types &amp; mixed"/>
    <x v="7"/>
    <m/>
    <m/>
    <x v="175"/>
    <s v="—    "/>
    <n v="15664.886734039799"/>
    <s v=".D"/>
    <n v="10235.7771742523"/>
    <s v="..D"/>
  </r>
  <r>
    <x v="17"/>
    <s v="Other types &amp; mixed"/>
    <x v="7"/>
    <m/>
    <m/>
    <x v="178"/>
    <s v="—    "/>
    <n v="12580.8618581878"/>
    <s v="F"/>
    <n v="19872.5241259293"/>
    <n v="7890.2014176747698"/>
  </r>
  <r>
    <x v="17"/>
    <s v="Other types &amp; mixed"/>
    <x v="7"/>
    <m/>
    <m/>
    <x v="211"/>
    <s v="—    "/>
    <s v="V"/>
    <s v="F"/>
    <s v="V"/>
    <n v="117812.38605340999"/>
  </r>
  <r>
    <x v="17"/>
    <s v="Other types &amp; mixed"/>
    <x v="7"/>
    <m/>
    <m/>
    <x v="212"/>
    <s v="—    "/>
    <n v="28857.844861780301"/>
    <s v="F"/>
    <n v="30557.161984588201"/>
    <n v="27623.398932394401"/>
  </r>
  <r>
    <x v="17"/>
    <s v="Other types &amp; mixed"/>
    <x v="7"/>
    <m/>
    <m/>
    <x v="213"/>
    <s v="—    "/>
    <s v="V"/>
    <s v="F"/>
    <n v="-25179.1494911759"/>
    <n v="90188.987121015496"/>
  </r>
  <r>
    <x v="17"/>
    <s v="Other types &amp; mixed"/>
    <x v="7"/>
    <m/>
    <m/>
    <x v="214"/>
    <s v="—    "/>
    <n v="11583.074999902799"/>
    <s v="F"/>
    <n v="18938.0778908498"/>
    <n v="6044.7487604442904"/>
  </r>
  <r>
    <x v="17"/>
    <s v="Other types &amp; mixed"/>
    <x v="7"/>
    <m/>
    <m/>
    <x v="215"/>
    <s v="—    "/>
    <s v="V"/>
    <s v="F"/>
    <n v="-6241.0716003260504"/>
    <n v="96233.735881459797"/>
  </r>
  <r>
    <x v="17"/>
    <s v="Other types &amp; mixed"/>
    <x v="7"/>
    <m/>
    <m/>
    <x v="216"/>
    <s v="—    "/>
    <n v="-499.27095873812902"/>
    <s v=".D"/>
    <n v="-670.06469410527495"/>
    <s v="..D"/>
  </r>
  <r>
    <x v="17"/>
    <s v="Other types &amp; mixed"/>
    <x v="7"/>
    <m/>
    <m/>
    <x v="217"/>
    <s v="—    "/>
    <n v="25152.5393647864"/>
    <s v=".D"/>
    <n v="40785.512080296598"/>
    <s v="..D"/>
  </r>
  <r>
    <x v="17"/>
    <s v="Other types &amp; mixed"/>
    <x v="7"/>
    <m/>
    <m/>
    <x v="218"/>
    <s v="—    "/>
    <s v="V"/>
    <s v=".D"/>
    <s v="V"/>
    <n v="7645.6664512730504"/>
  </r>
  <r>
    <x v="17"/>
    <s v="Other types &amp; mixed"/>
    <x v="7"/>
    <m/>
    <m/>
    <x v="219"/>
    <s v="—    "/>
    <n v="0"/>
    <n v="0"/>
    <n v="0"/>
    <n v="0"/>
  </r>
  <r>
    <x v="17"/>
    <s v="Other types &amp; mixed"/>
    <x v="7"/>
    <m/>
    <m/>
    <x v="220"/>
    <s v="—    "/>
    <n v="0"/>
    <n v="0"/>
    <n v="0"/>
    <n v="0"/>
  </r>
  <r>
    <x v="17"/>
    <s v="Other types &amp; mixed"/>
    <x v="7"/>
    <m/>
    <m/>
    <x v="221"/>
    <s v="—    "/>
    <n v="23482.580741455698"/>
    <s v="F"/>
    <n v="22363.198313863501"/>
    <n v="23571.042538771599"/>
  </r>
  <r>
    <x v="17"/>
    <s v="Other types &amp; mixed"/>
    <x v="7"/>
    <m/>
    <m/>
    <x v="222"/>
    <s v="—    "/>
    <n v="40058.024616734001"/>
    <s v="F"/>
    <n v="23914.5599858163"/>
    <n v="122740.44962959"/>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2"/>
    <s v="—    "/>
    <n v="60.288992884233501"/>
    <s v="V"/>
    <n v="63.013132136046401"/>
    <n v="97.115863463141096"/>
  </r>
  <r>
    <x v="18"/>
    <s v="Other types &amp; mixed"/>
    <x v="8"/>
    <m/>
    <m/>
    <x v="179"/>
    <s v="—    "/>
    <n v="54.963646346703499"/>
    <s v="V"/>
    <n v="58.4776576298568"/>
    <n v="86.0908400812786"/>
  </r>
  <r>
    <x v="18"/>
    <s v="Other types &amp; mixed"/>
    <x v="8"/>
    <m/>
    <m/>
    <x v="180"/>
    <s v="—    "/>
    <n v="40572.244371471403"/>
    <s v=".D"/>
    <n v="37064.194323089898"/>
    <s v="..D"/>
  </r>
  <r>
    <x v="18"/>
    <s v="Other types &amp; mixed"/>
    <x v="8"/>
    <m/>
    <m/>
    <x v="181"/>
    <s v="—    "/>
    <n v="873420.05467991496"/>
    <n v="114812.651767836"/>
    <n v="1325004.87514604"/>
    <n v="687120.587283083"/>
  </r>
  <r>
    <x v="18"/>
    <s v="Other types &amp; mixed"/>
    <x v="8"/>
    <m/>
    <m/>
    <x v="182"/>
    <s v="—    "/>
    <n v="0"/>
    <n v="0"/>
    <n v="0"/>
    <n v="0"/>
  </r>
  <r>
    <x v="18"/>
    <s v="Other types &amp; mixed"/>
    <x v="8"/>
    <m/>
    <m/>
    <x v="183"/>
    <s v="—    "/>
    <n v="11481.825496111"/>
    <s v=".D"/>
    <n v="18607.852257417999"/>
    <s v="..D"/>
  </r>
  <r>
    <x v="18"/>
    <s v="Other types &amp; mixed"/>
    <x v="8"/>
    <m/>
    <m/>
    <x v="184"/>
    <s v="—    "/>
    <n v="927715.43240810197"/>
    <n v="119764.068371004"/>
    <n v="1382906.8383136401"/>
    <n v="774615.76384952699"/>
  </r>
  <r>
    <x v="18"/>
    <s v="Other types &amp; mixed"/>
    <x v="8"/>
    <m/>
    <m/>
    <x v="185"/>
    <s v="—    "/>
    <n v="14064.9196362314"/>
    <s v="V"/>
    <n v="14157.1529489642"/>
    <n v="24173.753443681398"/>
  </r>
  <r>
    <x v="18"/>
    <s v="Other types &amp; mixed"/>
    <x v="8"/>
    <m/>
    <m/>
    <x v="186"/>
    <s v="—    "/>
    <n v="580641.37084420701"/>
    <n v="78595.710878989601"/>
    <n v="909967.47639543004"/>
    <n v="403763.37163332599"/>
  </r>
  <r>
    <x v="18"/>
    <s v="Other types &amp; mixed"/>
    <x v="8"/>
    <m/>
    <m/>
    <x v="187"/>
    <s v="—    "/>
    <n v="12524.4247332756"/>
    <s v="..D"/>
    <n v="21141.7216185057"/>
    <n v="4629.1883458696002"/>
  </r>
  <r>
    <x v="18"/>
    <s v="Other types &amp; mixed"/>
    <x v="8"/>
    <m/>
    <m/>
    <x v="188"/>
    <s v="—    "/>
    <n v="15449.0390534036"/>
    <n v="2244.1432773097399"/>
    <n v="21533.132779219599"/>
    <n v="15330.655749321801"/>
  </r>
  <r>
    <x v="18"/>
    <s v="Other types &amp; mixed"/>
    <x v="8"/>
    <m/>
    <m/>
    <x v="189"/>
    <s v="—    "/>
    <s v="V"/>
    <s v=".D"/>
    <s v=".D"/>
    <s v=".D"/>
  </r>
  <r>
    <x v="18"/>
    <s v="Other types &amp; mixed"/>
    <x v="8"/>
    <m/>
    <m/>
    <x v="190"/>
    <s v="—    "/>
    <n v="622687.091858175"/>
    <n v="85559.577297593496"/>
    <n v="966803.31916392106"/>
    <n v="447910.54178181099"/>
  </r>
  <r>
    <x v="18"/>
    <s v="Other types &amp; mixed"/>
    <x v="8"/>
    <m/>
    <m/>
    <x v="191"/>
    <s v="—    "/>
    <n v="305028.34054992598"/>
    <n v="34204.491073410602"/>
    <n v="416103.51914971397"/>
    <n v="326705.22206771601"/>
  </r>
  <r>
    <x v="18"/>
    <s v="Other types &amp; mixed"/>
    <x v="8"/>
    <m/>
    <m/>
    <x v="192"/>
    <s v="—    "/>
    <n v="57114.106969809698"/>
    <s v="..D"/>
    <n v="89230.841917489801"/>
    <n v="40577.969069446699"/>
  </r>
  <r>
    <x v="18"/>
    <s v="Other types &amp; mixed"/>
    <x v="8"/>
    <m/>
    <m/>
    <x v="193"/>
    <s v="—    "/>
    <n v="0"/>
    <n v="0"/>
    <n v="0"/>
    <n v="0"/>
  </r>
  <r>
    <x v="18"/>
    <s v="Other types &amp; mixed"/>
    <x v="8"/>
    <m/>
    <m/>
    <x v="194"/>
    <s v="—    "/>
    <n v="8645.8054355883996"/>
    <n v="1609.3361794186001"/>
    <n v="12152.5496539824"/>
    <n v="8117.1382580772797"/>
  </r>
  <r>
    <x v="18"/>
    <s v="Other types &amp; mixed"/>
    <x v="8"/>
    <m/>
    <m/>
    <x v="195"/>
    <s v="—    "/>
    <n v="23352.864683780401"/>
    <n v="2398.7752480392701"/>
    <n v="36403.3876246695"/>
    <n v="17192.237152649999"/>
  </r>
  <r>
    <x v="18"/>
    <s v="Other types &amp; mixed"/>
    <x v="8"/>
    <m/>
    <m/>
    <x v="196"/>
    <s v="—    "/>
    <n v="23050.2297220744"/>
    <s v="V"/>
    <n v="26426.1999704794"/>
    <n v="29398.3422304817"/>
  </r>
  <r>
    <x v="18"/>
    <s v="Other types &amp; mixed"/>
    <x v="8"/>
    <m/>
    <m/>
    <x v="197"/>
    <s v="—    "/>
    <n v="55048.899841443097"/>
    <s v="V"/>
    <n v="74982.137249131294"/>
    <n v="54707.717641208903"/>
  </r>
  <r>
    <x v="18"/>
    <s v="Other types &amp; mixed"/>
    <x v="8"/>
    <m/>
    <m/>
    <x v="198"/>
    <s v="—    "/>
    <s v=".D"/>
    <n v="0"/>
    <s v=".D"/>
    <s v=".D"/>
  </r>
  <r>
    <x v="18"/>
    <s v="Other types &amp; mixed"/>
    <x v="8"/>
    <m/>
    <m/>
    <x v="199"/>
    <s v="—    "/>
    <n v="7935.8469269451298"/>
    <n v="2404.4538750045899"/>
    <n v="11191.045200992899"/>
    <n v="6643.4604457016203"/>
  </r>
  <r>
    <x v="18"/>
    <s v="Other types &amp; mixed"/>
    <x v="8"/>
    <m/>
    <m/>
    <x v="200"/>
    <s v="—    "/>
    <n v="66004.796123381893"/>
    <n v="8454.7276586731205"/>
    <n v="101538.48064039899"/>
    <n v="49628.830937433697"/>
  </r>
  <r>
    <x v="18"/>
    <s v="Other types &amp; mixed"/>
    <x v="8"/>
    <m/>
    <m/>
    <x v="201"/>
    <s v="—    "/>
    <n v="1951.32317427357"/>
    <n v="481.20506076361897"/>
    <n v="2980.8738518465202"/>
    <n v="1318.70909034122"/>
  </r>
  <r>
    <x v="18"/>
    <s v="Other types &amp; mixed"/>
    <x v="8"/>
    <m/>
    <m/>
    <x v="202"/>
    <s v="—    "/>
    <n v="32383.827916517999"/>
    <n v="12765.8997212471"/>
    <n v="43379.728185872103"/>
    <n v="28766.013294685701"/>
  </r>
  <r>
    <x v="18"/>
    <s v="Other types &amp; mixed"/>
    <x v="8"/>
    <m/>
    <m/>
    <x v="203"/>
    <s v="—    "/>
    <s v="V"/>
    <s v="V"/>
    <s v="V"/>
    <s v="V"/>
  </r>
  <r>
    <x v="18"/>
    <s v="Other types &amp; mixed"/>
    <x v="8"/>
    <m/>
    <m/>
    <x v="204"/>
    <s v="—    "/>
    <n v="268234.58605178603"/>
    <n v="50985.931157064697"/>
    <n v="398026.19372997602"/>
    <n v="214060.18344022799"/>
  </r>
  <r>
    <x v="18"/>
    <s v="Other types &amp; mixed"/>
    <x v="8"/>
    <m/>
    <m/>
    <x v="205"/>
    <s v="—    "/>
    <n v="36918.701918798601"/>
    <n v="-16785.815459914102"/>
    <s v="V"/>
    <n v="112440.955616106"/>
  </r>
  <r>
    <x v="18"/>
    <s v="Other types &amp; mixed"/>
    <x v="8"/>
    <m/>
    <m/>
    <x v="206"/>
    <s v="—    "/>
    <s v="V"/>
    <n v="-4.3753762599660497"/>
    <s v="V"/>
    <n v="-204.0830113829"/>
  </r>
  <r>
    <x v="18"/>
    <s v="Other types &amp; mixed"/>
    <x v="8"/>
    <m/>
    <m/>
    <x v="207"/>
    <s v="—    "/>
    <n v="15878.4780017469"/>
    <s v="V"/>
    <n v="27622.983893904999"/>
    <n v="4589.2437263233496"/>
  </r>
  <r>
    <x v="18"/>
    <s v="Other types &amp; mixed"/>
    <x v="8"/>
    <m/>
    <m/>
    <x v="208"/>
    <s v="—    "/>
    <n v="26404.648042698602"/>
    <n v="3199.65661367443"/>
    <n v="38077.154342248701"/>
    <n v="24471.423831167202"/>
  </r>
  <r>
    <x v="18"/>
    <s v="Other types &amp; mixed"/>
    <x v="8"/>
    <m/>
    <m/>
    <x v="209"/>
    <s v="—    "/>
    <s v=".D"/>
    <s v="..D"/>
    <n v="0"/>
    <s v=".D"/>
  </r>
  <r>
    <x v="18"/>
    <s v="Other types &amp; mixed"/>
    <x v="8"/>
    <m/>
    <m/>
    <x v="205"/>
    <s v="—    "/>
    <n v="36918.701918798601"/>
    <n v="-16785.815459914102"/>
    <s v="V"/>
    <n v="112440.955616106"/>
  </r>
  <r>
    <x v="18"/>
    <s v="Other types &amp; mixed"/>
    <x v="8"/>
    <m/>
    <m/>
    <x v="210"/>
    <s v="—    "/>
    <n v="1187.3228197916601"/>
    <s v="V"/>
    <n v="1017.95539019106"/>
    <s v="V"/>
  </r>
  <r>
    <x v="18"/>
    <s v="Other types &amp; mixed"/>
    <x v="8"/>
    <m/>
    <m/>
    <x v="175"/>
    <s v="—    "/>
    <n v="26029.341534414601"/>
    <s v="V"/>
    <n v="35679.904373229801"/>
    <n v="29856.950248982601"/>
  </r>
  <r>
    <x v="18"/>
    <s v="Other types &amp; mixed"/>
    <x v="8"/>
    <m/>
    <m/>
    <x v="178"/>
    <s v="—    "/>
    <n v="10556.8184141652"/>
    <s v="V"/>
    <n v="11757.9141864458"/>
    <n v="16292.7924817275"/>
  </r>
  <r>
    <x v="18"/>
    <s v="Other types &amp; mixed"/>
    <x v="8"/>
    <m/>
    <m/>
    <x v="211"/>
    <s v="—    "/>
    <n v="74692.184687170098"/>
    <n v="-15910.125441358799"/>
    <n v="66904.0540038943"/>
    <n v="160995.79392456301"/>
  </r>
  <r>
    <x v="18"/>
    <s v="Other types &amp; mixed"/>
    <x v="8"/>
    <m/>
    <m/>
    <x v="212"/>
    <s v="—    "/>
    <n v="26622.558153182399"/>
    <n v="20675.866120081198"/>
    <n v="30866.666450130899"/>
    <n v="23923.731415934599"/>
  </r>
  <r>
    <x v="18"/>
    <s v="Other types &amp; mixed"/>
    <x v="8"/>
    <m/>
    <m/>
    <x v="213"/>
    <s v="—    "/>
    <n v="48069.626533987699"/>
    <n v="-36585.991561440002"/>
    <s v="V"/>
    <n v="137072.06250862899"/>
  </r>
  <r>
    <x v="18"/>
    <s v="Other types &amp; mixed"/>
    <x v="8"/>
    <m/>
    <m/>
    <x v="214"/>
    <s v="—    "/>
    <n v="16400.2788570425"/>
    <s v="V"/>
    <n v="28501.503297774401"/>
    <n v="4683.3830209791704"/>
  </r>
  <r>
    <x v="18"/>
    <s v="Other types &amp; mixed"/>
    <x v="8"/>
    <m/>
    <m/>
    <x v="215"/>
    <s v="—    "/>
    <n v="64469.905391030297"/>
    <n v="-32122.958553083099"/>
    <n v="64538.890851537799"/>
    <n v="141755.445529608"/>
  </r>
  <r>
    <x v="18"/>
    <s v="Other types &amp; mixed"/>
    <x v="8"/>
    <m/>
    <m/>
    <x v="216"/>
    <s v="—    "/>
    <s v="V"/>
    <n v="-4.3753762599660497"/>
    <s v="V"/>
    <n v="-204.0830113829"/>
  </r>
  <r>
    <x v="18"/>
    <s v="Other types &amp; mixed"/>
    <x v="8"/>
    <m/>
    <m/>
    <x v="217"/>
    <s v="—    "/>
    <n v="45478.611331253102"/>
    <s v="..D"/>
    <n v="61946.984772316297"/>
    <n v="41935.6438931718"/>
  </r>
  <r>
    <x v="18"/>
    <s v="Other types &amp; mixed"/>
    <x v="8"/>
    <m/>
    <m/>
    <x v="218"/>
    <s v="—    "/>
    <n v="36965.853207937304"/>
    <s v="V"/>
    <n v="51189.660539835597"/>
    <n v="30568.1469934017"/>
  </r>
  <r>
    <x v="18"/>
    <s v="Other types &amp; mixed"/>
    <x v="8"/>
    <m/>
    <m/>
    <x v="219"/>
    <s v="—    "/>
    <n v="0"/>
    <n v="0"/>
    <n v="0"/>
    <n v="0"/>
  </r>
  <r>
    <x v="18"/>
    <s v="Other types &amp; mixed"/>
    <x v="8"/>
    <m/>
    <m/>
    <x v="220"/>
    <s v="—    "/>
    <n v="0"/>
    <n v="0"/>
    <n v="0"/>
    <n v="0"/>
  </r>
  <r>
    <x v="18"/>
    <s v="Other types &amp; mixed"/>
    <x v="8"/>
    <m/>
    <m/>
    <x v="221"/>
    <s v="—    "/>
    <n v="21394.0195333134"/>
    <n v="20210.7921375859"/>
    <n v="24588.233559739401"/>
    <n v="16724.388790964698"/>
  </r>
  <r>
    <x v="18"/>
    <s v="Other types &amp; mixed"/>
    <x v="8"/>
    <m/>
    <m/>
    <x v="222"/>
    <s v="—    "/>
    <n v="83092.395417507607"/>
    <n v="-11936.5148877222"/>
    <n v="89246.264407985407"/>
    <n v="148422.81283238999"/>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2"/>
    <s v="—    "/>
    <n v="166.82127127246699"/>
    <n v="84.832178341304697"/>
    <n v="165.800542819718"/>
    <n v="249.17696888760099"/>
  </r>
  <r>
    <x v="19"/>
    <s v="Other types &amp; mixed"/>
    <x v="9"/>
    <m/>
    <m/>
    <x v="179"/>
    <s v="—    "/>
    <n v="107.784883625276"/>
    <n v="60.519140653999102"/>
    <n v="95.491339622548594"/>
    <n v="178.79371525285899"/>
  </r>
  <r>
    <x v="19"/>
    <s v="Other types &amp; mixed"/>
    <x v="9"/>
    <m/>
    <m/>
    <x v="180"/>
    <s v="—    "/>
    <n v="120607.639628804"/>
    <n v="44685.9386632108"/>
    <n v="119502.009026553"/>
    <n v="197191.35852887601"/>
  </r>
  <r>
    <x v="19"/>
    <s v="Other types &amp; mixed"/>
    <x v="9"/>
    <m/>
    <m/>
    <x v="181"/>
    <s v="—    "/>
    <n v="119156.271595805"/>
    <n v="45413.777223506797"/>
    <n v="155995.17004915999"/>
    <n v="117322.54881325499"/>
  </r>
  <r>
    <x v="19"/>
    <s v="Other types &amp; mixed"/>
    <x v="9"/>
    <m/>
    <m/>
    <x v="182"/>
    <s v="—    "/>
    <s v="V"/>
    <s v="V"/>
    <s v="V"/>
    <s v="V"/>
  </r>
  <r>
    <x v="19"/>
    <s v="Other types &amp; mixed"/>
    <x v="9"/>
    <m/>
    <m/>
    <x v="183"/>
    <s v="—    "/>
    <n v="16394.873337504199"/>
    <n v="4066.5349109291701"/>
    <n v="18309.093050661999"/>
    <n v="24621.463410978598"/>
  </r>
  <r>
    <x v="19"/>
    <s v="Other types &amp; mixed"/>
    <x v="9"/>
    <m/>
    <m/>
    <x v="184"/>
    <s v="—    "/>
    <n v="261549.08454752201"/>
    <n v="94006.061474067697"/>
    <n v="297736.10274814098"/>
    <n v="352898.16126093903"/>
  </r>
  <r>
    <x v="19"/>
    <s v="Other types &amp; mixed"/>
    <x v="9"/>
    <m/>
    <m/>
    <x v="185"/>
    <s v="—    "/>
    <n v="45559.428586901799"/>
    <n v="18987.9845648966"/>
    <n v="47826.307208246399"/>
    <n v="67027.349188642402"/>
  </r>
  <r>
    <x v="19"/>
    <s v="Other types &amp; mixed"/>
    <x v="9"/>
    <m/>
    <m/>
    <x v="186"/>
    <s v="—    "/>
    <n v="70619.671634199301"/>
    <n v="34420.525411641902"/>
    <n v="97567.146883708003"/>
    <n v="51899.927820842699"/>
  </r>
  <r>
    <x v="19"/>
    <s v="Other types &amp; mixed"/>
    <x v="9"/>
    <m/>
    <m/>
    <x v="187"/>
    <s v="—    "/>
    <n v="2767.3603162238701"/>
    <n v="927.00068612071004"/>
    <n v="2333.3180942098902"/>
    <n v="5442.4787293704503"/>
  </r>
  <r>
    <x v="19"/>
    <s v="Other types &amp; mixed"/>
    <x v="9"/>
    <m/>
    <m/>
    <x v="188"/>
    <s v="—    "/>
    <n v="15052.3392538728"/>
    <n v="6330.9210872967296"/>
    <n v="16637.218983528699"/>
    <n v="20408.256029701399"/>
  </r>
  <r>
    <x v="19"/>
    <s v="Other types &amp; mixed"/>
    <x v="9"/>
    <m/>
    <m/>
    <x v="189"/>
    <s v="—    "/>
    <n v="220.958469883801"/>
    <s v="V"/>
    <s v="V"/>
    <n v="42.542950875894"/>
  </r>
  <r>
    <x v="19"/>
    <s v="Other types &amp; mixed"/>
    <x v="9"/>
    <m/>
    <m/>
    <x v="190"/>
    <s v="—    "/>
    <n v="134219.758261082"/>
    <n v="61252.1026085345"/>
    <n v="164496.011620398"/>
    <n v="144820.55471943301"/>
  </r>
  <r>
    <x v="19"/>
    <s v="Other types &amp; mixed"/>
    <x v="9"/>
    <m/>
    <m/>
    <x v="191"/>
    <s v="—    "/>
    <n v="127329.32628644"/>
    <n v="32753.958865533201"/>
    <n v="133240.09112774301"/>
    <n v="208077.60654150599"/>
  </r>
  <r>
    <x v="19"/>
    <s v="Other types &amp; mixed"/>
    <x v="9"/>
    <m/>
    <m/>
    <x v="192"/>
    <s v="—    "/>
    <n v="20071.147837573801"/>
    <n v="5876.3630457326499"/>
    <n v="23979.605990380998"/>
    <n v="26116.632831220999"/>
  </r>
  <r>
    <x v="19"/>
    <s v="Other types &amp; mixed"/>
    <x v="9"/>
    <m/>
    <m/>
    <x v="193"/>
    <s v="—    "/>
    <n v="0"/>
    <n v="0"/>
    <n v="0"/>
    <n v="0"/>
  </r>
  <r>
    <x v="19"/>
    <s v="Other types &amp; mixed"/>
    <x v="9"/>
    <m/>
    <m/>
    <x v="194"/>
    <s v="—    "/>
    <n v="10656.9597085977"/>
    <n v="5843.9464291797403"/>
    <n v="11442.6407732222"/>
    <n v="13791.5120485691"/>
  </r>
  <r>
    <x v="19"/>
    <s v="Other types &amp; mixed"/>
    <x v="9"/>
    <m/>
    <m/>
    <x v="195"/>
    <s v="—    "/>
    <n v="13076.7075408275"/>
    <n v="6904.9635955656704"/>
    <n v="13739.875759820699"/>
    <n v="17788.3568428867"/>
  </r>
  <r>
    <x v="19"/>
    <s v="Other types &amp; mixed"/>
    <x v="9"/>
    <m/>
    <m/>
    <x v="196"/>
    <s v="—    "/>
    <n v="24214.4779820351"/>
    <n v="11755.098959629"/>
    <n v="27768.448016297702"/>
    <n v="29272.888813134901"/>
  </r>
  <r>
    <x v="19"/>
    <s v="Other types &amp; mixed"/>
    <x v="9"/>
    <m/>
    <m/>
    <x v="197"/>
    <s v="—    "/>
    <n v="47948.145231460403"/>
    <n v="24504.008984374399"/>
    <n v="52950.964549340701"/>
    <n v="60852.757704590702"/>
  </r>
  <r>
    <x v="19"/>
    <s v="Other types &amp; mixed"/>
    <x v="9"/>
    <m/>
    <m/>
    <x v="198"/>
    <s v="—    "/>
    <n v="-27.413227249047399"/>
    <s v=".D"/>
    <s v=".D"/>
    <n v="-198.89668704227199"/>
  </r>
  <r>
    <x v="19"/>
    <s v="Other types &amp; mixed"/>
    <x v="9"/>
    <m/>
    <m/>
    <x v="199"/>
    <s v="—    "/>
    <n v="4849.7887491359897"/>
    <n v="2645.3694955116098"/>
    <n v="5442.6521666282797"/>
    <n v="5817.0092532319704"/>
  </r>
  <r>
    <x v="19"/>
    <s v="Other types &amp; mixed"/>
    <x v="9"/>
    <m/>
    <m/>
    <x v="200"/>
    <s v="—    "/>
    <n v="14185.845869606201"/>
    <n v="8027.1857470789801"/>
    <n v="16448.841871525099"/>
    <n v="15668.4138662229"/>
  </r>
  <r>
    <x v="19"/>
    <s v="Other types &amp; mixed"/>
    <x v="9"/>
    <m/>
    <m/>
    <x v="201"/>
    <s v="—    "/>
    <n v="607.28239718728605"/>
    <n v="258.43643493009301"/>
    <n v="638.22033387663498"/>
    <n v="886.76003109179499"/>
  </r>
  <r>
    <x v="19"/>
    <s v="Other types &amp; mixed"/>
    <x v="9"/>
    <m/>
    <m/>
    <x v="202"/>
    <s v="—    "/>
    <n v="9987.9326977544806"/>
    <s v="V"/>
    <n v="9914.1818542987003"/>
    <n v="10304.5265053234"/>
  </r>
  <r>
    <x v="19"/>
    <s v="Other types &amp; mixed"/>
    <x v="9"/>
    <m/>
    <m/>
    <x v="203"/>
    <s v="—    "/>
    <n v="9363.3643756772708"/>
    <s v="V"/>
    <s v="V"/>
    <n v="8833.1578470892491"/>
  </r>
  <r>
    <x v="19"/>
    <s v="Other types &amp; mixed"/>
    <x v="9"/>
    <m/>
    <m/>
    <x v="204"/>
    <s v="—    "/>
    <n v="132927.732904028"/>
    <n v="69240.628039312505"/>
    <n v="152469.65843201801"/>
    <n v="156018.86823359699"/>
  </r>
  <r>
    <x v="19"/>
    <s v="Other types &amp; mixed"/>
    <x v="9"/>
    <m/>
    <m/>
    <x v="205"/>
    <s v="—    "/>
    <n v="-5141.1230512682096"/>
    <n v="-36337.958111825101"/>
    <n v="-18792.18159018"/>
    <n v="52858.2533536669"/>
  </r>
  <r>
    <x v="19"/>
    <s v="Other types &amp; mixed"/>
    <x v="9"/>
    <m/>
    <m/>
    <x v="206"/>
    <s v="—    "/>
    <s v="V"/>
    <s v="V"/>
    <s v="V"/>
    <s v="V"/>
  </r>
  <r>
    <x v="19"/>
    <s v="Other types &amp; mixed"/>
    <x v="9"/>
    <m/>
    <m/>
    <x v="207"/>
    <s v="—    "/>
    <n v="7954.4547106719301"/>
    <n v="7099.2709224744003"/>
    <n v="9405.5161279881904"/>
    <n v="5874.8693929921801"/>
  </r>
  <r>
    <x v="19"/>
    <s v="Other types &amp; mixed"/>
    <x v="9"/>
    <m/>
    <m/>
    <x v="208"/>
    <s v="—    "/>
    <n v="17973.315370882101"/>
    <n v="7231.8134440436697"/>
    <n v="21298.901297448199"/>
    <n v="21808.303026897302"/>
  </r>
  <r>
    <x v="19"/>
    <s v="Other types &amp; mixed"/>
    <x v="9"/>
    <m/>
    <m/>
    <x v="209"/>
    <s v="—    "/>
    <s v=".D"/>
    <s v="..D"/>
    <n v="0"/>
    <s v=".D"/>
  </r>
  <r>
    <x v="19"/>
    <s v="Other types &amp; mixed"/>
    <x v="9"/>
    <m/>
    <m/>
    <x v="205"/>
    <s v="—    "/>
    <n v="-5141.1230512682096"/>
    <n v="-36337.958111825101"/>
    <n v="-18792.18159018"/>
    <n v="52858.2533536669"/>
  </r>
  <r>
    <x v="19"/>
    <s v="Other types &amp; mixed"/>
    <x v="9"/>
    <m/>
    <m/>
    <x v="210"/>
    <s v="—    "/>
    <n v="4476.3668765600396"/>
    <n v="1858.26427658339"/>
    <n v="3664.37718586028"/>
    <n v="8673.0593269071705"/>
  </r>
  <r>
    <x v="19"/>
    <s v="Other types &amp; mixed"/>
    <x v="9"/>
    <m/>
    <m/>
    <x v="175"/>
    <s v="—    "/>
    <n v="13748.0334064618"/>
    <n v="6597.8715989320099"/>
    <n v="8504.1897804065393"/>
    <n v="31293.342939111801"/>
  </r>
  <r>
    <x v="19"/>
    <s v="Other types &amp; mixed"/>
    <x v="9"/>
    <m/>
    <m/>
    <x v="178"/>
    <s v="—    "/>
    <n v="32396.5724950572"/>
    <n v="15685.6291544368"/>
    <n v="31452.029303030398"/>
    <n v="50662.882354376001"/>
  </r>
  <r>
    <x v="19"/>
    <s v="Other types &amp; mixed"/>
    <x v="9"/>
    <m/>
    <m/>
    <x v="211"/>
    <s v="—    "/>
    <n v="45479.849726810797"/>
    <n v="-12196.1930818729"/>
    <n v="24828.414679117199"/>
    <n v="143487.537974062"/>
  </r>
  <r>
    <x v="19"/>
    <s v="Other types &amp; mixed"/>
    <x v="9"/>
    <m/>
    <m/>
    <x v="212"/>
    <s v="—    "/>
    <n v="34436.413480988798"/>
    <n v="34481.802109378397"/>
    <n v="34758.063185771898"/>
    <n v="33745.318834795398"/>
  </r>
  <r>
    <x v="19"/>
    <s v="Other types &amp; mixed"/>
    <x v="9"/>
    <m/>
    <m/>
    <x v="213"/>
    <s v="—    "/>
    <s v="V"/>
    <n v="-46677.995191251299"/>
    <n v="-9929.6485066546593"/>
    <n v="109742.219139266"/>
  </r>
  <r>
    <x v="19"/>
    <s v="Other types &amp; mixed"/>
    <x v="9"/>
    <m/>
    <m/>
    <x v="214"/>
    <s v="—    "/>
    <n v="8604.7491607821594"/>
    <n v="8264.6206639390202"/>
    <n v="9700.5699096584303"/>
    <n v="6734.8663187061902"/>
  </r>
  <r>
    <x v="19"/>
    <s v="Other types &amp; mixed"/>
    <x v="9"/>
    <m/>
    <m/>
    <x v="215"/>
    <s v="—    "/>
    <n v="19648.185406604101"/>
    <n v="-38413.374527312299"/>
    <n v="-229.07859699622799"/>
    <n v="116477.08545797299"/>
  </r>
  <r>
    <x v="19"/>
    <s v="Other types &amp; mixed"/>
    <x v="9"/>
    <m/>
    <m/>
    <x v="216"/>
    <s v="—    "/>
    <s v="V"/>
    <s v="V"/>
    <s v="V"/>
    <s v="V"/>
  </r>
  <r>
    <x v="19"/>
    <s v="Other types &amp; mixed"/>
    <x v="9"/>
    <m/>
    <m/>
    <x v="217"/>
    <s v="—    "/>
    <n v="31132.501377352899"/>
    <n v="23163.558517593799"/>
    <n v="28347.940420048999"/>
    <n v="44535.660405948001"/>
  </r>
  <r>
    <x v="19"/>
    <s v="Other types &amp; mixed"/>
    <x v="9"/>
    <m/>
    <m/>
    <x v="218"/>
    <s v="—    "/>
    <n v="13414.548624127199"/>
    <s v="V"/>
    <n v="11715.7216215919"/>
    <n v="15241.0087011167"/>
  </r>
  <r>
    <x v="19"/>
    <s v="Other types &amp; mixed"/>
    <x v="9"/>
    <m/>
    <m/>
    <x v="219"/>
    <s v="—    "/>
    <n v="0"/>
    <n v="0"/>
    <n v="0"/>
    <n v="0"/>
  </r>
  <r>
    <x v="19"/>
    <s v="Other types &amp; mixed"/>
    <x v="9"/>
    <m/>
    <m/>
    <x v="220"/>
    <s v="—    "/>
    <n v="0"/>
    <n v="0"/>
    <n v="0"/>
    <n v="0"/>
  </r>
  <r>
    <x v="19"/>
    <s v="Other types &amp; mixed"/>
    <x v="9"/>
    <m/>
    <m/>
    <x v="221"/>
    <s v="—    "/>
    <n v="25568.107305608501"/>
    <n v="27921.970148015102"/>
    <n v="25358.012315358599"/>
    <n v="23685.004217863199"/>
  </r>
  <r>
    <x v="19"/>
    <s v="Other types &amp; mixed"/>
    <x v="9"/>
    <m/>
    <m/>
    <x v="222"/>
    <s v="—    "/>
    <n v="30349.983939947499"/>
    <n v="-17494.0442670343"/>
    <n v="11088.787811983"/>
    <n v="115932.86180248699"/>
  </r>
  <r>
    <x v="0"/>
    <m/>
    <x v="0"/>
    <m/>
    <s v=" "/>
    <x v="0"/>
    <s v="Sum"/>
    <n v="57124.002777000002"/>
    <n v="14139.652577000001"/>
    <n v="28483.656299999999"/>
    <n v="14500.6939"/>
  </r>
  <r>
    <x v="0"/>
    <m/>
    <x v="0"/>
    <m/>
    <s v=" "/>
    <x v="1"/>
    <s v="Average per farm"/>
    <n v="153.667238676203"/>
    <n v="86.2961590678091"/>
    <n v="155.25721770357799"/>
    <n v="216.237709407962"/>
  </r>
  <r>
    <x v="0"/>
    <m/>
    <x v="0"/>
    <m/>
    <m/>
    <x v="190"/>
    <s v="—    "/>
    <n v="134497.10194433201"/>
    <n v="63660.7183899027"/>
    <n v="168848.09731517901"/>
    <n v="136094.26051649201"/>
  </r>
  <r>
    <x v="0"/>
    <m/>
    <x v="0"/>
    <m/>
    <m/>
    <x v="185"/>
    <s v="—    "/>
    <n v="45617.576400469203"/>
    <n v="22459.2662413908"/>
    <n v="53672.025826986202"/>
    <n v="52377.962589238603"/>
  </r>
  <r>
    <x v="0"/>
    <m/>
    <x v="0"/>
    <m/>
    <m/>
    <x v="223"/>
    <s v="—    "/>
    <n v="10366.7384131177"/>
    <n v="4653.4682836478396"/>
    <n v="12450.3038442119"/>
    <n v="11845.018917432601"/>
  </r>
  <r>
    <x v="0"/>
    <m/>
    <x v="0"/>
    <m/>
    <m/>
    <x v="224"/>
    <s v="—    "/>
    <n v="14490.7307545327"/>
    <n v="8222.0995364691807"/>
    <n v="16029.943669693101"/>
    <n v="17579.814367890402"/>
  </r>
  <r>
    <x v="0"/>
    <m/>
    <x v="0"/>
    <m/>
    <m/>
    <x v="225"/>
    <s v="—    "/>
    <n v="13714.4856482287"/>
    <n v="7355.7258036611702"/>
    <n v="15112.675149148599"/>
    <n v="17168.465587512401"/>
  </r>
  <r>
    <x v="0"/>
    <m/>
    <x v="0"/>
    <m/>
    <m/>
    <x v="226"/>
    <s v="—    "/>
    <n v="7045.6215845900197"/>
    <n v="2227.9726176126401"/>
    <n v="10079.103163932599"/>
    <n v="5784.66371640326"/>
  </r>
  <r>
    <x v="0"/>
    <m/>
    <x v="0"/>
    <m/>
    <m/>
    <x v="186"/>
    <s v="—    "/>
    <n v="67306.604721730895"/>
    <n v="30535.831336098199"/>
    <n v="88521.027220767894"/>
    <n v="61490.444544381397"/>
  </r>
  <r>
    <x v="0"/>
    <m/>
    <x v="0"/>
    <m/>
    <m/>
    <x v="227"/>
    <s v="—    "/>
    <n v="46958.298492657901"/>
    <n v="18585.800399230298"/>
    <n v="63935.384823913999"/>
    <n v="41276.347903226902"/>
  </r>
  <r>
    <x v="0"/>
    <m/>
    <x v="0"/>
    <m/>
    <m/>
    <x v="228"/>
    <s v="—    "/>
    <n v="4029.1728821981401"/>
    <n v="2420.0491452358001"/>
    <n v="4700.5470511803696"/>
    <n v="4279.4546646488498"/>
  </r>
  <r>
    <x v="0"/>
    <m/>
    <x v="0"/>
    <m/>
    <m/>
    <x v="229"/>
    <s v="—    "/>
    <n v="4411.35566135913"/>
    <n v="2438.1327014209"/>
    <n v="5564.5978430795703"/>
    <n v="4070.1397955238599"/>
  </r>
  <r>
    <x v="0"/>
    <m/>
    <x v="0"/>
    <m/>
    <m/>
    <x v="230"/>
    <s v="—    "/>
    <n v="11907.777685515801"/>
    <n v="7091.8490902112699"/>
    <n v="14320.4975025941"/>
    <n v="11864.502180981801"/>
  </r>
  <r>
    <x v="0"/>
    <m/>
    <x v="0"/>
    <m/>
    <m/>
    <x v="231"/>
    <s v="—    "/>
    <n v="14989.8933005982"/>
    <n v="8074.6239266177099"/>
    <n v="17051.281047015698"/>
    <n v="17683.808958969901"/>
  </r>
  <r>
    <x v="0"/>
    <m/>
    <x v="0"/>
    <m/>
    <m/>
    <x v="232"/>
    <s v="—    "/>
    <n v="5986.5844587201"/>
    <s v="V"/>
    <n v="8629.4390142216398"/>
    <n v="4329.7815918174801"/>
  </r>
  <r>
    <x v="0"/>
    <m/>
    <x v="0"/>
    <m/>
    <m/>
    <x v="189"/>
    <s v="—    "/>
    <n v="596.44306281332797"/>
    <n v="229.20938054325401"/>
    <n v="974.32420618697097"/>
    <s v="V"/>
  </r>
  <r>
    <x v="1"/>
    <s v="Cropping"/>
    <x v="0"/>
    <m/>
    <m/>
    <x v="0"/>
    <s v="Sum"/>
    <n v="22652.0013"/>
    <n v="5641.6754000000001"/>
    <n v="11268.2862"/>
    <n v="5742.0397000000003"/>
  </r>
  <r>
    <x v="1"/>
    <s v="Cropping"/>
    <x v="0"/>
    <m/>
    <m/>
    <x v="1"/>
    <s v="Average per farm"/>
    <n v="182.74854611036099"/>
    <n v="99.595331546724594"/>
    <n v="193.326355148044"/>
    <n v="243.69024691905199"/>
  </r>
  <r>
    <x v="1"/>
    <s v="Cropping"/>
    <x v="0"/>
    <m/>
    <m/>
    <x v="190"/>
    <s v="—    "/>
    <n v="121686.854781295"/>
    <n v="59241.679537270102"/>
    <n v="150560.64387923499"/>
    <n v="126378.09538502499"/>
  </r>
  <r>
    <x v="1"/>
    <s v="Cropping"/>
    <x v="0"/>
    <m/>
    <m/>
    <x v="185"/>
    <s v="—    "/>
    <n v="86839.036932485105"/>
    <n v="41958.130073275803"/>
    <n v="105491.031794134"/>
    <n v="94332.452879313903"/>
  </r>
  <r>
    <x v="1"/>
    <s v="Cropping"/>
    <x v="0"/>
    <m/>
    <m/>
    <x v="223"/>
    <s v="—    "/>
    <n v="21051.819847432202"/>
    <n v="9231.4043019738401"/>
    <n v="25992.439596324799"/>
    <n v="22970.063335838699"/>
  </r>
  <r>
    <x v="1"/>
    <s v="Cropping"/>
    <x v="0"/>
    <m/>
    <m/>
    <x v="224"/>
    <s v="—    "/>
    <n v="23706.065952574299"/>
    <n v="13299.7629612827"/>
    <n v="26817.230321084699"/>
    <n v="27825.071446614998"/>
  </r>
  <r>
    <x v="1"/>
    <s v="Cropping"/>
    <x v="0"/>
    <m/>
    <m/>
    <x v="225"/>
    <s v="—    "/>
    <n v="27006.686507461101"/>
    <n v="15344.809748129101"/>
    <n v="30113.462048416899"/>
    <n v="32367.932490539901"/>
  </r>
  <r>
    <x v="1"/>
    <s v="Cropping"/>
    <x v="0"/>
    <m/>
    <m/>
    <x v="226"/>
    <s v="—    "/>
    <n v="15074.464625017499"/>
    <n v="4082.1530618900902"/>
    <n v="22567.899828307502"/>
    <n v="11169.3856063203"/>
  </r>
  <r>
    <x v="1"/>
    <s v="Cropping"/>
    <x v="0"/>
    <m/>
    <m/>
    <x v="186"/>
    <s v="—    "/>
    <n v="4008.9926538632099"/>
    <n v="4266.1553398127098"/>
    <n v="4109.6028023232102"/>
    <n v="3558.8856393486799"/>
  </r>
  <r>
    <x v="1"/>
    <s v="Cropping"/>
    <x v="0"/>
    <m/>
    <m/>
    <x v="227"/>
    <s v="—    "/>
    <n v="1341.8982103978601"/>
    <n v="1614.0133657459301"/>
    <n v="1441.8889925870001"/>
    <s v="V"/>
  </r>
  <r>
    <x v="1"/>
    <s v="Cropping"/>
    <x v="0"/>
    <m/>
    <m/>
    <x v="228"/>
    <s v="—    "/>
    <n v="843.04728718164097"/>
    <n v="457.36020558715597"/>
    <n v="905.08918565628903"/>
    <n v="1100.2408158027899"/>
  </r>
  <r>
    <x v="1"/>
    <s v="Cropping"/>
    <x v="0"/>
    <m/>
    <m/>
    <x v="229"/>
    <s v="—    "/>
    <n v="419.78030079841102"/>
    <n v="513.68649998899298"/>
    <n v="438.22162544114298"/>
    <n v="291.32587407920602"/>
  </r>
  <r>
    <x v="1"/>
    <s v="Cropping"/>
    <x v="0"/>
    <m/>
    <m/>
    <x v="230"/>
    <s v="—    "/>
    <n v="1404.2668554853001"/>
    <n v="1681.0952684906299"/>
    <n v="1324.40299863878"/>
    <n v="1289.00341491892"/>
  </r>
  <r>
    <x v="1"/>
    <s v="Cropping"/>
    <x v="0"/>
    <m/>
    <m/>
    <x v="231"/>
    <s v="—    "/>
    <n v="19548.915464533398"/>
    <n v="9032.3696968811801"/>
    <n v="23033.066312426501"/>
    <n v="23044.281167474299"/>
  </r>
  <r>
    <x v="1"/>
    <s v="Cropping"/>
    <x v="0"/>
    <m/>
    <m/>
    <x v="232"/>
    <s v="—    "/>
    <n v="10053.774926633099"/>
    <s v="V"/>
    <n v="15644.1880541337"/>
    <n v="5102.0326936785204"/>
  </r>
  <r>
    <x v="1"/>
    <s v="Cropping"/>
    <x v="0"/>
    <m/>
    <m/>
    <x v="189"/>
    <s v="—    "/>
    <n v="1236.1348037800101"/>
    <n v="57.315280900421897"/>
    <n v="2282.7549162178698"/>
    <s v="V"/>
  </r>
  <r>
    <x v="2"/>
    <s v="Cropping"/>
    <x v="1"/>
    <m/>
    <m/>
    <x v="0"/>
    <s v="Sum"/>
    <n v="13989.0005"/>
    <n v="3488.5032000000001"/>
    <n v="6963.5174999999999"/>
    <n v="3536.9798000000001"/>
  </r>
  <r>
    <x v="2"/>
    <s v="Cropping"/>
    <x v="1"/>
    <m/>
    <m/>
    <x v="1"/>
    <s v="Average per farm"/>
    <n v="187.97887120555899"/>
    <n v="105.553297202938"/>
    <n v="203.99936905077101"/>
    <n v="237.733993235415"/>
  </r>
  <r>
    <x v="2"/>
    <s v="Cropping"/>
    <x v="1"/>
    <m/>
    <m/>
    <x v="190"/>
    <s v="—    "/>
    <n v="89239.365248660994"/>
    <n v="53791.290066840098"/>
    <n v="102113.411877575"/>
    <n v="98855.500096070595"/>
  </r>
  <r>
    <x v="2"/>
    <s v="Cropping"/>
    <x v="1"/>
    <m/>
    <m/>
    <x v="185"/>
    <s v="—    "/>
    <n v="64742.941372723602"/>
    <n v="38412.691161985997"/>
    <n v="73177.639579163806"/>
    <n v="74106.295257072197"/>
  </r>
  <r>
    <x v="2"/>
    <s v="Cropping"/>
    <x v="1"/>
    <m/>
    <m/>
    <x v="223"/>
    <s v="—    "/>
    <n v="10998.6591757074"/>
    <n v="6641.3596304856501"/>
    <n v="12326.3924178693"/>
    <n v="12682.2310580626"/>
  </r>
  <r>
    <x v="2"/>
    <s v="Cropping"/>
    <x v="1"/>
    <m/>
    <m/>
    <x v="224"/>
    <s v="—    "/>
    <n v="22623.4490271053"/>
    <n v="13782.326087446299"/>
    <n v="25466.847938746501"/>
    <n v="25745.3858800946"/>
  </r>
  <r>
    <x v="2"/>
    <s v="Cropping"/>
    <x v="1"/>
    <m/>
    <m/>
    <x v="225"/>
    <s v="—    "/>
    <n v="26365.798133883902"/>
    <n v="15907.316363791801"/>
    <n v="29388.731624139698"/>
    <n v="30729.463671746202"/>
  </r>
  <r>
    <x v="2"/>
    <s v="Cropping"/>
    <x v="1"/>
    <m/>
    <m/>
    <x v="226"/>
    <s v="—    "/>
    <n v="4755.0350360270604"/>
    <n v="2081.6890802622702"/>
    <n v="5995.6675984084204"/>
    <n v="4949.2146471687502"/>
  </r>
  <r>
    <x v="2"/>
    <s v="Cropping"/>
    <x v="1"/>
    <m/>
    <m/>
    <x v="186"/>
    <s v="—    "/>
    <n v="3929.8215694180599"/>
    <n v="5257.60442229206"/>
    <n v="3559.3676524830998"/>
    <n v="3349.5772610858598"/>
  </r>
  <r>
    <x v="2"/>
    <s v="Cropping"/>
    <x v="1"/>
    <m/>
    <m/>
    <x v="227"/>
    <s v="—    "/>
    <n v="1410.51701850322"/>
    <n v="2150.3510411858001"/>
    <n v="1300.16508441316"/>
    <n v="898.081032467304"/>
  </r>
  <r>
    <x v="2"/>
    <s v="Cropping"/>
    <x v="1"/>
    <m/>
    <m/>
    <x v="228"/>
    <s v="—    "/>
    <n v="577.173763443643"/>
    <s v="V"/>
    <n v="604.69005246271001"/>
    <s v="V"/>
  </r>
  <r>
    <x v="2"/>
    <s v="Cropping"/>
    <x v="1"/>
    <m/>
    <m/>
    <x v="229"/>
    <s v="—    "/>
    <n v="443.85968309172699"/>
    <n v="686.36164837114097"/>
    <n v="405.98290276429998"/>
    <n v="279.25222357786703"/>
  </r>
  <r>
    <x v="2"/>
    <s v="Cropping"/>
    <x v="1"/>
    <m/>
    <m/>
    <x v="230"/>
    <s v="—    "/>
    <n v="1498.27110437947"/>
    <n v="2072.9987192501399"/>
    <n v="1248.52961284293"/>
    <n v="1423.10531552937"/>
  </r>
  <r>
    <x v="2"/>
    <s v="Cropping"/>
    <x v="1"/>
    <m/>
    <m/>
    <x v="231"/>
    <s v="—    "/>
    <n v="17136.192389592099"/>
    <n v="9085.2244172515002"/>
    <n v="19988.0771549292"/>
    <n v="19462.097124247099"/>
  </r>
  <r>
    <x v="2"/>
    <s v="Cropping"/>
    <x v="1"/>
    <m/>
    <m/>
    <x v="232"/>
    <s v="—    "/>
    <n v="1903.30701323515"/>
    <n v="990.12590359670605"/>
    <n v="2505.99705457766"/>
    <n v="1617.4112818512599"/>
  </r>
  <r>
    <x v="2"/>
    <s v="Cropping"/>
    <x v="1"/>
    <m/>
    <m/>
    <x v="189"/>
    <s v="—    "/>
    <s v="V"/>
    <s v="V"/>
    <s v="V"/>
    <n v="320.11917181432602"/>
  </r>
  <r>
    <x v="3"/>
    <s v="Cropping"/>
    <x v="2"/>
    <m/>
    <m/>
    <x v="0"/>
    <s v="Sum"/>
    <n v="5911.0003999999999"/>
    <n v="1470.2426"/>
    <n v="2930.5947000000001"/>
    <n v="1510.1631"/>
  </r>
  <r>
    <x v="3"/>
    <s v="Cropping"/>
    <x v="2"/>
    <m/>
    <m/>
    <x v="1"/>
    <s v="Average per farm"/>
    <n v="243.609011861173"/>
    <n v="125.844640331466"/>
    <n v="245.52983410943901"/>
    <n v="354.53282153762098"/>
  </r>
  <r>
    <x v="3"/>
    <s v="Cropping"/>
    <x v="2"/>
    <m/>
    <m/>
    <x v="190"/>
    <s v="—    "/>
    <n v="175498.40516383699"/>
    <n v="90885.636278189704"/>
    <n v="210335.437177888"/>
    <n v="190270.36981820001"/>
  </r>
  <r>
    <x v="3"/>
    <s v="Cropping"/>
    <x v="2"/>
    <m/>
    <m/>
    <x v="185"/>
    <s v="—    "/>
    <n v="122292.846930361"/>
    <n v="63582.708382956698"/>
    <n v="142595.170962228"/>
    <n v="140052.69256479599"/>
  </r>
  <r>
    <x v="3"/>
    <s v="Cropping"/>
    <x v="2"/>
    <m/>
    <m/>
    <x v="223"/>
    <s v="—    "/>
    <n v="30749.748983048601"/>
    <s v="V"/>
    <n v="35020.534740747302"/>
    <n v="35791.851962480097"/>
  </r>
  <r>
    <x v="3"/>
    <s v="Cropping"/>
    <x v="2"/>
    <m/>
    <m/>
    <x v="224"/>
    <s v="—    "/>
    <n v="31554.016770816001"/>
    <n v="17475.207509563399"/>
    <n v="33923.325296261501"/>
    <n v="40662.822386469401"/>
  </r>
  <r>
    <x v="3"/>
    <s v="Cropping"/>
    <x v="2"/>
    <m/>
    <m/>
    <x v="225"/>
    <s v="—    "/>
    <n v="37251.003706631498"/>
    <n v="20583.3610057279"/>
    <n v="40773.551022220803"/>
    <n v="46642.254126458298"/>
  </r>
  <r>
    <x v="3"/>
    <s v="Cropping"/>
    <x v="2"/>
    <m/>
    <m/>
    <x v="226"/>
    <s v="—    "/>
    <n v="22738.0774698645"/>
    <n v="8466.2400884724702"/>
    <n v="32877.759902998499"/>
    <n v="16955.764089388798"/>
  </r>
  <r>
    <x v="3"/>
    <s v="Cropping"/>
    <x v="2"/>
    <m/>
    <m/>
    <x v="186"/>
    <s v="—    "/>
    <n v="5938.2399798517999"/>
    <s v="V"/>
    <n v="7161.0823868616098"/>
    <n v="5660.3737219509603"/>
  </r>
  <r>
    <x v="3"/>
    <s v="Cropping"/>
    <x v="2"/>
    <m/>
    <m/>
    <x v="227"/>
    <s v="—    "/>
    <n v="1735.3176682241501"/>
    <s v="V"/>
    <n v="2348.9953802209502"/>
    <s v="V"/>
  </r>
  <r>
    <x v="3"/>
    <s v="Cropping"/>
    <x v="2"/>
    <m/>
    <m/>
    <x v="228"/>
    <s v="—    "/>
    <s v="..D"/>
    <s v="V"/>
    <n v="2043.2829616801"/>
    <s v="V"/>
  </r>
  <r>
    <x v="3"/>
    <s v="Cropping"/>
    <x v="2"/>
    <m/>
    <m/>
    <x v="229"/>
    <s v="—    "/>
    <n v="547.98095533879496"/>
    <s v="V"/>
    <n v="703.64330888198197"/>
    <s v="V"/>
  </r>
  <r>
    <x v="3"/>
    <s v="Cropping"/>
    <x v="2"/>
    <m/>
    <m/>
    <x v="230"/>
    <s v="—    "/>
    <n v="1790.56908475256"/>
    <s v="V"/>
    <n v="2065.1607360785802"/>
    <n v="1555.0272348728399"/>
  </r>
  <r>
    <x v="3"/>
    <s v="Cropping"/>
    <x v="2"/>
    <m/>
    <m/>
    <x v="231"/>
    <s v="—    "/>
    <n v="30753.474489428201"/>
    <n v="12428.725203854099"/>
    <n v="35702.282206440897"/>
    <n v="38990.251938946203"/>
  </r>
  <r>
    <x v="3"/>
    <s v="Cropping"/>
    <x v="2"/>
    <m/>
    <m/>
    <x v="232"/>
    <s v="—    "/>
    <s v="V"/>
    <s v="V"/>
    <s v="V"/>
    <n v="5296.5356500897096"/>
  </r>
  <r>
    <x v="3"/>
    <s v="Cropping"/>
    <x v="2"/>
    <m/>
    <m/>
    <x v="189"/>
    <s v="—    "/>
    <s v=".D"/>
    <s v="V"/>
    <s v=".D"/>
    <s v=".D"/>
  </r>
  <r>
    <x v="4"/>
    <s v="Cropping"/>
    <x v="3"/>
    <m/>
    <m/>
    <x v="0"/>
    <s v="Sum"/>
    <n v="2752.0003999999999"/>
    <n v="682.92960000000005"/>
    <n v="1374.174"/>
    <n v="694.89679999999998"/>
  </r>
  <r>
    <x v="4"/>
    <s v="Cropping"/>
    <x v="3"/>
    <m/>
    <m/>
    <x v="1"/>
    <s v="Average per farm"/>
    <n v="25.439972401893499"/>
    <n v="12.650448423966401"/>
    <n v="27.911380148365499"/>
    <n v="33.121976730933298"/>
  </r>
  <r>
    <x v="4"/>
    <s v="Cropping"/>
    <x v="3"/>
    <m/>
    <m/>
    <x v="190"/>
    <s v="—    "/>
    <n v="171042.89828329999"/>
    <n v="18958.475932951202"/>
    <n v="268586.058008375"/>
    <n v="127614.406095553"/>
  </r>
  <r>
    <x v="4"/>
    <s v="Cropping"/>
    <x v="3"/>
    <m/>
    <m/>
    <x v="185"/>
    <s v="—    "/>
    <n v="123007.202734563"/>
    <s v="V"/>
    <n v="190107.447604088"/>
    <n v="97922.183103016199"/>
  </r>
  <r>
    <x v="4"/>
    <s v="Cropping"/>
    <x v="3"/>
    <m/>
    <m/>
    <x v="223"/>
    <s v="—    "/>
    <n v="51324.056240834798"/>
    <s v="V"/>
    <n v="75990.526375480898"/>
    <n v="47469.9068986934"/>
  </r>
  <r>
    <x v="4"/>
    <s v="Cropping"/>
    <x v="3"/>
    <m/>
    <m/>
    <x v="224"/>
    <s v="—    "/>
    <n v="12352.6839857291"/>
    <s v="V"/>
    <n v="18505.566062521899"/>
    <n v="10511.2891450932"/>
  </r>
  <r>
    <x v="4"/>
    <s v="Cropping"/>
    <x v="3"/>
    <m/>
    <m/>
    <x v="225"/>
    <s v="—    "/>
    <n v="8260.7679808476805"/>
    <n v="1193.64782753596"/>
    <n v="11052.027866194499"/>
    <n v="9686.4023739927998"/>
  </r>
  <r>
    <x v="4"/>
    <s v="Cropping"/>
    <x v="3"/>
    <m/>
    <m/>
    <x v="226"/>
    <s v="—    "/>
    <n v="51069.694527152002"/>
    <s v="V"/>
    <n v="84559.327299890705"/>
    <n v="30254.584685236699"/>
  </r>
  <r>
    <x v="4"/>
    <s v="Cropping"/>
    <x v="3"/>
    <m/>
    <m/>
    <x v="186"/>
    <s v="—    "/>
    <s v="V"/>
    <s v="V"/>
    <s v="V"/>
    <n v="57.257409733358998"/>
  </r>
  <r>
    <x v="4"/>
    <s v="Cropping"/>
    <x v="3"/>
    <m/>
    <m/>
    <x v="227"/>
    <s v="—    "/>
    <s v="V"/>
    <s v=".D"/>
    <s v="V"/>
    <n v="21.7183161586008"/>
  </r>
  <r>
    <x v="4"/>
    <s v="Cropping"/>
    <x v="3"/>
    <m/>
    <m/>
    <x v="228"/>
    <s v="—    "/>
    <s v=".D"/>
    <s v="..D"/>
    <n v="0"/>
    <s v=".D"/>
  </r>
  <r>
    <x v="4"/>
    <s v="Cropping"/>
    <x v="3"/>
    <m/>
    <m/>
    <x v="229"/>
    <s v="—    "/>
    <s v="V"/>
    <s v=".D"/>
    <s v="V"/>
    <s v=".D"/>
  </r>
  <r>
    <x v="4"/>
    <s v="Cropping"/>
    <x v="3"/>
    <m/>
    <m/>
    <x v="230"/>
    <s v="—    "/>
    <s v="V"/>
    <n v="100.992015575251"/>
    <s v="V"/>
    <n v="28.305322459392499"/>
  </r>
  <r>
    <x v="4"/>
    <s v="Cropping"/>
    <x v="3"/>
    <m/>
    <m/>
    <x v="231"/>
    <s v="—    "/>
    <n v="7747.1117379561401"/>
    <n v="1450.5480680585499"/>
    <n v="11444.649076608899"/>
    <n v="6623.27584412534"/>
  </r>
  <r>
    <x v="4"/>
    <s v="Cropping"/>
    <x v="3"/>
    <m/>
    <m/>
    <x v="232"/>
    <s v="—    "/>
    <n v="39671.532290874697"/>
    <n v="3758.0400440982498"/>
    <n v="66245.544887328695"/>
    <s v="V"/>
  </r>
  <r>
    <x v="4"/>
    <s v="Cropping"/>
    <x v="3"/>
    <m/>
    <m/>
    <x v="189"/>
    <s v="—    "/>
    <s v=".D"/>
    <n v="0.56396808690090505"/>
    <s v="V"/>
    <s v=".D"/>
  </r>
  <r>
    <x v="5"/>
    <s v="Cropping"/>
    <x v="3"/>
    <s v="Specialist fruit"/>
    <m/>
    <x v="0"/>
    <s v="Sum"/>
    <n v="608.99990000000003"/>
    <n v="200.6925"/>
    <n v="273.26749999999998"/>
    <n v="135.03989999999999"/>
  </r>
  <r>
    <x v="5"/>
    <s v="Cropping"/>
    <x v="3"/>
    <s v="Specialist fruit"/>
    <m/>
    <x v="1"/>
    <s v="Average per farm"/>
    <n v="25.6806563465774"/>
    <s v="F"/>
    <n v="38.058597052338797"/>
    <n v="23.155758831278799"/>
  </r>
  <r>
    <x v="5"/>
    <s v="Cropping"/>
    <x v="3"/>
    <s v="Specialist fruit"/>
    <m/>
    <x v="190"/>
    <s v="—    "/>
    <s v="V"/>
    <s v="F"/>
    <s v="V"/>
    <s v="V"/>
  </r>
  <r>
    <x v="5"/>
    <s v="Cropping"/>
    <x v="3"/>
    <s v="Specialist fruit"/>
    <m/>
    <x v="185"/>
    <s v="—    "/>
    <s v="V"/>
    <s v="F"/>
    <s v="V"/>
    <s v="V"/>
  </r>
  <r>
    <x v="5"/>
    <s v="Cropping"/>
    <x v="3"/>
    <s v="Specialist fruit"/>
    <m/>
    <x v="223"/>
    <s v="—    "/>
    <s v="V"/>
    <s v="F"/>
    <s v="V"/>
    <n v="1472.20156487083"/>
  </r>
  <r>
    <x v="5"/>
    <s v="Cropping"/>
    <x v="3"/>
    <s v="Specialist fruit"/>
    <m/>
    <x v="224"/>
    <s v="—    "/>
    <s v="V"/>
    <s v="F"/>
    <s v="V"/>
    <s v="V"/>
  </r>
  <r>
    <x v="5"/>
    <s v="Cropping"/>
    <x v="3"/>
    <s v="Specialist fruit"/>
    <m/>
    <x v="225"/>
    <s v="—    "/>
    <s v="V"/>
    <s v="F"/>
    <s v="V"/>
    <n v="7690.09333685822"/>
  </r>
  <r>
    <x v="5"/>
    <s v="Cropping"/>
    <x v="3"/>
    <s v="Specialist fruit"/>
    <m/>
    <x v="226"/>
    <s v="—    "/>
    <s v="V"/>
    <s v="F"/>
    <s v="V"/>
    <s v="V"/>
  </r>
  <r>
    <x v="5"/>
    <s v="Cropping"/>
    <x v="3"/>
    <s v="Specialist fruit"/>
    <m/>
    <x v="186"/>
    <s v="—    "/>
    <s v="V"/>
    <s v=".D"/>
    <s v="V"/>
    <s v=".D"/>
  </r>
  <r>
    <x v="5"/>
    <s v="Cropping"/>
    <x v="3"/>
    <s v="Specialist fruit"/>
    <m/>
    <x v="227"/>
    <s v="—    "/>
    <s v="V"/>
    <s v=".D"/>
    <s v="V"/>
    <s v=".D"/>
  </r>
  <r>
    <x v="5"/>
    <s v="Cropping"/>
    <x v="3"/>
    <s v="Specialist fruit"/>
    <m/>
    <x v="228"/>
    <s v="—    "/>
    <s v=".D"/>
    <s v="..D"/>
    <n v="0"/>
    <s v=".D"/>
  </r>
  <r>
    <x v="5"/>
    <s v="Cropping"/>
    <x v="3"/>
    <s v="Specialist fruit"/>
    <m/>
    <x v="229"/>
    <s v="—    "/>
    <s v="V"/>
    <s v="..D"/>
    <s v="V"/>
    <s v=".D"/>
  </r>
  <r>
    <x v="5"/>
    <s v="Cropping"/>
    <x v="3"/>
    <s v="Specialist fruit"/>
    <m/>
    <x v="230"/>
    <s v="—    "/>
    <s v="V"/>
    <n v="0"/>
    <s v="V"/>
    <s v=".D"/>
  </r>
  <r>
    <x v="5"/>
    <s v="Cropping"/>
    <x v="3"/>
    <s v="Specialist fruit"/>
    <m/>
    <x v="231"/>
    <s v="—    "/>
    <n v="6416.3454796954802"/>
    <s v="F"/>
    <n v="11105.5338754151"/>
    <s v="V"/>
  </r>
  <r>
    <x v="5"/>
    <s v="Cropping"/>
    <x v="3"/>
    <s v="Specialist fruit"/>
    <m/>
    <x v="232"/>
    <s v="—    "/>
    <s v="V"/>
    <s v="F"/>
    <s v="V"/>
    <s v="V"/>
  </r>
  <r>
    <x v="5"/>
    <s v="Cropping"/>
    <x v="3"/>
    <s v="Specialist fruit"/>
    <m/>
    <x v="189"/>
    <s v="—    "/>
    <s v=".D"/>
    <s v="F"/>
    <s v="V"/>
    <s v=".D"/>
  </r>
  <r>
    <x v="6"/>
    <s v="Cropping"/>
    <x v="3"/>
    <s v="Specialist glass"/>
    <m/>
    <x v="0"/>
    <s v="Sum"/>
    <n v="266"/>
    <n v="93.316199999999995"/>
    <n v="137.87049999999999"/>
    <n v="34.813299999999998"/>
  </r>
  <r>
    <x v="6"/>
    <s v="Cropping"/>
    <x v="3"/>
    <s v="Specialist glass"/>
    <m/>
    <x v="1"/>
    <s v="Average per farm"/>
    <n v="7.2862214022556397"/>
    <n v="2.79724126143156"/>
    <n v="8.4140495319883506"/>
    <s v="V"/>
  </r>
  <r>
    <x v="6"/>
    <s v="Cropping"/>
    <x v="3"/>
    <s v="Specialist glass"/>
    <m/>
    <x v="190"/>
    <s v="—    "/>
    <n v="234328.89144285701"/>
    <s v="V"/>
    <n v="345150.84079988103"/>
    <n v="315963.99266946799"/>
  </r>
  <r>
    <x v="6"/>
    <s v="Cropping"/>
    <x v="3"/>
    <s v="Specialist glass"/>
    <m/>
    <x v="185"/>
    <s v="—    "/>
    <n v="198049.07230864701"/>
    <s v="V"/>
    <n v="283597.85217794997"/>
    <n v="291960.06906555803"/>
  </r>
  <r>
    <x v="6"/>
    <s v="Cropping"/>
    <x v="3"/>
    <s v="Specialist glass"/>
    <m/>
    <x v="223"/>
    <s v="—    "/>
    <n v="117703.514694361"/>
    <s v=".D"/>
    <s v="V"/>
    <s v="V"/>
  </r>
  <r>
    <x v="6"/>
    <s v="Cropping"/>
    <x v="3"/>
    <s v="Specialist glass"/>
    <m/>
    <x v="224"/>
    <s v="—    "/>
    <n v="21112.105959398501"/>
    <s v="V"/>
    <s v="V"/>
    <n v="30274.084818158601"/>
  </r>
  <r>
    <x v="6"/>
    <s v="Cropping"/>
    <x v="3"/>
    <s v="Specialist glass"/>
    <m/>
    <x v="225"/>
    <s v="—    "/>
    <n v="4676.5484921052603"/>
    <s v="V"/>
    <n v="4730.9268516470202"/>
    <s v="V"/>
  </r>
  <r>
    <x v="6"/>
    <s v="Cropping"/>
    <x v="3"/>
    <s v="Specialist glass"/>
    <m/>
    <x v="226"/>
    <s v="—    "/>
    <n v="54556.903162782"/>
    <s v="V"/>
    <n v="72979.005916421607"/>
    <n v="91645.384154906307"/>
  </r>
  <r>
    <x v="6"/>
    <s v="Cropping"/>
    <x v="3"/>
    <s v="Specialist glass"/>
    <m/>
    <x v="186"/>
    <s v="—    "/>
    <n v="0"/>
    <n v="0"/>
    <n v="0"/>
    <n v="0"/>
  </r>
  <r>
    <x v="6"/>
    <s v="Cropping"/>
    <x v="3"/>
    <s v="Specialist glass"/>
    <m/>
    <x v="227"/>
    <s v="—    "/>
    <n v="0"/>
    <n v="0"/>
    <n v="0"/>
    <n v="0"/>
  </r>
  <r>
    <x v="6"/>
    <s v="Cropping"/>
    <x v="3"/>
    <s v="Specialist glass"/>
    <m/>
    <x v="228"/>
    <s v="—    "/>
    <s v="..D"/>
    <n v="0"/>
    <n v="0"/>
    <s v="..D"/>
  </r>
  <r>
    <x v="6"/>
    <s v="Cropping"/>
    <x v="3"/>
    <s v="Specialist glass"/>
    <m/>
    <x v="229"/>
    <s v="—    "/>
    <n v="0"/>
    <n v="0"/>
    <n v="0"/>
    <n v="0"/>
  </r>
  <r>
    <x v="6"/>
    <s v="Cropping"/>
    <x v="3"/>
    <s v="Specialist glass"/>
    <m/>
    <x v="230"/>
    <s v="—    "/>
    <n v="0"/>
    <n v="0"/>
    <n v="0"/>
    <n v="0"/>
  </r>
  <r>
    <x v="6"/>
    <s v="Cropping"/>
    <x v="3"/>
    <s v="Specialist glass"/>
    <m/>
    <x v="231"/>
    <s v="—    "/>
    <s v="V"/>
    <n v="172.255742304123"/>
    <s v="V"/>
    <s v="V"/>
  </r>
  <r>
    <x v="6"/>
    <s v="Cropping"/>
    <x v="3"/>
    <s v="Specialist glass"/>
    <m/>
    <x v="232"/>
    <s v="—    "/>
    <s v="V"/>
    <s v="V"/>
    <s v="V"/>
    <s v="V"/>
  </r>
  <r>
    <x v="6"/>
    <s v="Cropping"/>
    <x v="3"/>
    <s v="Specialist glass"/>
    <m/>
    <x v="189"/>
    <s v="—    "/>
    <s v=".D"/>
    <s v="..D"/>
    <s v=".D"/>
    <n v="0"/>
  </r>
  <r>
    <x v="7"/>
    <s v="Cropping"/>
    <x v="3"/>
    <s v="Specialist hardy nursery stock"/>
    <m/>
    <x v="0"/>
    <s v="Sum"/>
    <n v="668.00019999999995"/>
    <n v="83.809100000000001"/>
    <n v="358.93279999999999"/>
    <n v="225.25829999999999"/>
  </r>
  <r>
    <x v="7"/>
    <s v="Cropping"/>
    <x v="3"/>
    <s v="Specialist hardy nursery stock"/>
    <m/>
    <x v="1"/>
    <s v="Average per farm"/>
    <n v="8.5612652571062107"/>
    <s v="D"/>
    <n v="5.7202384234597696"/>
    <s v="F"/>
  </r>
  <r>
    <x v="7"/>
    <s v="Cropping"/>
    <x v="3"/>
    <s v="Specialist hardy nursery stock"/>
    <m/>
    <x v="190"/>
    <s v="—    "/>
    <n v="204550.85534136099"/>
    <s v="D"/>
    <n v="256038.21518011199"/>
    <s v="F"/>
  </r>
  <r>
    <x v="7"/>
    <s v="Cropping"/>
    <x v="3"/>
    <s v="Specialist hardy nursery stock"/>
    <m/>
    <x v="185"/>
    <s v="—    "/>
    <n v="174177.10174712501"/>
    <s v="D"/>
    <n v="215941.622842493"/>
    <s v="F"/>
  </r>
  <r>
    <x v="7"/>
    <s v="Cropping"/>
    <x v="3"/>
    <s v="Specialist hardy nursery stock"/>
    <m/>
    <x v="223"/>
    <s v="—    "/>
    <n v="98630.585343387604"/>
    <s v="D"/>
    <n v="119122.17471794201"/>
    <s v="F"/>
  </r>
  <r>
    <x v="7"/>
    <s v="Cropping"/>
    <x v="3"/>
    <s v="Specialist hardy nursery stock"/>
    <m/>
    <x v="224"/>
    <s v="—    "/>
    <n v="19433.152679445298"/>
    <s v="D"/>
    <n v="25489.309297450702"/>
    <s v="F"/>
  </r>
  <r>
    <x v="7"/>
    <s v="Cropping"/>
    <x v="3"/>
    <s v="Specialist hardy nursery stock"/>
    <m/>
    <x v="225"/>
    <s v="—    "/>
    <n v="3935.7543321094799"/>
    <s v="D"/>
    <n v="2251.03543810986"/>
    <s v="F"/>
  </r>
  <r>
    <x v="7"/>
    <s v="Cropping"/>
    <x v="3"/>
    <s v="Specialist hardy nursery stock"/>
    <m/>
    <x v="226"/>
    <s v="—    "/>
    <n v="52177.6093921828"/>
    <s v="D"/>
    <n v="69079.103388990901"/>
    <s v="F"/>
  </r>
  <r>
    <x v="7"/>
    <s v="Cropping"/>
    <x v="3"/>
    <s v="Specialist hardy nursery stock"/>
    <m/>
    <x v="186"/>
    <s v="—    "/>
    <n v="0"/>
    <n v="0"/>
    <n v="0"/>
    <n v="0"/>
  </r>
  <r>
    <x v="7"/>
    <s v="Cropping"/>
    <x v="3"/>
    <s v="Specialist hardy nursery stock"/>
    <m/>
    <x v="227"/>
    <s v="—    "/>
    <n v="0"/>
    <n v="0"/>
    <n v="0"/>
    <n v="0"/>
  </r>
  <r>
    <x v="7"/>
    <s v="Cropping"/>
    <x v="3"/>
    <s v="Specialist hardy nursery stock"/>
    <m/>
    <x v="228"/>
    <s v="—    "/>
    <n v="0"/>
    <n v="0"/>
    <n v="0"/>
    <n v="0"/>
  </r>
  <r>
    <x v="7"/>
    <s v="Cropping"/>
    <x v="3"/>
    <s v="Specialist hardy nursery stock"/>
    <m/>
    <x v="229"/>
    <s v="—    "/>
    <n v="0"/>
    <n v="0"/>
    <n v="0"/>
    <n v="0"/>
  </r>
  <r>
    <x v="7"/>
    <s v="Cropping"/>
    <x v="3"/>
    <s v="Specialist hardy nursery stock"/>
    <m/>
    <x v="230"/>
    <s v="—    "/>
    <n v="0"/>
    <n v="0"/>
    <n v="0"/>
    <n v="0"/>
  </r>
  <r>
    <x v="7"/>
    <s v="Cropping"/>
    <x v="3"/>
    <s v="Specialist hardy nursery stock"/>
    <m/>
    <x v="231"/>
    <s v="—    "/>
    <s v="V"/>
    <s v="D"/>
    <s v="V"/>
    <s v=".D"/>
  </r>
  <r>
    <x v="7"/>
    <s v="Cropping"/>
    <x v="3"/>
    <s v="Specialist hardy nursery stock"/>
    <m/>
    <x v="232"/>
    <s v="—    "/>
    <s v="V"/>
    <s v="D"/>
    <s v="V"/>
    <s v="F"/>
  </r>
  <r>
    <x v="7"/>
    <s v="Cropping"/>
    <x v="3"/>
    <s v="Specialist hardy nursery stock"/>
    <m/>
    <x v="189"/>
    <s v="—    "/>
    <s v=".D"/>
    <s v="..D"/>
    <s v=".D"/>
    <n v="0"/>
  </r>
  <r>
    <x v="8"/>
    <s v="Cropping"/>
    <x v="3"/>
    <s v="Other horticulture"/>
    <m/>
    <x v="0"/>
    <s v="Sum"/>
    <n v="1209.0002999999999"/>
    <n v="305.11180000000002"/>
    <n v="604.10320000000002"/>
    <n v="299.78530000000001"/>
  </r>
  <r>
    <x v="8"/>
    <s v="Cropping"/>
    <x v="3"/>
    <s v="Other horticulture"/>
    <m/>
    <x v="1"/>
    <s v="Average per farm"/>
    <n v="38.638729272441097"/>
    <s v="F"/>
    <n v="40.956056554575397"/>
    <s v="V"/>
  </r>
  <r>
    <x v="8"/>
    <s v="Cropping"/>
    <x v="3"/>
    <s v="Other horticulture"/>
    <m/>
    <x v="190"/>
    <s v="—    "/>
    <n v="155995.802809396"/>
    <s v="F"/>
    <n v="260406.423495853"/>
    <s v="V"/>
  </r>
  <r>
    <x v="8"/>
    <s v="Cropping"/>
    <x v="3"/>
    <s v="Other horticulture"/>
    <m/>
    <x v="185"/>
    <s v="—    "/>
    <n v="101798.695715626"/>
    <s v="F"/>
    <n v="171934.58786197499"/>
    <s v="V"/>
  </r>
  <r>
    <x v="8"/>
    <s v="Cropping"/>
    <x v="3"/>
    <s v="Other horticulture"/>
    <m/>
    <x v="223"/>
    <s v="—    "/>
    <n v="33640.503389370497"/>
    <s v="F"/>
    <s v="V"/>
    <s v="V"/>
  </r>
  <r>
    <x v="8"/>
    <s v="Cropping"/>
    <x v="3"/>
    <s v="Other horticulture"/>
    <m/>
    <x v="224"/>
    <s v="—    "/>
    <n v="11631.0060274592"/>
    <s v="F"/>
    <s v="V"/>
    <s v="V"/>
  </r>
  <r>
    <x v="8"/>
    <s v="Cropping"/>
    <x v="3"/>
    <s v="Other horticulture"/>
    <m/>
    <x v="225"/>
    <s v="—    "/>
    <n v="10310.6790497074"/>
    <s v=".D"/>
    <n v="14294.5342545777"/>
    <s v="V"/>
  </r>
  <r>
    <x v="8"/>
    <s v="Cropping"/>
    <x v="3"/>
    <s v="Other horticulture"/>
    <m/>
    <x v="226"/>
    <s v="—    "/>
    <n v="46216.507249088398"/>
    <s v="F"/>
    <s v="V"/>
    <s v="V"/>
  </r>
  <r>
    <x v="8"/>
    <s v="Cropping"/>
    <x v="3"/>
    <s v="Other horticulture"/>
    <m/>
    <x v="186"/>
    <s v="—    "/>
    <s v="V"/>
    <s v="F"/>
    <s v=".D"/>
    <s v=".D"/>
  </r>
  <r>
    <x v="8"/>
    <s v="Cropping"/>
    <x v="3"/>
    <s v="Other horticulture"/>
    <m/>
    <x v="227"/>
    <s v="—    "/>
    <s v="V"/>
    <s v=".D"/>
    <s v=".D"/>
    <s v=".D"/>
  </r>
  <r>
    <x v="8"/>
    <s v="Cropping"/>
    <x v="3"/>
    <s v="Other horticulture"/>
    <m/>
    <x v="228"/>
    <s v="—    "/>
    <n v="0"/>
    <n v="0"/>
    <n v="0"/>
    <n v="0"/>
  </r>
  <r>
    <x v="8"/>
    <s v="Cropping"/>
    <x v="3"/>
    <s v="Other horticulture"/>
    <m/>
    <x v="229"/>
    <s v="—    "/>
    <s v="V"/>
    <s v=".D"/>
    <s v=".D"/>
    <s v=".D"/>
  </r>
  <r>
    <x v="8"/>
    <s v="Cropping"/>
    <x v="3"/>
    <s v="Other horticulture"/>
    <m/>
    <x v="230"/>
    <s v="—    "/>
    <n v="73.270914655687093"/>
    <s v="F"/>
    <s v=".D"/>
    <s v=".D"/>
  </r>
  <r>
    <x v="8"/>
    <s v="Cropping"/>
    <x v="3"/>
    <s v="Other horticulture"/>
    <m/>
    <x v="231"/>
    <s v="—    "/>
    <s v="V"/>
    <s v="F"/>
    <s v="V"/>
    <s v="V"/>
  </r>
  <r>
    <x v="8"/>
    <s v="Cropping"/>
    <x v="3"/>
    <s v="Other horticulture"/>
    <m/>
    <x v="232"/>
    <s v="—    "/>
    <n v="42837.833192680002"/>
    <s v="F"/>
    <n v="71477.196531155598"/>
    <s v=".D"/>
  </r>
  <r>
    <x v="8"/>
    <s v="Cropping"/>
    <x v="3"/>
    <s v="Other horticulture"/>
    <m/>
    <x v="189"/>
    <s v="—    "/>
    <s v=".D"/>
    <s v="F"/>
    <s v=".D"/>
    <s v="V"/>
  </r>
  <r>
    <x v="9"/>
    <s v="Grazing Livestock"/>
    <x v="0"/>
    <m/>
    <m/>
    <x v="0"/>
    <s v="Sum"/>
    <n v="25558.000876999999"/>
    <n v="6350.4106769999999"/>
    <n v="12747.1103"/>
    <n v="6460.4799000000003"/>
  </r>
  <r>
    <x v="9"/>
    <s v="Grazing Livestock"/>
    <x v="0"/>
    <m/>
    <m/>
    <x v="1"/>
    <s v="Average per farm"/>
    <n v="132.35446819631801"/>
    <n v="80.296215477081304"/>
    <n v="124.62346634491701"/>
    <n v="198.77975298414"/>
  </r>
  <r>
    <x v="9"/>
    <s v="Grazing Livestock"/>
    <x v="0"/>
    <m/>
    <m/>
    <x v="190"/>
    <s v="—    "/>
    <n v="105375.523668211"/>
    <n v="68387.515327012094"/>
    <n v="116740.921201537"/>
    <n v="119308.399944205"/>
  </r>
  <r>
    <x v="9"/>
    <s v="Grazing Livestock"/>
    <x v="0"/>
    <m/>
    <m/>
    <x v="185"/>
    <s v="—    "/>
    <n v="12530.710566518401"/>
    <n v="8139.3744207782602"/>
    <n v="12997.573223728999"/>
    <n v="15926.0679547196"/>
  </r>
  <r>
    <x v="9"/>
    <s v="Grazing Livestock"/>
    <x v="0"/>
    <m/>
    <m/>
    <x v="223"/>
    <s v="—    "/>
    <n v="2113.5265209486802"/>
    <n v="1315.2548245769101"/>
    <n v="2175.3449936963402"/>
    <n v="2776.22438230943"/>
  </r>
  <r>
    <x v="9"/>
    <s v="Grazing Livestock"/>
    <x v="0"/>
    <m/>
    <m/>
    <x v="224"/>
    <s v="—    "/>
    <n v="6908.7805370837496"/>
    <n v="4524.5159933436798"/>
    <n v="7249.51937529715"/>
    <n v="8580.1151172221707"/>
  </r>
  <r>
    <x v="9"/>
    <s v="Grazing Livestock"/>
    <x v="0"/>
    <m/>
    <m/>
    <x v="225"/>
    <s v="—    "/>
    <n v="2223.32854031942"/>
    <n v="1292.0787995272201"/>
    <n v="2218.1367001429398"/>
    <n v="3148.9562566551699"/>
  </r>
  <r>
    <x v="9"/>
    <s v="Grazing Livestock"/>
    <x v="0"/>
    <m/>
    <m/>
    <x v="226"/>
    <s v="—    "/>
    <n v="1285.07496816657"/>
    <n v="1007.52480333045"/>
    <n v="1354.5721545925601"/>
    <n v="1420.7721985328101"/>
  </r>
  <r>
    <x v="9"/>
    <s v="Grazing Livestock"/>
    <x v="0"/>
    <m/>
    <m/>
    <x v="186"/>
    <s v="—    "/>
    <n v="78765.381550366204"/>
    <n v="50603.359309481501"/>
    <n v="88816.823835689298"/>
    <n v="86615.195190267594"/>
  </r>
  <r>
    <x v="9"/>
    <s v="Grazing Livestock"/>
    <x v="0"/>
    <m/>
    <m/>
    <x v="227"/>
    <s v="—    "/>
    <n v="50072.926349476802"/>
    <n v="31561.4851130649"/>
    <n v="57021.732721831002"/>
    <n v="54558.359822093"/>
  </r>
  <r>
    <x v="9"/>
    <s v="Grazing Livestock"/>
    <x v="0"/>
    <m/>
    <m/>
    <x v="228"/>
    <s v="—    "/>
    <n v="4796.59962023563"/>
    <n v="3217.76118195135"/>
    <n v="4777.9591671376702"/>
    <n v="6385.3181901084499"/>
  </r>
  <r>
    <x v="9"/>
    <s v="Grazing Livestock"/>
    <x v="0"/>
    <m/>
    <m/>
    <x v="229"/>
    <s v="—    "/>
    <n v="6740.9345351011198"/>
    <n v="4234.0151778681602"/>
    <n v="7837.7196802792196"/>
    <n v="7041.0865766798497"/>
  </r>
  <r>
    <x v="9"/>
    <s v="Grazing Livestock"/>
    <x v="0"/>
    <m/>
    <m/>
    <x v="230"/>
    <s v="—    "/>
    <n v="17154.921045552699"/>
    <n v="11590.0978365971"/>
    <n v="19179.412266441301"/>
    <n v="18630.430601386099"/>
  </r>
  <r>
    <x v="9"/>
    <s v="Grazing Livestock"/>
    <x v="0"/>
    <m/>
    <m/>
    <x v="231"/>
    <s v="—    "/>
    <n v="11000.409072546699"/>
    <n v="8312.1024919670708"/>
    <n v="11262.271810035299"/>
    <n v="13126.235300120699"/>
  </r>
  <r>
    <x v="9"/>
    <s v="Grazing Livestock"/>
    <x v="0"/>
    <m/>
    <m/>
    <x v="232"/>
    <s v="—    "/>
    <n v="2971.0475317577002"/>
    <n v="1317.20162630862"/>
    <n v="3538.0720547699302"/>
    <n v="3477.9257527447699"/>
  </r>
  <r>
    <x v="9"/>
    <s v="Grazing Livestock"/>
    <x v="0"/>
    <m/>
    <m/>
    <x v="189"/>
    <s v="—    "/>
    <n v="107.97494702155799"/>
    <s v="V"/>
    <n v="126.180277313518"/>
    <s v="V"/>
  </r>
  <r>
    <x v="10"/>
    <s v="Grazing Livestock"/>
    <x v="4"/>
    <m/>
    <m/>
    <x v="0"/>
    <s v="Sum"/>
    <n v="5839.0001769999999"/>
    <n v="1482.183477"/>
    <n v="2879.2031999999999"/>
    <n v="1477.6134999999999"/>
  </r>
  <r>
    <x v="10"/>
    <s v="Grazing Livestock"/>
    <x v="4"/>
    <m/>
    <m/>
    <x v="1"/>
    <s v="Average per farm"/>
    <n v="168.443519154966"/>
    <n v="136.448772673338"/>
    <n v="178.12802988514301"/>
    <n v="181.666469744625"/>
  </r>
  <r>
    <x v="10"/>
    <s v="Grazing Livestock"/>
    <x v="4"/>
    <m/>
    <m/>
    <x v="190"/>
    <s v="—    "/>
    <n v="309796.51097571099"/>
    <n v="217008.13958490701"/>
    <n v="345204.03339021001"/>
    <n v="333878.54534619499"/>
  </r>
  <r>
    <x v="10"/>
    <s v="Grazing Livestock"/>
    <x v="4"/>
    <m/>
    <m/>
    <x v="185"/>
    <s v="—    "/>
    <n v="33596.091721630903"/>
    <n v="25053.145473373101"/>
    <n v="33743.796052428697"/>
    <n v="41877.650459541699"/>
  </r>
  <r>
    <x v="10"/>
    <s v="Grazing Livestock"/>
    <x v="4"/>
    <m/>
    <m/>
    <x v="223"/>
    <s v="—    "/>
    <n v="6241.8322229088399"/>
    <n v="4229.9286009170701"/>
    <n v="6487.4635059449802"/>
    <n v="7781.3335401984295"/>
  </r>
  <r>
    <x v="10"/>
    <s v="Grazing Livestock"/>
    <x v="4"/>
    <m/>
    <m/>
    <x v="224"/>
    <s v="—    "/>
    <n v="17296.116993419098"/>
    <n v="12997.1193787549"/>
    <n v="17562.442586094701"/>
    <n v="21089.461960451801"/>
  </r>
  <r>
    <x v="10"/>
    <s v="Grazing Livestock"/>
    <x v="4"/>
    <m/>
    <m/>
    <x v="225"/>
    <s v="—    "/>
    <n v="6747.8051106836001"/>
    <n v="5036.8407396185003"/>
    <n v="6138.9809822036896"/>
    <n v="9650.38518286412"/>
  </r>
  <r>
    <x v="10"/>
    <s v="Grazing Livestock"/>
    <x v="4"/>
    <m/>
    <m/>
    <x v="226"/>
    <s v="—    "/>
    <n v="3310.3373946193301"/>
    <n v="2789.2567540826799"/>
    <n v="3554.90897818535"/>
    <n v="3356.4697760273598"/>
  </r>
  <r>
    <x v="10"/>
    <s v="Grazing Livestock"/>
    <x v="4"/>
    <m/>
    <m/>
    <x v="186"/>
    <s v="—    "/>
    <n v="239352.691526918"/>
    <n v="165863.839737973"/>
    <n v="272714.09476021002"/>
    <n v="248062.48127876499"/>
  </r>
  <r>
    <x v="10"/>
    <s v="Grazing Livestock"/>
    <x v="4"/>
    <m/>
    <m/>
    <x v="227"/>
    <s v="—    "/>
    <n v="164192.84093090499"/>
    <n v="110126.023116424"/>
    <n v="189867.92487060299"/>
    <n v="168397.70247226401"/>
  </r>
  <r>
    <x v="10"/>
    <s v="Grazing Livestock"/>
    <x v="4"/>
    <m/>
    <m/>
    <x v="228"/>
    <s v="—    "/>
    <n v="12700.2643984849"/>
    <n v="12743.597144417499"/>
    <n v="10332.2001466239"/>
    <n v="17271.088292371402"/>
  </r>
  <r>
    <x v="10"/>
    <s v="Grazing Livestock"/>
    <x v="4"/>
    <m/>
    <m/>
    <x v="229"/>
    <s v="—    "/>
    <n v="17445.857179516599"/>
    <n v="11528.3480058077"/>
    <n v="21255.422927565502"/>
    <n v="15958.540252508499"/>
  </r>
  <r>
    <x v="10"/>
    <s v="Grazing Livestock"/>
    <x v="4"/>
    <m/>
    <m/>
    <x v="230"/>
    <s v="—    "/>
    <n v="45013.7290180118"/>
    <n v="31465.871471323298"/>
    <n v="51258.546815417503"/>
    <n v="46435.150261621202"/>
  </r>
  <r>
    <x v="10"/>
    <s v="Grazing Livestock"/>
    <x v="4"/>
    <m/>
    <m/>
    <x v="231"/>
    <s v="—    "/>
    <n v="29729.3579003784"/>
    <n v="21968.635642270099"/>
    <n v="30318.976762876599"/>
    <n v="36365.180992729198"/>
  </r>
  <r>
    <x v="10"/>
    <s v="Grazing Livestock"/>
    <x v="4"/>
    <m/>
    <m/>
    <x v="232"/>
    <s v="—    "/>
    <n v="7021.61232854027"/>
    <n v="4091.95982021597"/>
    <n v="8261.1809001184793"/>
    <n v="7544.9648447987202"/>
  </r>
  <r>
    <x v="10"/>
    <s v="Grazing Livestock"/>
    <x v="4"/>
    <m/>
    <m/>
    <x v="189"/>
    <s v="—    "/>
    <s v="V"/>
    <s v=".D"/>
    <s v="V"/>
    <s v="V"/>
  </r>
  <r>
    <x v="11"/>
    <s v="Grazing Livestock"/>
    <x v="5"/>
    <m/>
    <m/>
    <x v="0"/>
    <s v="Sum"/>
    <n v="12791.000599999999"/>
    <n v="3170.4452000000001"/>
    <n v="6377.9678000000004"/>
    <n v="3242.5875999999998"/>
  </r>
  <r>
    <x v="11"/>
    <s v="Grazing Livestock"/>
    <x v="5"/>
    <m/>
    <m/>
    <x v="1"/>
    <s v="Average per farm"/>
    <n v="94.501708578060601"/>
    <n v="57.892403977523401"/>
    <n v="95.636351734795497"/>
    <n v="128.06474216517699"/>
  </r>
  <r>
    <x v="11"/>
    <s v="Grazing Livestock"/>
    <x v="5"/>
    <m/>
    <m/>
    <x v="190"/>
    <s v="—    "/>
    <n v="44334.432266127798"/>
    <n v="23066.1567985783"/>
    <n v="51455.374178746999"/>
    <n v="51123.073425433402"/>
  </r>
  <r>
    <x v="11"/>
    <s v="Grazing Livestock"/>
    <x v="5"/>
    <m/>
    <m/>
    <x v="185"/>
    <s v="—    "/>
    <n v="6745.6148482238304"/>
    <n v="3272.8271338044201"/>
    <n v="7597.9899412160703"/>
    <n v="8464.5698714199698"/>
  </r>
  <r>
    <x v="11"/>
    <s v="Grazing Livestock"/>
    <x v="5"/>
    <m/>
    <m/>
    <x v="223"/>
    <s v="—    "/>
    <n v="1156.5821143656301"/>
    <n v="533.73074081204697"/>
    <n v="1212.66857499657"/>
    <n v="1655.25746477905"/>
  </r>
  <r>
    <x v="11"/>
    <s v="Grazing Livestock"/>
    <x v="5"/>
    <m/>
    <m/>
    <x v="224"/>
    <s v="—    "/>
    <n v="3764.5501880439301"/>
    <n v="1973.98870332154"/>
    <n v="4341.7652820699404"/>
    <n v="4379.9284067144399"/>
  </r>
  <r>
    <x v="11"/>
    <s v="Grazing Livestock"/>
    <x v="5"/>
    <m/>
    <m/>
    <x v="225"/>
    <s v="—    "/>
    <n v="1125.71644441171"/>
    <n v="180.12723651555299"/>
    <n v="1373.10124905303"/>
    <n v="1563.6773023186799"/>
  </r>
  <r>
    <x v="11"/>
    <s v="Grazing Livestock"/>
    <x v="5"/>
    <m/>
    <m/>
    <x v="226"/>
    <s v="—    "/>
    <n v="698.76610140257503"/>
    <n v="584.980453155286"/>
    <n v="670.45483509653297"/>
    <n v="865.70669760779901"/>
  </r>
  <r>
    <x v="11"/>
    <s v="Grazing Livestock"/>
    <x v="5"/>
    <m/>
    <m/>
    <x v="186"/>
    <s v="—    "/>
    <n v="29729.730584298399"/>
    <n v="14462.349326523599"/>
    <n v="35155.730709364798"/>
    <n v="33984.832757887503"/>
  </r>
  <r>
    <x v="11"/>
    <s v="Grazing Livestock"/>
    <x v="5"/>
    <m/>
    <m/>
    <x v="227"/>
    <s v="—    "/>
    <n v="14577.488553389599"/>
    <n v="6425.9094799998402"/>
    <n v="17085.700218367401"/>
    <n v="17614.211913103001"/>
  </r>
  <r>
    <x v="11"/>
    <s v="Grazing Livestock"/>
    <x v="5"/>
    <m/>
    <m/>
    <x v="228"/>
    <s v="—    "/>
    <n v="3361.1077881272199"/>
    <s v="V"/>
    <n v="4468.8020051778803"/>
    <n v="4069.2294972077202"/>
  </r>
  <r>
    <x v="11"/>
    <s v="Grazing Livestock"/>
    <x v="5"/>
    <m/>
    <m/>
    <x v="229"/>
    <s v="—    "/>
    <n v="3126.1227150126101"/>
    <n v="1889.7605995208501"/>
    <n v="3701.44374266048"/>
    <n v="3203.3571266663698"/>
  </r>
  <r>
    <x v="11"/>
    <s v="Grazing Livestock"/>
    <x v="5"/>
    <m/>
    <m/>
    <x v="230"/>
    <s v="—    "/>
    <n v="8665.0115277689692"/>
    <n v="5738.1488198565903"/>
    <n v="9899.7847431590999"/>
    <n v="9098.0342209104801"/>
  </r>
  <r>
    <x v="11"/>
    <s v="Grazing Livestock"/>
    <x v="5"/>
    <m/>
    <m/>
    <x v="231"/>
    <s v="—    "/>
    <n v="6245.74591009713"/>
    <n v="5013.7519787441797"/>
    <n v="6593.7488246491303"/>
    <n v="6765.8298895610396"/>
  </r>
  <r>
    <x v="11"/>
    <s v="Grazing Livestock"/>
    <x v="5"/>
    <m/>
    <m/>
    <x v="232"/>
    <s v="—    "/>
    <n v="1482.2080112246999"/>
    <s v="V"/>
    <n v="1986.2740724247601"/>
    <n v="1632.6177439894"/>
  </r>
  <r>
    <x v="11"/>
    <s v="Grazing Livestock"/>
    <x v="5"/>
    <m/>
    <m/>
    <x v="189"/>
    <s v="—    "/>
    <s v="V"/>
    <n v="2.8796261484033798"/>
    <s v="V"/>
    <s v=".D"/>
  </r>
  <r>
    <x v="12"/>
    <s v="Grazing Livestock"/>
    <x v="6"/>
    <m/>
    <m/>
    <x v="0"/>
    <s v="Sum"/>
    <n v="6928.0001000000002"/>
    <n v="1697.7819999999999"/>
    <n v="3489.9393"/>
    <n v="1740.2788"/>
  </r>
  <r>
    <x v="12"/>
    <s v="Grazing Livestock"/>
    <x v="6"/>
    <m/>
    <m/>
    <x v="1"/>
    <s v="Average per farm"/>
    <n v="171.82483368512101"/>
    <n v="73.111349671512599"/>
    <n v="133.45696469219399"/>
    <n v="345.07035628256801"/>
  </r>
  <r>
    <x v="12"/>
    <s v="Grazing Livestock"/>
    <x v="6"/>
    <m/>
    <m/>
    <x v="190"/>
    <s v="—    "/>
    <n v="45785.809701215199"/>
    <n v="23273.2721482499"/>
    <n v="47569.916714769301"/>
    <n v="64170.769541983798"/>
  </r>
  <r>
    <x v="12"/>
    <s v="Grazing Livestock"/>
    <x v="6"/>
    <m/>
    <m/>
    <x v="185"/>
    <s v="—    "/>
    <n v="5457.4425552332204"/>
    <n v="2461.2658642275601"/>
    <n v="5749.8188438692896"/>
    <n v="7794.1252492416797"/>
  </r>
  <r>
    <x v="12"/>
    <s v="Grazing Livestock"/>
    <x v="6"/>
    <m/>
    <m/>
    <x v="223"/>
    <s v="—    "/>
    <n v="400.92532660327203"/>
    <n v="230.131980725441"/>
    <n v="377.16293965341998"/>
    <n v="615.20085327707295"/>
  </r>
  <r>
    <x v="12"/>
    <s v="Grazing Livestock"/>
    <x v="6"/>
    <m/>
    <m/>
    <x v="224"/>
    <s v="—    "/>
    <n v="3959.32804992309"/>
    <n v="1890.69979025576"/>
    <n v="4055.35507193492"/>
    <n v="5784.8696504835898"/>
  </r>
  <r>
    <x v="12"/>
    <s v="Grazing Livestock"/>
    <x v="6"/>
    <m/>
    <m/>
    <x v="225"/>
    <s v="—    "/>
    <n v="436.54125117579002"/>
    <n v="99.3209676507349"/>
    <n v="527.76388858683003"/>
    <n v="582.58972343971595"/>
  </r>
  <r>
    <x v="12"/>
    <s v="Grazing Livestock"/>
    <x v="6"/>
    <m/>
    <m/>
    <x v="226"/>
    <s v="—    "/>
    <n v="660.64792753106303"/>
    <n v="241.11312559563001"/>
    <n v="789.53694369412096"/>
    <n v="811.46502204129604"/>
  </r>
  <r>
    <x v="12"/>
    <s v="Grazing Livestock"/>
    <x v="6"/>
    <m/>
    <m/>
    <x v="186"/>
    <s v="—    "/>
    <n v="33953.850665908598"/>
    <n v="17469.489343508201"/>
    <n v="35168.645242826999"/>
    <n v="47599.533529627603"/>
  </r>
  <r>
    <x v="12"/>
    <s v="Grazing Livestock"/>
    <x v="6"/>
    <m/>
    <m/>
    <x v="227"/>
    <s v="—    "/>
    <n v="19425.6930601516"/>
    <n v="9912.0065630334193"/>
    <n v="20407.7858329226"/>
    <n v="26737.579824795899"/>
  </r>
  <r>
    <x v="12"/>
    <s v="Grazing Livestock"/>
    <x v="6"/>
    <m/>
    <m/>
    <x v="228"/>
    <s v="—    "/>
    <n v="785.61192504890403"/>
    <s v="V"/>
    <n v="760.69904528138898"/>
    <s v="V"/>
  </r>
  <r>
    <x v="12"/>
    <s v="Grazing Livestock"/>
    <x v="6"/>
    <m/>
    <m/>
    <x v="229"/>
    <s v="—    "/>
    <n v="4392.63995931524"/>
    <n v="2243.6483829490498"/>
    <n v="4327.2691162278998"/>
    <n v="6620.2482545325502"/>
  </r>
  <r>
    <x v="12"/>
    <s v="Grazing Livestock"/>
    <x v="6"/>
    <m/>
    <m/>
    <x v="230"/>
    <s v="—    "/>
    <n v="9349.9057213928099"/>
    <n v="5166.26980495729"/>
    <n v="9672.8912483950699"/>
    <n v="12783.666949456599"/>
  </r>
  <r>
    <x v="12"/>
    <s v="Grazing Livestock"/>
    <x v="6"/>
    <m/>
    <m/>
    <x v="231"/>
    <s v="—    "/>
    <n v="3993.8508369247802"/>
    <n v="2549.1433865478598"/>
    <n v="4072.3368425920798"/>
    <n v="5245.8840794360103"/>
  </r>
  <r>
    <x v="12"/>
    <s v="Grazing Livestock"/>
    <x v="6"/>
    <m/>
    <m/>
    <x v="232"/>
    <s v="—    "/>
    <n v="2305.99249445738"/>
    <n v="767.537059881657"/>
    <n v="2477.4597575952098"/>
    <n v="3463.0206696766099"/>
  </r>
  <r>
    <x v="12"/>
    <s v="Grazing Livestock"/>
    <x v="6"/>
    <m/>
    <m/>
    <x v="189"/>
    <s v="—    "/>
    <s v="V"/>
    <s v=".D"/>
    <s v="V"/>
    <s v="V"/>
  </r>
  <r>
    <x v="13"/>
    <s v="Grazing Livestock"/>
    <x v="6"/>
    <s v="Grazing livestock (DA)"/>
    <m/>
    <x v="0"/>
    <s v="Sum"/>
    <n v="2634.0001999999999"/>
    <n v="910.23170000000005"/>
    <n v="1159.3735999999999"/>
    <n v="564.39490000000001"/>
  </r>
  <r>
    <x v="13"/>
    <s v="Grazing Livestock"/>
    <x v="6"/>
    <s v="Grazing livestock (DA)"/>
    <m/>
    <x v="1"/>
    <s v="Average per farm"/>
    <n v="91.992141920869997"/>
    <n v="66.213767614333804"/>
    <n v="91.198815661319202"/>
    <n v="135.19603159064701"/>
  </r>
  <r>
    <x v="13"/>
    <s v="Grazing Livestock"/>
    <x v="6"/>
    <s v="Grazing livestock (DA)"/>
    <m/>
    <x v="190"/>
    <s v="—    "/>
    <n v="36842.093586401403"/>
    <n v="21630.949212272"/>
    <n v="44463.167203479497"/>
    <n v="45718.846808856702"/>
  </r>
  <r>
    <x v="13"/>
    <s v="Grazing Livestock"/>
    <x v="6"/>
    <s v="Grazing livestock (DA)"/>
    <m/>
    <x v="185"/>
    <s v="—    "/>
    <n v="5721.4645342092199"/>
    <n v="2048.5891813040598"/>
    <n v="7580.54526823795"/>
    <n v="7826.0166006106701"/>
  </r>
  <r>
    <x v="13"/>
    <s v="Grazing Livestock"/>
    <x v="6"/>
    <s v="Grazing livestock (DA)"/>
    <m/>
    <x v="223"/>
    <s v="—    "/>
    <n v="528.81561584543499"/>
    <n v="246.20078360267999"/>
    <s v="V"/>
    <n v="814.53237015430204"/>
  </r>
  <r>
    <x v="13"/>
    <s v="Grazing Livestock"/>
    <x v="6"/>
    <s v="Grazing livestock (DA)"/>
    <m/>
    <x v="224"/>
    <s v="—    "/>
    <n v="3647.0023017462199"/>
    <n v="1409.42976595959"/>
    <n v="4537.8855734682902"/>
    <n v="5425.6202644637597"/>
  </r>
  <r>
    <x v="13"/>
    <s v="Grazing Livestock"/>
    <x v="6"/>
    <s v="Grazing livestock (DA)"/>
    <m/>
    <x v="225"/>
    <s v="—    "/>
    <n v="537.89882263486504"/>
    <s v="V"/>
    <n v="806.52435375447601"/>
    <s v="V"/>
  </r>
  <r>
    <x v="13"/>
    <s v="Grazing Livestock"/>
    <x v="6"/>
    <s v="Grazing livestock (DA)"/>
    <m/>
    <x v="226"/>
    <s v="—    "/>
    <s v="V"/>
    <s v="V"/>
    <s v="V"/>
    <n v="945.19365128919503"/>
  </r>
  <r>
    <x v="13"/>
    <s v="Grazing Livestock"/>
    <x v="6"/>
    <s v="Grazing livestock (DA)"/>
    <m/>
    <x v="186"/>
    <s v="—    "/>
    <n v="25377.2392795946"/>
    <n v="16769.7130389987"/>
    <n v="29379.128644726799"/>
    <n v="31038.449830428999"/>
  </r>
  <r>
    <x v="13"/>
    <s v="Grazing Livestock"/>
    <x v="6"/>
    <s v="Grazing livestock (DA)"/>
    <m/>
    <x v="227"/>
    <s v="—    "/>
    <n v="13491.2193642202"/>
    <n v="10082.121779322801"/>
    <n v="15411.041349397599"/>
    <n v="15045.5880586448"/>
  </r>
  <r>
    <x v="13"/>
    <s v="Grazing Livestock"/>
    <x v="6"/>
    <s v="Grazing livestock (DA)"/>
    <m/>
    <x v="228"/>
    <s v="—    "/>
    <s v="V"/>
    <s v=".D"/>
    <s v="V"/>
    <s v="V"/>
  </r>
  <r>
    <x v="13"/>
    <s v="Grazing Livestock"/>
    <x v="6"/>
    <s v="Grazing livestock (DA)"/>
    <m/>
    <x v="229"/>
    <s v="—    "/>
    <n v="3195.4219980317398"/>
    <n v="1635.1514728612501"/>
    <n v="3808.7769947495799"/>
    <n v="4451.8119866072502"/>
  </r>
  <r>
    <x v="13"/>
    <s v="Grazing Livestock"/>
    <x v="6"/>
    <s v="Grazing livestock (DA)"/>
    <m/>
    <x v="230"/>
    <s v="—    "/>
    <n v="7828.09467584702"/>
    <n v="4804.6714515655704"/>
    <n v="9430.1345254023399"/>
    <n v="9413.2488888542393"/>
  </r>
  <r>
    <x v="13"/>
    <s v="Grazing Livestock"/>
    <x v="6"/>
    <s v="Grazing livestock (DA)"/>
    <m/>
    <x v="231"/>
    <s v="—    "/>
    <n v="3870.5129310544498"/>
    <n v="2473.8934223011602"/>
    <n v="5110.5778542826902"/>
    <n v="3575.5932133688698"/>
  </r>
  <r>
    <x v="13"/>
    <s v="Grazing Livestock"/>
    <x v="6"/>
    <s v="Grazing livestock (DA)"/>
    <m/>
    <x v="232"/>
    <s v="—    "/>
    <n v="1793.65110837881"/>
    <s v="V"/>
    <s v="V"/>
    <s v=".D"/>
  </r>
  <r>
    <x v="13"/>
    <s v="Grazing Livestock"/>
    <x v="6"/>
    <s v="Grazing livestock (DA)"/>
    <m/>
    <x v="189"/>
    <s v="—    "/>
    <s v="V"/>
    <s v="V"/>
    <s v=".D"/>
    <s v=".D"/>
  </r>
  <r>
    <x v="14"/>
    <s v="Grazing Livestock"/>
    <x v="6"/>
    <s v="Specialist sheep (SDA)"/>
    <m/>
    <x v="0"/>
    <s v="Sum"/>
    <n v="2027"/>
    <n v="364.69639999999998"/>
    <n v="969.47220000000004"/>
    <n v="692.83140000000003"/>
  </r>
  <r>
    <x v="14"/>
    <s v="Grazing Livestock"/>
    <x v="6"/>
    <s v="Specialist sheep (SDA)"/>
    <m/>
    <x v="1"/>
    <s v="Average per farm"/>
    <n v="266.49564945584598"/>
    <s v="F"/>
    <n v="173.08419297737501"/>
    <n v="487.78073545165603"/>
  </r>
  <r>
    <x v="14"/>
    <s v="Grazing Livestock"/>
    <x v="6"/>
    <s v="Specialist sheep (SDA)"/>
    <m/>
    <x v="190"/>
    <s v="—    "/>
    <n v="49889.449857523403"/>
    <s v="F"/>
    <n v="48574.206365277903"/>
    <n v="66049.017095356801"/>
  </r>
  <r>
    <x v="14"/>
    <s v="Grazing Livestock"/>
    <x v="6"/>
    <s v="Specialist sheep (SDA)"/>
    <m/>
    <x v="185"/>
    <s v="—    "/>
    <n v="3484.3119672422299"/>
    <s v="F"/>
    <n v="3196.0841570289499"/>
    <n v="4659.1917491037502"/>
  </r>
  <r>
    <x v="14"/>
    <s v="Grazing Livestock"/>
    <x v="6"/>
    <s v="Specialist sheep (SDA)"/>
    <m/>
    <x v="223"/>
    <s v="—    "/>
    <n v="150.32396674889"/>
    <s v="F"/>
    <s v=".D"/>
    <s v="V"/>
  </r>
  <r>
    <x v="14"/>
    <s v="Grazing Livestock"/>
    <x v="6"/>
    <s v="Specialist sheep (SDA)"/>
    <m/>
    <x v="224"/>
    <s v="—    "/>
    <n v="2836.5774208682801"/>
    <s v="F"/>
    <n v="2685.4168001929302"/>
    <n v="3550.6504855293801"/>
  </r>
  <r>
    <x v="14"/>
    <s v="Grazing Livestock"/>
    <x v="6"/>
    <s v="Specialist sheep (SDA)"/>
    <m/>
    <x v="225"/>
    <s v="—    "/>
    <n v="202.82117104094701"/>
    <s v="F"/>
    <n v="194.46864613549499"/>
    <n v="316.37269370297003"/>
  </r>
  <r>
    <x v="14"/>
    <s v="Grazing Livestock"/>
    <x v="6"/>
    <s v="Specialist sheep (SDA)"/>
    <m/>
    <x v="226"/>
    <s v="—    "/>
    <n v="294.58940858411501"/>
    <s v=".D"/>
    <s v="..D"/>
    <n v="558.10216064110296"/>
  </r>
  <r>
    <x v="14"/>
    <s v="Grazing Livestock"/>
    <x v="6"/>
    <s v="Specialist sheep (SDA)"/>
    <m/>
    <x v="186"/>
    <s v="—    "/>
    <n v="39619.153307696099"/>
    <s v="F"/>
    <n v="38260.571482916203"/>
    <n v="52840.426853632802"/>
  </r>
  <r>
    <x v="14"/>
    <s v="Grazing Livestock"/>
    <x v="6"/>
    <s v="Specialist sheep (SDA)"/>
    <m/>
    <x v="227"/>
    <s v="—    "/>
    <n v="24259.024816329598"/>
    <s v="F"/>
    <n v="24084.905965431499"/>
    <n v="32210.063387427301"/>
  </r>
  <r>
    <x v="14"/>
    <s v="Grazing Livestock"/>
    <x v="6"/>
    <s v="Specialist sheep (SDA)"/>
    <m/>
    <x v="228"/>
    <s v="—    "/>
    <s v=".D"/>
    <s v="..D"/>
    <n v="0"/>
    <s v=".D"/>
  </r>
  <r>
    <x v="14"/>
    <s v="Grazing Livestock"/>
    <x v="6"/>
    <s v="Specialist sheep (SDA)"/>
    <m/>
    <x v="229"/>
    <s v="—    "/>
    <n v="5439.3676396151895"/>
    <s v="F"/>
    <n v="4931.5121993183502"/>
    <n v="7365.3793608372798"/>
  </r>
  <r>
    <x v="14"/>
    <s v="Grazing Livestock"/>
    <x v="6"/>
    <s v="Specialist sheep (SDA)"/>
    <m/>
    <x v="230"/>
    <s v="—    "/>
    <n v="9815.3227063147497"/>
    <s v="F"/>
    <n v="9244.1533181663199"/>
    <n v="12956.5062840685"/>
  </r>
  <r>
    <x v="14"/>
    <s v="Grazing Livestock"/>
    <x v="6"/>
    <s v="Specialist sheep (SDA)"/>
    <m/>
    <x v="231"/>
    <s v="—    "/>
    <n v="3703.6473902812099"/>
    <s v="F"/>
    <n v="3174.3437207379402"/>
    <s v="V"/>
  </r>
  <r>
    <x v="14"/>
    <s v="Grazing Livestock"/>
    <x v="6"/>
    <s v="Specialist sheep (SDA)"/>
    <m/>
    <x v="232"/>
    <s v="—    "/>
    <n v="3058.2902381845101"/>
    <s v=".D"/>
    <s v="..D"/>
    <s v="..D"/>
  </r>
  <r>
    <x v="14"/>
    <s v="Grazing Livestock"/>
    <x v="6"/>
    <s v="Specialist sheep (SDA)"/>
    <m/>
    <x v="189"/>
    <s v="—    "/>
    <s v="V"/>
    <s v=".D"/>
    <s v=".D"/>
    <s v=".D"/>
  </r>
  <r>
    <x v="15"/>
    <s v="Grazing Livestock"/>
    <x v="6"/>
    <s v="Other grazing livestock (SDA)"/>
    <m/>
    <x v="0"/>
    <s v="Sum"/>
    <n v="2266.9998999999998"/>
    <n v="422.85390000000001"/>
    <n v="1361.0934999999999"/>
    <n v="483.05250000000001"/>
  </r>
  <r>
    <x v="15"/>
    <s v="Grazing Livestock"/>
    <x v="6"/>
    <s v="Other grazing livestock (SDA)"/>
    <m/>
    <x v="1"/>
    <s v="Average per farm"/>
    <n v="179.93316333538399"/>
    <s v="F"/>
    <n v="141.22681017725799"/>
    <n v="385.599629400531"/>
  </r>
  <r>
    <x v="15"/>
    <s v="Grazing Livestock"/>
    <x v="6"/>
    <s v="Other grazing livestock (SDA)"/>
    <m/>
    <x v="190"/>
    <s v="—    "/>
    <n v="52508.205868204903"/>
    <s v="F"/>
    <n v="49500.902696471603"/>
    <n v="83035.928512946295"/>
  </r>
  <r>
    <x v="15"/>
    <s v="Grazing Livestock"/>
    <x v="6"/>
    <s v="Other grazing livestock (SDA)"/>
    <m/>
    <x v="185"/>
    <s v="—    "/>
    <n v="6914.9202359470801"/>
    <s v="F"/>
    <n v="6009.3740469703198"/>
    <n v="12253.2286587897"/>
  </r>
  <r>
    <x v="15"/>
    <s v="Grazing Livestock"/>
    <x v="6"/>
    <s v="Other grazing livestock (SDA)"/>
    <m/>
    <x v="223"/>
    <s v="—    "/>
    <n v="476.40213142488398"/>
    <s v="F"/>
    <n v="354.55385210494399"/>
    <n v="928.95602258553697"/>
  </r>
  <r>
    <x v="15"/>
    <s v="Grazing Livestock"/>
    <x v="6"/>
    <s v="Other grazing livestock (SDA)"/>
    <m/>
    <x v="224"/>
    <s v="—    "/>
    <n v="5326.1042938290402"/>
    <s v="F"/>
    <n v="4620.1097676978097"/>
    <n v="9409.1045178319091"/>
  </r>
  <r>
    <x v="15"/>
    <s v="Grazing Livestock"/>
    <x v="6"/>
    <s v="Other grazing livestock (SDA)"/>
    <m/>
    <x v="225"/>
    <s v="—    "/>
    <n v="527.75199138738401"/>
    <s v="F"/>
    <n v="527.71462518923204"/>
    <n v="896.557931694795"/>
  </r>
  <r>
    <x v="15"/>
    <s v="Grazing Livestock"/>
    <x v="6"/>
    <s v="Other grazing livestock (SDA)"/>
    <m/>
    <x v="226"/>
    <s v="—    "/>
    <n v="584.66181930577102"/>
    <s v="F"/>
    <n v="506.99580197833598"/>
    <n v="1018.61018667743"/>
  </r>
  <r>
    <x v="15"/>
    <s v="Grazing Livestock"/>
    <x v="6"/>
    <s v="Other grazing livestock (SDA)"/>
    <m/>
    <x v="186"/>
    <s v="—    "/>
    <n v="38853.377856876003"/>
    <s v="F"/>
    <n v="37897.830391666699"/>
    <n v="59432.4827833413"/>
  </r>
  <r>
    <x v="15"/>
    <s v="Grazing Livestock"/>
    <x v="6"/>
    <s v="Other grazing livestock (SDA)"/>
    <m/>
    <x v="227"/>
    <s v="—    "/>
    <n v="21999.244753826399"/>
    <s v="F"/>
    <n v="22044.872407516501"/>
    <n v="32549.3540635852"/>
  </r>
  <r>
    <x v="15"/>
    <s v="Grazing Livestock"/>
    <x v="6"/>
    <s v="Other grazing livestock (SDA)"/>
    <m/>
    <x v="228"/>
    <s v="—    "/>
    <n v="1304.4388153259299"/>
    <s v=".D"/>
    <n v="1329.3769679305601"/>
    <s v="V"/>
  </r>
  <r>
    <x v="15"/>
    <s v="Grazing Livestock"/>
    <x v="6"/>
    <s v="Other grazing livestock (SDA)"/>
    <m/>
    <x v="229"/>
    <s v="—    "/>
    <n v="4847.7592301614104"/>
    <s v="F"/>
    <n v="4338.5315360039504"/>
    <n v="8085.1079603148801"/>
  </r>
  <r>
    <x v="15"/>
    <s v="Grazing Livestock"/>
    <x v="6"/>
    <s v="Other grazing livestock (SDA)"/>
    <m/>
    <x v="230"/>
    <s v="—    "/>
    <n v="10701.935057562199"/>
    <s v="F"/>
    <n v="10185.049480215701"/>
    <n v="16473.7384139405"/>
  </r>
  <r>
    <x v="15"/>
    <s v="Grazing Livestock"/>
    <x v="6"/>
    <s v="Other grazing livestock (SDA)"/>
    <m/>
    <x v="231"/>
    <s v="—    "/>
    <n v="4396.6362340818796"/>
    <s v="F"/>
    <n v="3827.5852131392899"/>
    <n v="6942.1778562371601"/>
  </r>
  <r>
    <x v="15"/>
    <s v="Grazing Livestock"/>
    <x v="6"/>
    <s v="Other grazing livestock (SDA)"/>
    <m/>
    <x v="232"/>
    <s v="—    "/>
    <n v="2228.6214221712098"/>
    <s v="F"/>
    <n v="1586.74469160274"/>
    <n v="4377.3640848562"/>
  </r>
  <r>
    <x v="15"/>
    <s v="Grazing Livestock"/>
    <x v="6"/>
    <s v="Other grazing livestock (SDA)"/>
    <m/>
    <x v="189"/>
    <s v="—    "/>
    <s v="V"/>
    <s v="F"/>
    <s v="V"/>
    <s v="V"/>
  </r>
  <r>
    <x v="16"/>
    <s v="Other types &amp; mixed"/>
    <x v="0"/>
    <m/>
    <m/>
    <x v="0"/>
    <s v="Sum"/>
    <n v="8914.0005999999994"/>
    <n v="2147.5664999999999"/>
    <n v="4468.2597999999998"/>
    <n v="2298.1743000000001"/>
  </r>
  <r>
    <x v="16"/>
    <s v="Other types &amp; mixed"/>
    <x v="0"/>
    <m/>
    <m/>
    <x v="1"/>
    <s v="Average per farm"/>
    <n v="140.87410433560001"/>
    <n v="69.101111382581195"/>
    <n v="146.64488754324401"/>
    <n v="196.72361786005499"/>
  </r>
  <r>
    <x v="16"/>
    <s v="Other types &amp; mixed"/>
    <x v="0"/>
    <m/>
    <m/>
    <x v="190"/>
    <s v="—    "/>
    <n v="250546.79780268401"/>
    <n v="61292.307935144301"/>
    <n v="363618.37019132101"/>
    <n v="207557.648105542"/>
  </r>
  <r>
    <x v="16"/>
    <s v="Other types &amp; mixed"/>
    <x v="0"/>
    <m/>
    <m/>
    <x v="185"/>
    <s v="—    "/>
    <n v="35732.6284952797"/>
    <n v="13579.8827637701"/>
    <n v="39028.818171181498"/>
    <n v="50024.957320817601"/>
  </r>
  <r>
    <x v="16"/>
    <s v="Other types &amp; mixed"/>
    <x v="0"/>
    <m/>
    <m/>
    <x v="223"/>
    <s v="—    "/>
    <n v="6877.5214881632401"/>
    <n v="2498.3766369982"/>
    <n v="7611.5906569040599"/>
    <n v="9542.4599238186602"/>
  </r>
  <r>
    <x v="16"/>
    <s v="Other types &amp; mixed"/>
    <x v="0"/>
    <m/>
    <m/>
    <x v="224"/>
    <s v="—    "/>
    <n v="12811.765803706599"/>
    <n v="5816.8865561555403"/>
    <n v="13874.922077650899"/>
    <n v="17281.187423991301"/>
  </r>
  <r>
    <x v="16"/>
    <s v="Other types &amp; mixed"/>
    <x v="0"/>
    <m/>
    <m/>
    <x v="225"/>
    <s v="—    "/>
    <n v="12883.8880261574"/>
    <n v="4298.6983814936602"/>
    <n v="14068.631978449401"/>
    <n v="18603.002499636299"/>
  </r>
  <r>
    <x v="16"/>
    <s v="Other types &amp; mixed"/>
    <x v="0"/>
    <m/>
    <m/>
    <x v="226"/>
    <s v="—    "/>
    <n v="3159.4531772524201"/>
    <n v="965.92118912266596"/>
    <n v="3473.6734581771698"/>
    <n v="4598.3074733713602"/>
  </r>
  <r>
    <x v="16"/>
    <s v="Other types &amp; mixed"/>
    <x v="0"/>
    <m/>
    <m/>
    <x v="186"/>
    <s v="—    "/>
    <n v="195302.35139159599"/>
    <n v="40206.2843493322"/>
    <n v="300550.22409511602"/>
    <n v="135604.651014851"/>
  </r>
  <r>
    <x v="16"/>
    <s v="Other types &amp; mixed"/>
    <x v="0"/>
    <m/>
    <m/>
    <x v="227"/>
    <s v="—    "/>
    <n v="153947.196047698"/>
    <n v="24801.387508046901"/>
    <n v="241258.03794873401"/>
    <n v="104874.193649498"/>
  </r>
  <r>
    <x v="16"/>
    <s v="Other types &amp; mixed"/>
    <x v="0"/>
    <m/>
    <m/>
    <x v="228"/>
    <s v="—    "/>
    <n v="9925.3165145512794"/>
    <n v="5217.19413401169"/>
    <n v="14051.2846041092"/>
    <n v="6302.9231006542896"/>
  </r>
  <r>
    <x v="16"/>
    <s v="Other types &amp; mixed"/>
    <x v="0"/>
    <m/>
    <m/>
    <x v="229"/>
    <s v="—    "/>
    <n v="7875.3212525585895"/>
    <n v="2183.1974247596099"/>
    <n v="12007.763839179601"/>
    <n v="5159.8559202841998"/>
  </r>
  <r>
    <x v="16"/>
    <s v="Other types &amp; mixed"/>
    <x v="0"/>
    <m/>
    <m/>
    <x v="230"/>
    <s v="—    "/>
    <n v="23554.517576788101"/>
    <n v="8004.5052825139601"/>
    <n v="33233.137703094202"/>
    <n v="19267.6783444145"/>
  </r>
  <r>
    <x v="16"/>
    <s v="Other types &amp; mixed"/>
    <x v="0"/>
    <m/>
    <m/>
    <x v="231"/>
    <s v="—    "/>
    <n v="14843.1876132699"/>
    <n v="4856.3872999509003"/>
    <n v="18481.0705399896"/>
    <n v="17102.507873053801"/>
  </r>
  <r>
    <x v="16"/>
    <s v="Other types &amp; mixed"/>
    <x v="0"/>
    <m/>
    <m/>
    <x v="232"/>
    <s v="—    "/>
    <n v="4297.2298110906604"/>
    <n v="1336.9660235899601"/>
    <n v="5464.0045439613896"/>
    <n v="4794.9773956222598"/>
  </r>
  <r>
    <x v="16"/>
    <s v="Other types &amp; mixed"/>
    <x v="0"/>
    <m/>
    <m/>
    <x v="189"/>
    <s v="—    "/>
    <n v="371.40049144712901"/>
    <n v="1312.7874985012099"/>
    <n v="94.252841072490895"/>
    <n v="30.5545011968848"/>
  </r>
  <r>
    <x v="17"/>
    <s v="Other types &amp; mixed"/>
    <x v="7"/>
    <m/>
    <m/>
    <x v="0"/>
    <s v="Sum"/>
    <n v="1338.0003999999999"/>
    <n v="319.84210000000002"/>
    <n v="666.39919999999995"/>
    <n v="351.75909999999999"/>
  </r>
  <r>
    <x v="17"/>
    <s v="Other types &amp; mixed"/>
    <x v="7"/>
    <m/>
    <m/>
    <x v="1"/>
    <s v="Average per farm"/>
    <n v="77.805243558970503"/>
    <s v="F"/>
    <n v="120.27974658583"/>
    <n v="51.067674596051702"/>
  </r>
  <r>
    <x v="17"/>
    <s v="Other types &amp; mixed"/>
    <x v="7"/>
    <m/>
    <m/>
    <x v="190"/>
    <s v="—    "/>
    <n v="334952.309139669"/>
    <s v="F"/>
    <n v="564060.86207846599"/>
    <n v="173999.73261416701"/>
  </r>
  <r>
    <x v="17"/>
    <s v="Other types &amp; mixed"/>
    <x v="7"/>
    <m/>
    <m/>
    <x v="185"/>
    <s v="—    "/>
    <n v="17117.551825993502"/>
    <s v=".D"/>
    <n v="28099.870008997601"/>
    <s v="..D"/>
  </r>
  <r>
    <x v="17"/>
    <s v="Other types &amp; mixed"/>
    <x v="7"/>
    <m/>
    <m/>
    <x v="223"/>
    <s v="—    "/>
    <n v="3394.10465983418"/>
    <s v=".D"/>
    <n v="5650.6569815810099"/>
    <s v="..D"/>
  </r>
  <r>
    <x v="17"/>
    <s v="Other types &amp; mixed"/>
    <x v="7"/>
    <m/>
    <m/>
    <x v="224"/>
    <s v="—    "/>
    <n v="5381.8886058628996"/>
    <s v=".D"/>
    <n v="8869.2804923835392"/>
    <s v="..D"/>
  </r>
  <r>
    <x v="17"/>
    <s v="Other types &amp; mixed"/>
    <x v="7"/>
    <m/>
    <m/>
    <x v="225"/>
    <s v="—    "/>
    <n v="7186.56256679744"/>
    <s v=".D"/>
    <n v="11927.510318439799"/>
    <s v="..D"/>
  </r>
  <r>
    <x v="17"/>
    <s v="Other types &amp; mixed"/>
    <x v="7"/>
    <m/>
    <m/>
    <x v="226"/>
    <s v="—    "/>
    <n v="1154.9959934989599"/>
    <s v="F"/>
    <n v="1652.4222165932999"/>
    <s v="V"/>
  </r>
  <r>
    <x v="17"/>
    <s v="Other types &amp; mixed"/>
    <x v="7"/>
    <m/>
    <m/>
    <x v="186"/>
    <s v="—    "/>
    <n v="301678.94509321498"/>
    <s v="F"/>
    <n v="511249.00251245801"/>
    <n v="156805.05457712401"/>
  </r>
  <r>
    <x v="17"/>
    <s v="Other types &amp; mixed"/>
    <x v="7"/>
    <m/>
    <m/>
    <x v="227"/>
    <s v="—    "/>
    <n v="234649.86494316399"/>
    <s v="F"/>
    <n v="401537.40649163403"/>
    <s v="V"/>
  </r>
  <r>
    <x v="17"/>
    <s v="Other types &amp; mixed"/>
    <x v="7"/>
    <m/>
    <m/>
    <x v="228"/>
    <s v="—    "/>
    <n v="14187.175268408"/>
    <s v="..D"/>
    <s v="..D"/>
    <s v=".D"/>
  </r>
  <r>
    <x v="17"/>
    <s v="Other types &amp; mixed"/>
    <x v="7"/>
    <m/>
    <m/>
    <x v="229"/>
    <s v="—    "/>
    <n v="12627.9763499323"/>
    <s v="F"/>
    <n v="21447.632886264"/>
    <n v="7036.1576286157197"/>
  </r>
  <r>
    <x v="17"/>
    <s v="Other types &amp; mixed"/>
    <x v="7"/>
    <m/>
    <m/>
    <x v="230"/>
    <s v="—    "/>
    <n v="40213.9285317104"/>
    <s v="F"/>
    <n v="61138.570821663598"/>
    <n v="30098.8910021091"/>
  </r>
  <r>
    <x v="17"/>
    <s v="Other types &amp; mixed"/>
    <x v="7"/>
    <m/>
    <m/>
    <x v="231"/>
    <s v="—    "/>
    <n v="13192.559096245401"/>
    <s v="F"/>
    <n v="23291.290722737998"/>
    <n v="5188.4431302559096"/>
  </r>
  <r>
    <x v="17"/>
    <s v="Other types &amp; mixed"/>
    <x v="7"/>
    <m/>
    <m/>
    <x v="232"/>
    <s v="—    "/>
    <n v="1488.88255407099"/>
    <s v=".D"/>
    <n v="1392.4373123497101"/>
    <s v="V"/>
  </r>
  <r>
    <x v="17"/>
    <s v="Other types &amp; mixed"/>
    <x v="7"/>
    <m/>
    <m/>
    <x v="189"/>
    <s v="—    "/>
    <s v=".D"/>
    <s v=".D"/>
    <s v="V"/>
    <s v="V"/>
  </r>
  <r>
    <x v="18"/>
    <s v="Other types &amp; mixed"/>
    <x v="8"/>
    <m/>
    <m/>
    <x v="0"/>
    <s v="Sum"/>
    <n v="1572.9999"/>
    <n v="354.077"/>
    <n v="777.0847"/>
    <n v="441.83819999999997"/>
  </r>
  <r>
    <x v="18"/>
    <s v="Other types &amp; mixed"/>
    <x v="8"/>
    <m/>
    <m/>
    <x v="1"/>
    <s v="Average per farm"/>
    <n v="64.929022941450896"/>
    <s v="V"/>
    <n v="68.028062406839297"/>
    <n v="103.5332001262"/>
  </r>
  <r>
    <x v="18"/>
    <s v="Other types &amp; mixed"/>
    <x v="8"/>
    <m/>
    <m/>
    <x v="190"/>
    <s v="—    "/>
    <n v="622687.091858175"/>
    <n v="85559.577297593496"/>
    <n v="966803.31916392106"/>
    <n v="447910.54178181099"/>
  </r>
  <r>
    <x v="18"/>
    <s v="Other types &amp; mixed"/>
    <x v="8"/>
    <m/>
    <m/>
    <x v="185"/>
    <s v="—    "/>
    <n v="14064.9196362314"/>
    <s v="V"/>
    <n v="14157.1529489642"/>
    <n v="24173.753443681398"/>
  </r>
  <r>
    <x v="18"/>
    <s v="Other types &amp; mixed"/>
    <x v="8"/>
    <m/>
    <m/>
    <x v="223"/>
    <s v="—    "/>
    <n v="2449.7560006202202"/>
    <s v=".D"/>
    <n v="2495.63691371095"/>
    <s v="..D"/>
  </r>
  <r>
    <x v="18"/>
    <s v="Other types &amp; mixed"/>
    <x v="8"/>
    <m/>
    <m/>
    <x v="224"/>
    <s v="—    "/>
    <n v="4735.69610436721"/>
    <s v="V"/>
    <n v="4957.0661536638199"/>
    <n v="7694.6741393116299"/>
  </r>
  <r>
    <x v="18"/>
    <s v="Other types &amp; mixed"/>
    <x v="8"/>
    <m/>
    <m/>
    <x v="225"/>
    <s v="—    "/>
    <n v="5751.1398514392804"/>
    <s v="V"/>
    <n v="5152.1069596403004"/>
    <n v="11081.399018690599"/>
  </r>
  <r>
    <x v="18"/>
    <s v="Other types &amp; mixed"/>
    <x v="8"/>
    <m/>
    <m/>
    <x v="226"/>
    <s v="—    "/>
    <n v="1128.32767980468"/>
    <s v="V"/>
    <n v="1552.34292194918"/>
    <s v="V"/>
  </r>
  <r>
    <x v="18"/>
    <s v="Other types &amp; mixed"/>
    <x v="8"/>
    <m/>
    <m/>
    <x v="186"/>
    <s v="—    "/>
    <n v="580641.37084420701"/>
    <n v="78595.710878989601"/>
    <n v="909967.47639543004"/>
    <n v="403763.37163332599"/>
  </r>
  <r>
    <x v="18"/>
    <s v="Other types &amp; mixed"/>
    <x v="8"/>
    <m/>
    <m/>
    <x v="227"/>
    <s v="—    "/>
    <n v="518704.47962132801"/>
    <n v="69287.535666535798"/>
    <n v="816079.41500315303"/>
    <n v="355845.52088026801"/>
  </r>
  <r>
    <x v="18"/>
    <s v="Other types &amp; mixed"/>
    <x v="8"/>
    <m/>
    <m/>
    <x v="228"/>
    <s v="—    "/>
    <s v="V"/>
    <s v=".D"/>
    <s v=".D"/>
    <s v="V"/>
  </r>
  <r>
    <x v="18"/>
    <s v="Other types &amp; mixed"/>
    <x v="8"/>
    <m/>
    <m/>
    <x v="229"/>
    <s v="—    "/>
    <n v="17576.7475110456"/>
    <s v="V"/>
    <n v="28945.5469746091"/>
    <n v="10344.729216939601"/>
  </r>
  <r>
    <x v="18"/>
    <s v="Other types &amp; mixed"/>
    <x v="8"/>
    <m/>
    <m/>
    <x v="230"/>
    <s v="—    "/>
    <n v="42010.279630723402"/>
    <n v="6261.0576044193804"/>
    <n v="64299.101983734901"/>
    <n v="31458.1690523816"/>
  </r>
  <r>
    <x v="18"/>
    <s v="Other types &amp; mixed"/>
    <x v="8"/>
    <m/>
    <m/>
    <x v="231"/>
    <s v="—    "/>
    <n v="15449.0390534036"/>
    <n v="2244.1432773097399"/>
    <n v="21533.132779219599"/>
    <n v="15330.655749321801"/>
  </r>
  <r>
    <x v="18"/>
    <s v="Other types &amp; mixed"/>
    <x v="8"/>
    <m/>
    <m/>
    <x v="232"/>
    <s v="—    "/>
    <n v="12524.4247332756"/>
    <s v="..D"/>
    <n v="21141.7216185057"/>
    <n v="4629.1883458696002"/>
  </r>
  <r>
    <x v="18"/>
    <s v="Other types &amp; mixed"/>
    <x v="8"/>
    <m/>
    <m/>
    <x v="189"/>
    <s v="—    "/>
    <s v="V"/>
    <s v=".D"/>
    <s v=".D"/>
    <s v=".D"/>
  </r>
  <r>
    <x v="19"/>
    <s v="Other types &amp; mixed"/>
    <x v="9"/>
    <m/>
    <m/>
    <x v="0"/>
    <s v="Sum"/>
    <n v="6003.0002999999997"/>
    <n v="1473.6474000000001"/>
    <n v="3024.7759000000001"/>
    <n v="1504.577"/>
  </r>
  <r>
    <x v="19"/>
    <s v="Other types &amp; mixed"/>
    <x v="9"/>
    <m/>
    <m/>
    <x v="1"/>
    <s v="Average per farm"/>
    <n v="174.831751544973"/>
    <n v="94.248307788552395"/>
    <n v="172.650662324108"/>
    <n v="258.14346539259901"/>
  </r>
  <r>
    <x v="19"/>
    <s v="Other types &amp; mixed"/>
    <x v="9"/>
    <m/>
    <m/>
    <x v="190"/>
    <s v="—    "/>
    <n v="134219.758261082"/>
    <n v="61252.1026085345"/>
    <n v="164496.011620398"/>
    <n v="144820.55471943301"/>
  </r>
  <r>
    <x v="19"/>
    <s v="Other types &amp; mixed"/>
    <x v="9"/>
    <m/>
    <m/>
    <x v="185"/>
    <s v="—    "/>
    <n v="45559.428586901799"/>
    <n v="18987.9845648966"/>
    <n v="47826.307208246399"/>
    <n v="67027.349188642402"/>
  </r>
  <r>
    <x v="19"/>
    <s v="Other types &amp; mixed"/>
    <x v="9"/>
    <m/>
    <m/>
    <x v="223"/>
    <s v="—    "/>
    <n v="8814.1676980259308"/>
    <n v="3553.7964643373998"/>
    <n v="9357.9329271632996"/>
    <n v="12873.225114965901"/>
  </r>
  <r>
    <x v="19"/>
    <s v="Other types &amp; mixed"/>
    <x v="9"/>
    <m/>
    <m/>
    <x v="224"/>
    <s v="—    "/>
    <n v="16584.018737313701"/>
    <n v="8195.1339474422493"/>
    <n v="17268.788361511401"/>
    <n v="23423.804007970401"/>
  </r>
  <r>
    <x v="19"/>
    <s v="Other types &amp; mixed"/>
    <x v="9"/>
    <m/>
    <m/>
    <x v="225"/>
    <s v="—    "/>
    <n v="16022.791069209199"/>
    <n v="5992.2822954120502"/>
    <n v="16831.0637111992"/>
    <n v="24222.165090653401"/>
  </r>
  <r>
    <x v="19"/>
    <s v="Other types &amp; mixed"/>
    <x v="9"/>
    <m/>
    <m/>
    <x v="226"/>
    <s v="—    "/>
    <n v="4138.4510823529399"/>
    <n v="1246.7718577049"/>
    <n v="4368.5222083725303"/>
    <n v="6508.1549750527902"/>
  </r>
  <r>
    <x v="19"/>
    <s v="Other types &amp; mixed"/>
    <x v="9"/>
    <m/>
    <m/>
    <x v="186"/>
    <s v="—    "/>
    <n v="70619.671634199301"/>
    <n v="34420.525411641902"/>
    <n v="97567.146883708003"/>
    <n v="51899.927820842699"/>
  </r>
  <r>
    <x v="19"/>
    <s v="Other types &amp; mixed"/>
    <x v="9"/>
    <m/>
    <m/>
    <x v="227"/>
    <s v="—    "/>
    <n v="40380.089637793302"/>
    <n v="15974.6535321136"/>
    <n v="58270.9477925951"/>
    <n v="28316.347393985201"/>
  </r>
  <r>
    <x v="19"/>
    <s v="Other types &amp; mixed"/>
    <x v="9"/>
    <m/>
    <m/>
    <x v="228"/>
    <s v="—    "/>
    <n v="10960.435103976301"/>
    <n v="7267.5057400433798"/>
    <n v="14615.4511610926"/>
    <n v="7229.4670457543898"/>
  </r>
  <r>
    <x v="19"/>
    <s v="Other types &amp; mixed"/>
    <x v="9"/>
    <m/>
    <m/>
    <x v="229"/>
    <s v="—    "/>
    <n v="4273.8893226275504"/>
    <n v="2697.8354955873401"/>
    <n v="5576.6053168104099"/>
    <n v="3198.58621798685"/>
  </r>
  <r>
    <x v="19"/>
    <s v="Other types &amp; mixed"/>
    <x v="9"/>
    <m/>
    <m/>
    <x v="230"/>
    <s v="—    "/>
    <n v="15005.257569802199"/>
    <n v="8480.5306438975895"/>
    <n v="19104.142613209799"/>
    <n v="13155.5271631163"/>
  </r>
  <r>
    <x v="19"/>
    <s v="Other types &amp; mixed"/>
    <x v="9"/>
    <m/>
    <m/>
    <x v="231"/>
    <s v="—    "/>
    <n v="15052.3392538728"/>
    <n v="6330.9210872967296"/>
    <n v="16637.218983528699"/>
    <n v="20408.256029701399"/>
  </r>
  <r>
    <x v="19"/>
    <s v="Other types &amp; mixed"/>
    <x v="9"/>
    <m/>
    <m/>
    <x v="232"/>
    <s v="—    "/>
    <n v="2767.3603162238701"/>
    <n v="927.00068612071004"/>
    <n v="2333.3180942098902"/>
    <n v="5442.4787293704503"/>
  </r>
  <r>
    <x v="19"/>
    <s v="Other types &amp; mixed"/>
    <x v="9"/>
    <m/>
    <m/>
    <x v="189"/>
    <s v="—    "/>
    <n v="220.958469883801"/>
    <s v="V"/>
    <s v="V"/>
    <n v="42.5429508758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A5:K134" firstHeaderRow="1" firstDataRow="2" firstDataCol="1"/>
  <pivotFields count="11">
    <pivotField axis="axisCol" showAll="0">
      <items count="21">
        <item x="0"/>
        <item h="1" x="1"/>
        <item x="2"/>
        <item x="3"/>
        <item x="4"/>
        <item h="1" x="8"/>
        <item h="1" x="5"/>
        <item h="1" x="6"/>
        <item h="1" x="7"/>
        <item h="1" x="9"/>
        <item x="10"/>
        <item x="12"/>
        <item h="1" x="13"/>
        <item h="1" x="15"/>
        <item h="1" x="14"/>
        <item x="11"/>
        <item h="1" x="16"/>
        <item x="19"/>
        <item x="17"/>
        <item x="18"/>
        <item t="default"/>
      </items>
    </pivotField>
    <pivotField showAll="0"/>
    <pivotField showAll="0">
      <items count="11">
        <item x="1"/>
        <item x="2"/>
        <item x="3"/>
        <item x="4"/>
        <item x="6"/>
        <item x="5"/>
        <item x="9"/>
        <item x="7"/>
        <item x="8"/>
        <item x="0"/>
        <item t="default"/>
      </items>
    </pivotField>
    <pivotField showAll="0"/>
    <pivotField showAll="0"/>
    <pivotField axis="axisRow" nonAutoSortDefault="1">
      <items count="234">
        <item h="1" x="172"/>
        <item h="1" x="84"/>
        <item h="1" x="87"/>
        <item h="1" x="90"/>
        <item h="1" x="83"/>
        <item h="1" x="86"/>
        <item h="1" x="89"/>
        <item h="1" x="96"/>
        <item h="1" x="93"/>
        <item h="1" x="102"/>
        <item h="1" x="101"/>
        <item h="1" x="95"/>
        <item h="1" x="92"/>
        <item h="1" x="24"/>
        <item h="1" x="27"/>
        <item h="1" x="25"/>
        <item h="1" x="28"/>
        <item h="1" x="29"/>
        <item h="1" x="22"/>
        <item h="1" x="23"/>
        <item h="1" x="18"/>
        <item h="1" x="21"/>
        <item h="1" x="26"/>
        <item h="1" x="161"/>
        <item h="1" x="164"/>
        <item h="1" x="162"/>
        <item h="1" x="163"/>
        <item h="1" x="165"/>
        <item h="1" x="5"/>
        <item h="1" x="12"/>
        <item h="1" x="107"/>
        <item h="1" x="108"/>
        <item h="1" x="116"/>
        <item h="1" x="232"/>
        <item h="1" x="81"/>
        <item h="1" x="97"/>
        <item h="1" x="127"/>
        <item h="1" x="117"/>
        <item h="1" x="231"/>
        <item h="1" x="82"/>
        <item h="1" x="85"/>
        <item h="1" x="15"/>
        <item h="1" x="52"/>
        <item h="1" x="53"/>
        <item h="1" x="54"/>
        <item h="1" x="103"/>
        <item h="1" x="100"/>
        <item h="1" x="40"/>
        <item h="1" x="36"/>
        <item h="1" x="110"/>
        <item h="1" x="31"/>
        <item h="1" x="32"/>
        <item h="1" x="33"/>
        <item h="1" x="49"/>
        <item h="1" x="50"/>
        <item h="1" x="51"/>
        <item h="1" x="115"/>
        <item h="1" x="88"/>
        <item h="1" x="47"/>
        <item h="1" x="46"/>
        <item h="1" x="48"/>
        <item h="1" x="114"/>
        <item h="1" x="9"/>
        <item h="1" x="167"/>
        <item h="1" x="166"/>
        <item h="1" x="35"/>
        <item h="1" x="14"/>
        <item h="1" x="55"/>
        <item h="1" x="56"/>
        <item h="1" x="57"/>
        <item x="0"/>
        <item h="1" x="8"/>
        <item h="1" x="94"/>
        <item h="1" x="91"/>
        <item h="1" x="6"/>
        <item h="1" x="131"/>
        <item h="1" x="121"/>
        <item h="1" x="105"/>
        <item h="1" x="11"/>
        <item h="1" x="38"/>
        <item h="1" x="44"/>
        <item h="1" x="43"/>
        <item h="1" x="45"/>
        <item h="1" x="106"/>
        <item h="1" x="129"/>
        <item h="1" x="119"/>
        <item h="1" x="113"/>
        <item h="1" x="130"/>
        <item h="1" x="120"/>
        <item h="1" x="99"/>
        <item h="1" x="58"/>
        <item h="1" x="59"/>
        <item h="1" x="60"/>
        <item h="1" x="98"/>
        <item h="1" x="128"/>
        <item h="1" x="118"/>
        <item h="1" x="20"/>
        <item h="1" x="39"/>
        <item h="1" x="109"/>
        <item h="1" x="104"/>
        <item h="1" x="111"/>
        <item h="1" x="37"/>
        <item h="1" x="19"/>
        <item x="1"/>
        <item x="2"/>
        <item x="3"/>
        <item x="7"/>
        <item x="10"/>
        <item x="13"/>
        <item x="16"/>
        <item x="17"/>
        <item x="34"/>
        <item h="1" x="30"/>
        <item x="41"/>
        <item x="42"/>
        <item x="61"/>
        <item h="1" x="112"/>
        <item h="1" x="4"/>
        <item x="62"/>
        <item x="63"/>
        <item x="64"/>
        <item x="65"/>
        <item x="66"/>
        <item x="67"/>
        <item x="68"/>
        <item x="69"/>
        <item x="70"/>
        <item x="71"/>
        <item x="72"/>
        <item x="73"/>
        <item x="74"/>
        <item x="75"/>
        <item x="76"/>
        <item x="77"/>
        <item x="78"/>
        <item x="79"/>
        <item x="80"/>
        <item x="132"/>
        <item x="133"/>
        <item x="134"/>
        <item x="135"/>
        <item x="136"/>
        <item x="137"/>
        <item x="122"/>
        <item x="123"/>
        <item x="124"/>
        <item x="125"/>
        <item x="126"/>
        <item x="138"/>
        <item x="139"/>
        <item x="140"/>
        <item x="141"/>
        <item x="142"/>
        <item x="143"/>
        <item x="144"/>
        <item x="145"/>
        <item x="146"/>
        <item x="147"/>
        <item x="148"/>
        <item x="149"/>
        <item x="150"/>
        <item x="151"/>
        <item x="152"/>
        <item x="153"/>
        <item x="154"/>
        <item x="155"/>
        <item x="156"/>
        <item x="157"/>
        <item x="158"/>
        <item x="159"/>
        <item x="160"/>
        <item x="168"/>
        <item x="169"/>
        <item x="170"/>
        <item x="171"/>
        <item x="173"/>
        <item x="174"/>
        <item x="176"/>
        <item x="177"/>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175"/>
        <item x="178"/>
        <item x="211"/>
        <item x="212"/>
        <item x="213"/>
        <item x="214"/>
        <item x="215"/>
        <item x="216"/>
        <item x="217"/>
        <item x="218"/>
        <item x="219"/>
        <item x="220"/>
        <item x="221"/>
        <item x="222"/>
        <item x="223"/>
        <item x="224"/>
        <item x="225"/>
        <item x="226"/>
        <item x="227"/>
        <item x="228"/>
        <item x="229"/>
        <item x="230"/>
        <item t="default"/>
      </items>
    </pivotField>
    <pivotField showAll="0"/>
    <pivotField dataField="1" showAll="0"/>
    <pivotField showAll="0"/>
    <pivotField showAll="0"/>
    <pivotField showAll="0"/>
  </pivotFields>
  <rowFields count="1">
    <field x="5"/>
  </rowFields>
  <rowItems count="128">
    <i>
      <x v="70"/>
    </i>
    <i>
      <x v="103"/>
    </i>
    <i>
      <x v="104"/>
    </i>
    <i>
      <x v="105"/>
    </i>
    <i>
      <x v="106"/>
    </i>
    <i>
      <x v="107"/>
    </i>
    <i>
      <x v="108"/>
    </i>
    <i>
      <x v="109"/>
    </i>
    <i>
      <x v="110"/>
    </i>
    <i>
      <x v="111"/>
    </i>
    <i>
      <x v="113"/>
    </i>
    <i>
      <x v="114"/>
    </i>
    <i>
      <x v="115"/>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rowItems>
  <colFields count="1">
    <field x="0"/>
  </colFields>
  <colItems count="10">
    <i>
      <x/>
    </i>
    <i>
      <x v="2"/>
    </i>
    <i>
      <x v="3"/>
    </i>
    <i>
      <x v="4"/>
    </i>
    <i>
      <x v="10"/>
    </i>
    <i>
      <x v="11"/>
    </i>
    <i>
      <x v="15"/>
    </i>
    <i>
      <x v="17"/>
    </i>
    <i>
      <x v="18"/>
    </i>
    <i>
      <x v="19"/>
    </i>
  </colItems>
  <dataFields count="1">
    <dataField name="Average of ALL" fld="7" subtotal="average" baseField="5" baseItem="28" numFmtId="3"/>
  </dataFields>
  <formats count="17">
    <format dxfId="86">
      <pivotArea field="5" type="button" dataOnly="0" labelOnly="1" outline="0" axis="axisRow" fieldPosition="0"/>
    </format>
    <format dxfId="85">
      <pivotArea dataOnly="0" labelOnly="1" grandCol="1" outline="0" fieldPosition="0"/>
    </format>
    <format dxfId="84">
      <pivotArea type="all" dataOnly="0" outline="0" fieldPosition="0"/>
    </format>
    <format dxfId="83">
      <pivotArea outline="0" collapsedLevelsAreSubtotals="1" fieldPosition="0"/>
    </format>
    <format dxfId="82">
      <pivotArea type="origin" dataOnly="0" labelOnly="1" outline="0" fieldPosition="0"/>
    </format>
    <format dxfId="81">
      <pivotArea field="2" type="button" dataOnly="0" labelOnly="1" outline="0"/>
    </format>
    <format dxfId="80">
      <pivotArea type="topRight" dataOnly="0" labelOnly="1" outline="0" fieldPosition="0"/>
    </format>
    <format dxfId="79">
      <pivotArea field="5" type="button" dataOnly="0" labelOnly="1" outline="0" axis="axisRow" fieldPosition="0"/>
    </format>
    <format dxfId="78">
      <pivotArea dataOnly="0" labelOnly="1" fieldPosition="0">
        <references count="1">
          <reference field="5" count="50">
            <x v="0"/>
            <x v="1"/>
            <x v="2"/>
            <x v="3"/>
            <x v="4"/>
            <x v="5"/>
            <x v="6"/>
            <x v="7"/>
            <x v="8"/>
            <x v="9"/>
            <x v="10"/>
            <x v="11"/>
            <x v="12"/>
            <x v="13"/>
            <x v="14"/>
            <x v="15"/>
            <x v="16"/>
            <x v="17"/>
            <x v="18"/>
            <x v="19"/>
            <x v="20"/>
            <x v="21"/>
            <x v="22"/>
            <x v="23"/>
            <x v="24"/>
            <x v="25"/>
            <x v="114"/>
            <x v="171"/>
            <x v="172"/>
            <x v="173"/>
            <x v="174"/>
            <x v="184"/>
            <x v="193"/>
            <x v="196"/>
            <x v="199"/>
            <x v="200"/>
            <x v="201"/>
            <x v="202"/>
            <x v="207"/>
            <x v="208"/>
            <x v="209"/>
            <x v="214"/>
            <x v="225"/>
            <x v="226"/>
            <x v="227"/>
            <x v="228"/>
            <x v="229"/>
            <x v="230"/>
            <x v="231"/>
            <x v="232"/>
          </reference>
        </references>
      </pivotArea>
    </format>
    <format dxfId="77">
      <pivotArea dataOnly="0" labelOnly="1" fieldPosition="0">
        <references count="1">
          <reference field="5" count="50">
            <x v="26"/>
            <x v="27"/>
            <x v="28"/>
            <x v="29"/>
            <x v="30"/>
            <x v="31"/>
            <x v="32"/>
            <x v="33"/>
            <x v="34"/>
            <x v="35"/>
            <x v="36"/>
            <x v="37"/>
            <x v="38"/>
            <x v="39"/>
            <x v="40"/>
            <x v="41"/>
            <x v="42"/>
            <x v="43"/>
            <x v="44"/>
            <x v="105"/>
            <x v="115"/>
            <x v="119"/>
            <x v="125"/>
            <x v="126"/>
            <x v="128"/>
            <x v="133"/>
            <x v="138"/>
            <x v="143"/>
            <x v="146"/>
            <x v="147"/>
            <x v="149"/>
            <x v="150"/>
            <x v="152"/>
            <x v="153"/>
            <x v="154"/>
            <x v="155"/>
            <x v="156"/>
            <x v="157"/>
            <x v="158"/>
            <x v="159"/>
            <x v="160"/>
            <x v="161"/>
            <x v="162"/>
            <x v="176"/>
            <x v="177"/>
            <x v="178"/>
            <x v="185"/>
            <x v="187"/>
            <x v="188"/>
            <x v="198"/>
          </reference>
        </references>
      </pivotArea>
    </format>
    <format dxfId="76">
      <pivotArea dataOnly="0" labelOnly="1" fieldPosition="0">
        <references count="1">
          <reference field="5" count="50">
            <x v="45"/>
            <x v="46"/>
            <x v="47"/>
            <x v="48"/>
            <x v="49"/>
            <x v="50"/>
            <x v="51"/>
            <x v="52"/>
            <x v="53"/>
            <x v="54"/>
            <x v="55"/>
            <x v="56"/>
            <x v="57"/>
            <x v="58"/>
            <x v="59"/>
            <x v="60"/>
            <x v="61"/>
            <x v="62"/>
            <x v="63"/>
            <x v="64"/>
            <x v="65"/>
            <x v="66"/>
            <x v="110"/>
            <x v="111"/>
            <x v="124"/>
            <x v="137"/>
            <x v="142"/>
            <x v="148"/>
            <x v="163"/>
            <x v="164"/>
            <x v="165"/>
            <x v="166"/>
            <x v="167"/>
            <x v="168"/>
            <x v="169"/>
            <x v="170"/>
            <x v="181"/>
            <x v="186"/>
            <x v="191"/>
            <x v="197"/>
            <x v="204"/>
            <x v="205"/>
            <x v="210"/>
            <x v="211"/>
            <x v="212"/>
            <x v="213"/>
            <x v="215"/>
            <x v="216"/>
            <x v="217"/>
            <x v="221"/>
          </reference>
        </references>
      </pivotArea>
    </format>
    <format dxfId="75">
      <pivotArea dataOnly="0" labelOnly="1" fieldPosition="0">
        <references count="1">
          <reference field="5" count="50">
            <x v="67"/>
            <x v="68"/>
            <x v="69"/>
            <x v="70"/>
            <x v="71"/>
            <x v="72"/>
            <x v="73"/>
            <x v="74"/>
            <x v="75"/>
            <x v="76"/>
            <x v="77"/>
            <x v="78"/>
            <x v="79"/>
            <x v="80"/>
            <x v="81"/>
            <x v="82"/>
            <x v="83"/>
            <x v="84"/>
            <x v="85"/>
            <x v="86"/>
            <x v="87"/>
            <x v="88"/>
            <x v="89"/>
            <x v="90"/>
            <x v="91"/>
            <x v="106"/>
            <x v="107"/>
            <x v="108"/>
            <x v="120"/>
            <x v="121"/>
            <x v="122"/>
            <x v="129"/>
            <x v="130"/>
            <x v="134"/>
            <x v="135"/>
            <x v="140"/>
            <x v="141"/>
            <x v="145"/>
            <x v="175"/>
            <x v="183"/>
            <x v="189"/>
            <x v="192"/>
            <x v="203"/>
            <x v="206"/>
            <x v="218"/>
            <x v="219"/>
            <x v="220"/>
            <x v="222"/>
            <x v="223"/>
            <x v="224"/>
          </reference>
        </references>
      </pivotArea>
    </format>
    <format dxfId="74">
      <pivotArea dataOnly="0" labelOnly="1" fieldPosition="0">
        <references count="1">
          <reference field="5" count="33">
            <x v="92"/>
            <x v="93"/>
            <x v="94"/>
            <x v="95"/>
            <x v="96"/>
            <x v="97"/>
            <x v="98"/>
            <x v="99"/>
            <x v="100"/>
            <x v="101"/>
            <x v="102"/>
            <x v="103"/>
            <x v="104"/>
            <x v="109"/>
            <x v="112"/>
            <x v="113"/>
            <x v="116"/>
            <x v="117"/>
            <x v="118"/>
            <x v="123"/>
            <x v="127"/>
            <x v="131"/>
            <x v="132"/>
            <x v="136"/>
            <x v="139"/>
            <x v="144"/>
            <x v="151"/>
            <x v="179"/>
            <x v="180"/>
            <x v="182"/>
            <x v="190"/>
            <x v="194"/>
            <x v="195"/>
          </reference>
        </references>
      </pivotArea>
    </format>
    <format dxfId="73">
      <pivotArea dataOnly="0" labelOnly="1" grandRow="1" outline="0" fieldPosition="0"/>
    </format>
    <format dxfId="72">
      <pivotArea dataOnly="0" labelOnly="1" grandCol="1" outline="0" fieldPosition="0"/>
    </format>
    <format dxfId="71">
      <pivotArea dataOnly="0" labelOnly="1" fieldPosition="0">
        <references count="1">
          <reference field="0" count="0"/>
        </references>
      </pivotArea>
    </format>
    <format dxfId="7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PivotTable4"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A164:V177" firstHeaderRow="1" firstDataRow="2" firstDataCol="1"/>
  <pivotFields count="11">
    <pivotField axis="axisCol" showAll="0">
      <items count="22">
        <item x="0"/>
        <item x="1"/>
        <item x="2"/>
        <item x="3"/>
        <item x="4"/>
        <item x="8"/>
        <item x="5"/>
        <item x="6"/>
        <item x="7"/>
        <item x="9"/>
        <item x="10"/>
        <item x="12"/>
        <item x="13"/>
        <item x="15"/>
        <item x="14"/>
        <item x="11"/>
        <item x="16"/>
        <item x="19"/>
        <item x="17"/>
        <item x="18"/>
        <item x="20"/>
        <item t="default"/>
      </items>
    </pivotField>
    <pivotField showAll="0"/>
    <pivotField showAll="0"/>
    <pivotField showAll="0"/>
    <pivotField showAll="0"/>
    <pivotField axis="axisRow" showAll="0" avgSubtotal="1">
      <items count="235">
        <item h="1" x="172"/>
        <item h="1" x="199"/>
        <item h="1" x="84"/>
        <item h="1" x="90"/>
        <item h="1" x="83"/>
        <item h="1" x="89"/>
        <item h="1" x="202"/>
        <item h="1" x="96"/>
        <item h="1" x="93"/>
        <item h="1" x="102"/>
        <item h="1" x="101"/>
        <item h="1" x="196"/>
        <item h="1" x="193"/>
        <item h="1" x="201"/>
        <item h="1" x="95"/>
        <item h="1" x="92"/>
        <item h="1" x="208"/>
        <item h="1" x="207"/>
        <item h="1" x="200"/>
        <item h="1" x="209"/>
        <item h="1" x="212"/>
        <item h="1" x="184"/>
        <item h="1" x="170"/>
        <item h="1" x="171"/>
        <item h="1" x="169"/>
        <item h="1" x="24"/>
        <item h="1" x="168"/>
        <item h="1" x="27"/>
        <item h="1" x="25"/>
        <item h="1" x="28"/>
        <item h="1" x="29"/>
        <item h="1" x="22"/>
        <item h="1" x="23"/>
        <item h="1" x="18"/>
        <item h="1" x="21"/>
        <item h="1" x="26"/>
        <item h="1" x="161"/>
        <item h="1" x="164"/>
        <item h="1" x="162"/>
        <item h="1" x="163"/>
        <item h="1" x="165"/>
        <item h="1" x="139"/>
        <item h="1" x="140"/>
        <item h="1" x="5"/>
        <item h="1" x="63"/>
        <item h="1" x="77"/>
        <item h="1" x="72"/>
        <item h="1" x="176"/>
        <item h="1" x="12"/>
        <item h="1" x="107"/>
        <item h="1" x="108"/>
        <item h="1" x="116"/>
        <item h="1" x="126"/>
        <item h="1" x="69"/>
        <item h="1" x="187"/>
        <item h="1" x="81"/>
        <item h="1" x="97"/>
        <item h="1" x="133"/>
        <item h="1" x="127"/>
        <item h="1" x="117"/>
        <item h="1" x="122"/>
        <item h="1" x="61"/>
        <item h="1" x="70"/>
        <item h="1" x="188"/>
        <item h="1" x="177"/>
        <item h="1" x="174"/>
        <item h="1" x="185"/>
        <item x="142"/>
        <item x="143"/>
        <item x="151"/>
        <item x="150"/>
        <item x="145"/>
        <item x="144"/>
        <item x="149"/>
        <item x="147"/>
        <item x="146"/>
        <item x="148"/>
        <item h="1" x="82"/>
        <item h="1" x="85"/>
        <item h="1" x="198"/>
        <item h="1" x="152"/>
        <item h="1" x="15"/>
        <item h="1" x="125"/>
        <item h="1" x="52"/>
        <item h="1" x="53"/>
        <item h="1" x="54"/>
        <item h="1" x="103"/>
        <item h="1" x="100"/>
        <item h="1" x="40"/>
        <item h="1" x="213"/>
        <item h="1" x="215"/>
        <item h="1" x="204"/>
        <item h="1" x="36"/>
        <item h="1" x="34"/>
        <item h="1" x="110"/>
        <item h="1" x="31"/>
        <item h="1" x="32"/>
        <item h="1" x="33"/>
        <item h="1" x="49"/>
        <item h="1" x="50"/>
        <item h="1" x="51"/>
        <item h="1" x="137"/>
        <item h="1" x="191"/>
        <item h="1" x="115"/>
        <item h="1" x="88"/>
        <item h="1" x="17"/>
        <item h="1" x="68"/>
        <item h="1" x="47"/>
        <item h="1" x="46"/>
        <item h="1" x="48"/>
        <item h="1" x="205"/>
        <item h="1" x="210"/>
        <item h="1" x="178"/>
        <item h="1" x="175"/>
        <item h="1" x="214"/>
        <item h="1" x="138"/>
        <item h="1" x="114"/>
        <item h="1" x="9"/>
        <item h="1" x="159"/>
        <item h="1" x="154"/>
        <item h="1" x="158"/>
        <item h="1" x="153"/>
        <item h="1" x="155"/>
        <item h="1" x="160"/>
        <item h="1" x="157"/>
        <item h="1" x="156"/>
        <item h="1" x="186"/>
        <item h="1" x="167"/>
        <item h="1" x="166"/>
        <item h="1" x="132"/>
        <item h="1" x="197"/>
        <item h="1" x="35"/>
        <item h="1" x="14"/>
        <item h="1" x="219"/>
        <item h="1" x="217"/>
        <item h="1" x="203"/>
        <item h="1" x="183"/>
        <item h="1" x="189"/>
        <item h="1" x="55"/>
        <item h="1" x="56"/>
        <item h="1" x="57"/>
        <item h="1" x="222"/>
        <item h="1" x="0"/>
        <item h="1" x="78"/>
        <item h="1" x="73"/>
        <item h="1" x="7"/>
        <item h="1" x="94"/>
        <item h="1" x="91"/>
        <item h="1" x="6"/>
        <item h="1" x="131"/>
        <item h="1" x="121"/>
        <item h="1" x="105"/>
        <item h="1" x="173"/>
        <item h="1" x="65"/>
        <item h="1" x="11"/>
        <item h="1" x="38"/>
        <item h="1" x="44"/>
        <item h="1" x="43"/>
        <item h="1" x="45"/>
        <item h="1" x="106"/>
        <item h="1" x="135"/>
        <item h="1" x="129"/>
        <item h="1" x="119"/>
        <item h="1" x="124"/>
        <item h="1" x="218"/>
        <item h="1" x="216"/>
        <item h="1" x="221"/>
        <item h="1" x="220"/>
        <item h="1" x="66"/>
        <item h="1" x="79"/>
        <item h="1" x="74"/>
        <item h="1" x="113"/>
        <item h="1" x="136"/>
        <item h="1" x="130"/>
        <item h="1" x="120"/>
        <item h="1" x="206"/>
        <item h="1" x="10"/>
        <item h="1" x="99"/>
        <item h="1" x="192"/>
        <item h="1" x="58"/>
        <item h="1" x="59"/>
        <item h="1" x="60"/>
        <item h="1" x="98"/>
        <item h="1" x="134"/>
        <item h="1" x="128"/>
        <item h="1" x="118"/>
        <item h="1" x="123"/>
        <item h="1" x="20"/>
        <item h="1" x="39"/>
        <item h="1" x="109"/>
        <item h="1" x="104"/>
        <item h="1" x="111"/>
        <item h="1" x="182"/>
        <item h="1" x="16"/>
        <item h="1" x="67"/>
        <item h="1" x="80"/>
        <item h="1" x="75"/>
        <item h="1" x="19"/>
        <item h="1" x="1"/>
        <item h="1" x="3"/>
        <item h="1" x="30"/>
        <item h="1" x="41"/>
        <item h="1" x="4"/>
        <item h="1" x="8"/>
        <item h="1" x="64"/>
        <item h="1" x="13"/>
        <item h="1" x="86"/>
        <item h="1" x="87"/>
        <item h="1" x="37"/>
        <item h="1" x="42"/>
        <item h="1" x="2"/>
        <item h="1" x="211"/>
        <item h="1" x="141"/>
        <item x="180"/>
        <item h="1" x="181"/>
        <item h="1" x="190"/>
        <item h="1" x="112"/>
        <item h="1" x="71"/>
        <item h="1" x="62"/>
        <item h="1" x="76"/>
        <item h="1" x="194"/>
        <item h="1" x="195"/>
        <item h="1" x="179"/>
        <item h="1" x="223"/>
        <item h="1" x="224"/>
        <item h="1" x="225"/>
        <item h="1" x="226"/>
        <item h="1" x="227"/>
        <item h="1" x="228"/>
        <item h="1" x="229"/>
        <item h="1" x="230"/>
        <item h="1" x="231"/>
        <item h="1" x="232"/>
        <item h="1" x="233"/>
        <item t="avg"/>
      </items>
    </pivotField>
    <pivotField showAll="0"/>
    <pivotField dataField="1" showAll="0"/>
    <pivotField showAll="0"/>
    <pivotField showAll="0"/>
    <pivotField showAll="0"/>
  </pivotFields>
  <rowFields count="1">
    <field x="5"/>
  </rowFields>
  <rowItems count="12">
    <i>
      <x v="67"/>
    </i>
    <i>
      <x v="68"/>
    </i>
    <i>
      <x v="69"/>
    </i>
    <i>
      <x v="70"/>
    </i>
    <i>
      <x v="71"/>
    </i>
    <i>
      <x v="72"/>
    </i>
    <i>
      <x v="73"/>
    </i>
    <i>
      <x v="74"/>
    </i>
    <i>
      <x v="75"/>
    </i>
    <i>
      <x v="76"/>
    </i>
    <i>
      <x v="213"/>
    </i>
    <i t="grand">
      <x/>
    </i>
  </rowItems>
  <colFields count="1">
    <field x="0"/>
  </colFields>
  <colItems count="21">
    <i>
      <x/>
    </i>
    <i>
      <x v="1"/>
    </i>
    <i>
      <x v="2"/>
    </i>
    <i>
      <x v="3"/>
    </i>
    <i>
      <x v="4"/>
    </i>
    <i>
      <x v="5"/>
    </i>
    <i>
      <x v="6"/>
    </i>
    <i>
      <x v="7"/>
    </i>
    <i>
      <x v="8"/>
    </i>
    <i>
      <x v="9"/>
    </i>
    <i>
      <x v="10"/>
    </i>
    <i>
      <x v="11"/>
    </i>
    <i>
      <x v="12"/>
    </i>
    <i>
      <x v="13"/>
    </i>
    <i>
      <x v="14"/>
    </i>
    <i>
      <x v="15"/>
    </i>
    <i>
      <x v="16"/>
    </i>
    <i>
      <x v="17"/>
    </i>
    <i>
      <x v="18"/>
    </i>
    <i>
      <x v="19"/>
    </i>
    <i t="grand">
      <x/>
    </i>
  </colItems>
  <dataFields count="1">
    <dataField name="Average of ALL" fld="7" subtotal="average" baseField="5" baseItem="148" numFmtId="3"/>
  </dataFields>
  <formats count="12">
    <format dxfId="11">
      <pivotArea dataOnly="0" labelOnly="1" fieldPosition="0">
        <references count="1">
          <reference field="0" count="0"/>
        </references>
      </pivotArea>
    </format>
    <format dxfId="10">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0" type="button" dataOnly="0" labelOnly="1" outline="0" axis="axisCol" fieldPosition="0"/>
    </format>
    <format dxfId="5">
      <pivotArea type="topRight" dataOnly="0" labelOnly="1" outline="0" fieldPosition="0"/>
    </format>
    <format dxfId="4">
      <pivotArea field="5" type="button" dataOnly="0" labelOnly="1" outline="0" axis="axisRow" fieldPosition="0"/>
    </format>
    <format dxfId="3">
      <pivotArea dataOnly="0" labelOnly="1" fieldPosition="0">
        <references count="1">
          <reference field="5" count="0"/>
        </references>
      </pivotArea>
    </format>
    <format dxfId="2">
      <pivotArea dataOnly="0" labelOnly="1" grandRow="1" outline="0"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A139:V144" firstHeaderRow="1" firstDataRow="2" firstDataCol="1"/>
  <pivotFields count="11">
    <pivotField axis="axisCol" showAll="0">
      <items count="22">
        <item x="0"/>
        <item x="1"/>
        <item x="2"/>
        <item x="3"/>
        <item x="4"/>
        <item x="8"/>
        <item x="5"/>
        <item x="6"/>
        <item x="7"/>
        <item x="9"/>
        <item x="10"/>
        <item x="12"/>
        <item x="13"/>
        <item x="15"/>
        <item x="14"/>
        <item x="11"/>
        <item x="16"/>
        <item x="19"/>
        <item x="17"/>
        <item x="18"/>
        <item x="20"/>
        <item t="default"/>
      </items>
    </pivotField>
    <pivotField showAll="0"/>
    <pivotField showAll="0"/>
    <pivotField showAll="0"/>
    <pivotField showAll="0"/>
    <pivotField axis="axisRow" showAll="0" avgSubtotal="1">
      <items count="235">
        <item h="1" x="172"/>
        <item h="1" x="199"/>
        <item h="1" x="84"/>
        <item h="1" x="90"/>
        <item h="1" x="83"/>
        <item h="1" x="89"/>
        <item h="1" x="202"/>
        <item h="1" x="96"/>
        <item h="1" x="93"/>
        <item h="1" x="102"/>
        <item h="1" x="101"/>
        <item h="1" x="196"/>
        <item h="1" x="193"/>
        <item h="1" x="201"/>
        <item h="1" x="95"/>
        <item h="1" x="92"/>
        <item h="1" x="208"/>
        <item h="1" x="207"/>
        <item h="1" x="200"/>
        <item h="1" x="209"/>
        <item h="1" x="212"/>
        <item h="1" x="184"/>
        <item h="1" x="170"/>
        <item h="1" x="171"/>
        <item h="1" x="169"/>
        <item h="1" x="24"/>
        <item h="1" x="168"/>
        <item h="1" x="27"/>
        <item h="1" x="25"/>
        <item h="1" x="28"/>
        <item h="1" x="29"/>
        <item h="1" x="22"/>
        <item h="1" x="23"/>
        <item h="1" x="18"/>
        <item h="1" x="21"/>
        <item h="1" x="26"/>
        <item h="1" x="161"/>
        <item h="1" x="164"/>
        <item h="1" x="162"/>
        <item h="1" x="163"/>
        <item h="1" x="165"/>
        <item h="1" x="139"/>
        <item h="1" x="140"/>
        <item h="1" x="5"/>
        <item h="1" x="63"/>
        <item h="1" x="77"/>
        <item h="1" x="72"/>
        <item h="1" x="176"/>
        <item h="1" x="12"/>
        <item h="1" x="107"/>
        <item h="1" x="108"/>
        <item h="1" x="116"/>
        <item h="1" x="126"/>
        <item h="1" x="69"/>
        <item h="1" x="187"/>
        <item h="1" x="81"/>
        <item h="1" x="97"/>
        <item h="1" x="133"/>
        <item h="1" x="127"/>
        <item h="1" x="117"/>
        <item h="1" x="122"/>
        <item h="1" x="61"/>
        <item h="1" x="70"/>
        <item h="1" x="188"/>
        <item h="1" x="177"/>
        <item h="1" x="174"/>
        <item h="1" x="185"/>
        <item h="1" x="143"/>
        <item h="1" x="151"/>
        <item h="1" x="150"/>
        <item h="1" x="145"/>
        <item h="1" x="144"/>
        <item h="1" x="149"/>
        <item h="1" x="147"/>
        <item h="1" x="146"/>
        <item h="1" x="148"/>
        <item h="1" x="82"/>
        <item h="1" x="85"/>
        <item h="1" x="198"/>
        <item h="1" x="152"/>
        <item h="1" x="15"/>
        <item h="1" x="125"/>
        <item h="1" x="52"/>
        <item h="1" x="53"/>
        <item h="1" x="54"/>
        <item h="1" x="103"/>
        <item h="1" x="100"/>
        <item h="1" x="40"/>
        <item h="1" x="213"/>
        <item h="1" x="215"/>
        <item h="1" x="204"/>
        <item h="1" x="36"/>
        <item h="1" x="34"/>
        <item h="1" x="110"/>
        <item h="1" x="31"/>
        <item h="1" x="32"/>
        <item h="1" x="33"/>
        <item h="1" x="49"/>
        <item h="1" x="50"/>
        <item h="1" x="51"/>
        <item h="1" x="137"/>
        <item h="1" x="191"/>
        <item h="1" x="115"/>
        <item h="1" x="88"/>
        <item h="1" x="17"/>
        <item h="1" x="68"/>
        <item h="1" x="47"/>
        <item h="1" x="46"/>
        <item h="1" x="48"/>
        <item h="1" x="205"/>
        <item h="1" x="210"/>
        <item h="1" x="178"/>
        <item h="1" x="175"/>
        <item h="1" x="214"/>
        <item h="1" x="138"/>
        <item h="1" x="114"/>
        <item h="1" x="9"/>
        <item h="1" x="159"/>
        <item h="1" x="154"/>
        <item h="1" x="158"/>
        <item h="1" x="153"/>
        <item h="1" x="155"/>
        <item h="1" x="160"/>
        <item h="1" x="157"/>
        <item h="1" x="156"/>
        <item h="1" x="186"/>
        <item h="1" x="167"/>
        <item h="1" x="166"/>
        <item h="1" x="132"/>
        <item h="1" x="197"/>
        <item h="1" x="35"/>
        <item h="1" x="14"/>
        <item h="1" x="219"/>
        <item h="1" x="217"/>
        <item h="1" x="203"/>
        <item h="1" x="183"/>
        <item h="1" x="189"/>
        <item h="1" x="55"/>
        <item h="1" x="56"/>
        <item h="1" x="57"/>
        <item h="1" x="222"/>
        <item x="0"/>
        <item h="1" x="78"/>
        <item h="1" x="73"/>
        <item h="1" x="7"/>
        <item h="1" x="94"/>
        <item h="1" x="91"/>
        <item h="1" x="6"/>
        <item h="1" x="131"/>
        <item h="1" x="121"/>
        <item h="1" x="105"/>
        <item h="1" x="173"/>
        <item h="1" x="65"/>
        <item h="1" x="11"/>
        <item h="1" x="38"/>
        <item h="1" x="44"/>
        <item h="1" x="43"/>
        <item h="1" x="45"/>
        <item h="1" x="106"/>
        <item h="1" x="135"/>
        <item h="1" x="129"/>
        <item h="1" x="119"/>
        <item h="1" x="124"/>
        <item h="1" x="218"/>
        <item h="1" x="216"/>
        <item h="1" x="221"/>
        <item h="1" x="220"/>
        <item h="1" x="66"/>
        <item h="1" x="79"/>
        <item h="1" x="74"/>
        <item h="1" x="113"/>
        <item h="1" x="136"/>
        <item h="1" x="130"/>
        <item h="1" x="120"/>
        <item h="1" x="206"/>
        <item h="1" x="10"/>
        <item h="1" x="99"/>
        <item h="1" x="192"/>
        <item h="1" x="58"/>
        <item h="1" x="59"/>
        <item h="1" x="60"/>
        <item h="1" x="98"/>
        <item h="1" x="134"/>
        <item h="1" x="128"/>
        <item h="1" x="118"/>
        <item h="1" x="123"/>
        <item h="1" x="20"/>
        <item h="1" x="39"/>
        <item h="1" x="109"/>
        <item h="1" x="104"/>
        <item h="1" x="111"/>
        <item h="1" x="182"/>
        <item h="1" x="16"/>
        <item h="1" x="67"/>
        <item h="1" x="80"/>
        <item h="1" x="75"/>
        <item h="1" x="19"/>
        <item h="1" x="1"/>
        <item h="1" x="3"/>
        <item h="1" x="30"/>
        <item h="1" x="41"/>
        <item h="1" x="4"/>
        <item h="1" x="8"/>
        <item h="1" x="64"/>
        <item h="1" x="13"/>
        <item h="1" x="86"/>
        <item h="1" x="87"/>
        <item h="1" x="37"/>
        <item h="1" x="42"/>
        <item h="1" x="2"/>
        <item h="1" x="211"/>
        <item h="1" x="141"/>
        <item x="180"/>
        <item x="181"/>
        <item h="1" x="190"/>
        <item h="1" x="112"/>
        <item h="1" x="71"/>
        <item h="1" x="62"/>
        <item h="1" x="76"/>
        <item h="1" x="142"/>
        <item h="1" x="194"/>
        <item h="1" x="195"/>
        <item h="1" x="179"/>
        <item h="1" x="223"/>
        <item h="1" x="224"/>
        <item h="1" x="225"/>
        <item h="1" x="226"/>
        <item h="1" x="227"/>
        <item h="1" x="228"/>
        <item h="1" x="229"/>
        <item h="1" x="230"/>
        <item h="1" x="231"/>
        <item h="1" x="232"/>
        <item h="1" x="233"/>
        <item t="avg"/>
      </items>
    </pivotField>
    <pivotField showAll="0"/>
    <pivotField dataField="1" showAll="0"/>
    <pivotField showAll="0"/>
    <pivotField showAll="0"/>
    <pivotField showAll="0"/>
  </pivotFields>
  <rowFields count="1">
    <field x="5"/>
  </rowFields>
  <rowItems count="4">
    <i>
      <x v="141"/>
    </i>
    <i>
      <x v="212"/>
    </i>
    <i>
      <x v="213"/>
    </i>
    <i t="grand">
      <x/>
    </i>
  </rowItems>
  <colFields count="1">
    <field x="0"/>
  </colFields>
  <colItems count="21">
    <i>
      <x/>
    </i>
    <i>
      <x v="1"/>
    </i>
    <i>
      <x v="2"/>
    </i>
    <i>
      <x v="3"/>
    </i>
    <i>
      <x v="4"/>
    </i>
    <i>
      <x v="5"/>
    </i>
    <i>
      <x v="6"/>
    </i>
    <i>
      <x v="7"/>
    </i>
    <i>
      <x v="8"/>
    </i>
    <i>
      <x v="9"/>
    </i>
    <i>
      <x v="10"/>
    </i>
    <i>
      <x v="11"/>
    </i>
    <i>
      <x v="12"/>
    </i>
    <i>
      <x v="13"/>
    </i>
    <i>
      <x v="14"/>
    </i>
    <i>
      <x v="15"/>
    </i>
    <i>
      <x v="16"/>
    </i>
    <i>
      <x v="17"/>
    </i>
    <i>
      <x v="18"/>
    </i>
    <i>
      <x v="19"/>
    </i>
    <i t="grand">
      <x/>
    </i>
  </colItems>
  <dataFields count="1">
    <dataField name="Average of ALL" fld="7" subtotal="average" baseField="5" baseItem="148" numFmtId="3"/>
  </dataFields>
  <formats count="12">
    <format dxfId="23">
      <pivotArea dataOnly="0" labelOnly="1" fieldPosition="0">
        <references count="1">
          <reference field="0" count="0"/>
        </references>
      </pivotArea>
    </format>
    <format dxfId="22">
      <pivotArea dataOnly="0" labelOnly="1" grandCol="1" outline="0"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0"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0" count="0"/>
        </references>
      </pivotArea>
    </format>
    <format dxfId="1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2"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A60:V68" firstHeaderRow="1" firstDataRow="2" firstDataCol="1"/>
  <pivotFields count="11">
    <pivotField axis="axisCol" showAll="0">
      <items count="22">
        <item x="0"/>
        <item x="1"/>
        <item x="2"/>
        <item x="3"/>
        <item x="4"/>
        <item x="8"/>
        <item x="5"/>
        <item x="6"/>
        <item x="7"/>
        <item x="9"/>
        <item x="10"/>
        <item x="12"/>
        <item x="13"/>
        <item x="15"/>
        <item x="14"/>
        <item x="11"/>
        <item x="16"/>
        <item x="19"/>
        <item x="17"/>
        <item x="18"/>
        <item x="20"/>
        <item t="default"/>
      </items>
    </pivotField>
    <pivotField showAll="0"/>
    <pivotField showAll="0"/>
    <pivotField showAll="0"/>
    <pivotField showAll="0"/>
    <pivotField axis="axisRow" showAll="0" avgSubtotal="1">
      <items count="235">
        <item h="1" x="172"/>
        <item h="1" x="199"/>
        <item h="1" x="84"/>
        <item h="1" x="90"/>
        <item h="1" x="83"/>
        <item h="1" x="89"/>
        <item h="1" x="202"/>
        <item h="1" x="96"/>
        <item h="1" x="93"/>
        <item h="1" x="102"/>
        <item h="1" x="101"/>
        <item h="1" x="196"/>
        <item h="1" x="193"/>
        <item h="1" x="201"/>
        <item h="1" x="95"/>
        <item h="1" x="92"/>
        <item h="1" x="208"/>
        <item h="1" x="207"/>
        <item h="1" x="200"/>
        <item h="1" x="209"/>
        <item h="1" x="212"/>
        <item h="1" x="184"/>
        <item h="1" x="170"/>
        <item h="1" x="171"/>
        <item h="1" x="169"/>
        <item h="1" x="24"/>
        <item h="1" x="168"/>
        <item h="1" x="27"/>
        <item h="1" x="25"/>
        <item h="1" x="28"/>
        <item h="1" x="29"/>
        <item h="1" x="22"/>
        <item h="1" x="23"/>
        <item h="1" x="18"/>
        <item h="1" x="21"/>
        <item h="1" x="26"/>
        <item h="1" x="161"/>
        <item h="1" x="164"/>
        <item h="1" x="162"/>
        <item h="1" x="163"/>
        <item h="1" x="165"/>
        <item h="1" x="139"/>
        <item h="1" x="140"/>
        <item h="1" x="5"/>
        <item h="1" x="63"/>
        <item h="1" x="77"/>
        <item h="1" x="72"/>
        <item h="1" x="176"/>
        <item h="1" x="12"/>
        <item h="1" x="107"/>
        <item h="1" x="108"/>
        <item h="1" x="116"/>
        <item h="1" x="126"/>
        <item h="1" x="69"/>
        <item h="1" x="187"/>
        <item h="1" x="81"/>
        <item h="1" x="97"/>
        <item h="1" x="133"/>
        <item h="1" x="127"/>
        <item h="1" x="117"/>
        <item h="1" x="122"/>
        <item h="1" x="61"/>
        <item h="1" x="70"/>
        <item h="1" x="188"/>
        <item h="1" x="177"/>
        <item h="1" x="174"/>
        <item h="1" x="185"/>
        <item h="1" x="143"/>
        <item h="1" x="151"/>
        <item h="1" x="150"/>
        <item h="1" x="145"/>
        <item h="1" x="144"/>
        <item h="1" x="149"/>
        <item h="1" x="147"/>
        <item h="1" x="146"/>
        <item h="1" x="148"/>
        <item h="1" x="82"/>
        <item h="1" x="85"/>
        <item h="1" x="198"/>
        <item h="1" x="152"/>
        <item h="1" x="15"/>
        <item h="1" x="125"/>
        <item h="1" x="52"/>
        <item h="1" x="53"/>
        <item h="1" x="54"/>
        <item h="1" x="103"/>
        <item h="1" x="100"/>
        <item h="1" x="40"/>
        <item h="1" x="213"/>
        <item h="1" x="215"/>
        <item h="1" x="204"/>
        <item h="1" x="36"/>
        <item h="1" x="34"/>
        <item h="1" x="110"/>
        <item h="1" x="31"/>
        <item h="1" x="32"/>
        <item h="1" x="33"/>
        <item h="1" x="49"/>
        <item h="1" x="50"/>
        <item h="1" x="51"/>
        <item h="1" x="137"/>
        <item h="1" x="191"/>
        <item h="1" x="115"/>
        <item h="1" x="88"/>
        <item h="1" x="17"/>
        <item h="1" x="68"/>
        <item h="1" x="47"/>
        <item h="1" x="46"/>
        <item h="1" x="48"/>
        <item h="1" x="205"/>
        <item h="1" x="210"/>
        <item h="1" x="178"/>
        <item h="1" x="175"/>
        <item h="1" x="214"/>
        <item h="1" x="138"/>
        <item h="1" x="114"/>
        <item h="1" x="9"/>
        <item h="1" x="159"/>
        <item h="1" x="154"/>
        <item h="1" x="158"/>
        <item h="1" x="153"/>
        <item h="1" x="155"/>
        <item h="1" x="160"/>
        <item h="1" x="157"/>
        <item h="1" x="156"/>
        <item h="1" x="181"/>
        <item h="1" x="186"/>
        <item h="1" x="167"/>
        <item h="1" x="166"/>
        <item h="1" x="132"/>
        <item h="1" x="197"/>
        <item h="1" x="35"/>
        <item h="1" x="14"/>
        <item h="1" x="219"/>
        <item h="1" x="217"/>
        <item h="1" x="203"/>
        <item h="1" x="183"/>
        <item h="1" x="189"/>
        <item h="1" x="55"/>
        <item h="1" x="56"/>
        <item h="1" x="57"/>
        <item h="1" x="222"/>
        <item x="0"/>
        <item h="1" x="78"/>
        <item h="1" x="73"/>
        <item h="1" x="7"/>
        <item h="1" x="94"/>
        <item h="1" x="91"/>
        <item h="1" x="6"/>
        <item h="1" x="131"/>
        <item h="1" x="121"/>
        <item h="1" x="105"/>
        <item h="1" x="173"/>
        <item h="1" x="65"/>
        <item h="1" x="11"/>
        <item h="1" x="38"/>
        <item h="1" x="44"/>
        <item h="1" x="43"/>
        <item h="1" x="45"/>
        <item h="1" x="106"/>
        <item h="1" x="135"/>
        <item h="1" x="129"/>
        <item h="1" x="119"/>
        <item h="1" x="124"/>
        <item h="1" x="218"/>
        <item h="1" x="216"/>
        <item h="1" x="221"/>
        <item h="1" x="220"/>
        <item h="1" x="66"/>
        <item h="1" x="79"/>
        <item h="1" x="74"/>
        <item h="1" x="113"/>
        <item h="1" x="136"/>
        <item h="1" x="130"/>
        <item h="1" x="120"/>
        <item h="1" x="206"/>
        <item h="1" x="10"/>
        <item h="1" x="99"/>
        <item h="1" x="192"/>
        <item h="1" x="58"/>
        <item h="1" x="59"/>
        <item h="1" x="60"/>
        <item h="1" x="98"/>
        <item h="1" x="134"/>
        <item h="1" x="128"/>
        <item h="1" x="118"/>
        <item h="1" x="123"/>
        <item h="1" x="20"/>
        <item h="1" x="39"/>
        <item h="1" x="109"/>
        <item h="1" x="104"/>
        <item h="1" x="111"/>
        <item h="1" x="182"/>
        <item h="1" x="16"/>
        <item h="1" x="67"/>
        <item h="1" x="80"/>
        <item h="1" x="75"/>
        <item h="1" x="19"/>
        <item h="1" x="1"/>
        <item h="1" x="3"/>
        <item h="1" x="30"/>
        <item h="1" x="41"/>
        <item x="4"/>
        <item h="1" x="8"/>
        <item h="1" x="64"/>
        <item h="1" x="13"/>
        <item h="1" x="86"/>
        <item h="1" x="87"/>
        <item h="1" x="37"/>
        <item h="1" x="42"/>
        <item h="1" x="2"/>
        <item h="1" x="211"/>
        <item h="1" x="141"/>
        <item h="1" x="180"/>
        <item h="1" x="190"/>
        <item h="1" x="112"/>
        <item x="71"/>
        <item x="62"/>
        <item x="76"/>
        <item x="142"/>
        <item h="1" x="194"/>
        <item h="1" x="195"/>
        <item h="1" x="179"/>
        <item h="1" x="223"/>
        <item h="1" x="224"/>
        <item h="1" x="225"/>
        <item h="1" x="226"/>
        <item h="1" x="227"/>
        <item h="1" x="228"/>
        <item h="1" x="229"/>
        <item h="1" x="230"/>
        <item h="1" x="231"/>
        <item h="1" x="232"/>
        <item h="1" x="233"/>
        <item t="avg"/>
      </items>
    </pivotField>
    <pivotField showAll="0"/>
    <pivotField dataField="1" showAll="0"/>
    <pivotField showAll="0"/>
    <pivotField showAll="0"/>
    <pivotField showAll="0"/>
  </pivotFields>
  <rowFields count="1">
    <field x="5"/>
  </rowFields>
  <rowItems count="7">
    <i>
      <x v="142"/>
    </i>
    <i>
      <x v="202"/>
    </i>
    <i>
      <x v="216"/>
    </i>
    <i>
      <x v="217"/>
    </i>
    <i>
      <x v="218"/>
    </i>
    <i>
      <x v="219"/>
    </i>
    <i t="grand">
      <x/>
    </i>
  </rowItems>
  <colFields count="1">
    <field x="0"/>
  </colFields>
  <colItems count="21">
    <i>
      <x/>
    </i>
    <i>
      <x v="1"/>
    </i>
    <i>
      <x v="2"/>
    </i>
    <i>
      <x v="3"/>
    </i>
    <i>
      <x v="4"/>
    </i>
    <i>
      <x v="5"/>
    </i>
    <i>
      <x v="6"/>
    </i>
    <i>
      <x v="7"/>
    </i>
    <i>
      <x v="8"/>
    </i>
    <i>
      <x v="9"/>
    </i>
    <i>
      <x v="10"/>
    </i>
    <i>
      <x v="11"/>
    </i>
    <i>
      <x v="12"/>
    </i>
    <i>
      <x v="13"/>
    </i>
    <i>
      <x v="14"/>
    </i>
    <i>
      <x v="15"/>
    </i>
    <i>
      <x v="16"/>
    </i>
    <i>
      <x v="17"/>
    </i>
    <i>
      <x v="18"/>
    </i>
    <i>
      <x v="19"/>
    </i>
    <i t="grand">
      <x/>
    </i>
  </colItems>
  <dataFields count="1">
    <dataField name="Average of ALL" fld="7" subtotal="average" baseField="5" baseItem="148" numFmtId="3"/>
  </dataFields>
  <formats count="12">
    <format dxfId="35">
      <pivotArea dataOnly="0" labelOnly="1" fieldPosition="0">
        <references count="1">
          <reference field="0" count="0"/>
        </references>
      </pivotArea>
    </format>
    <format dxfId="34">
      <pivotArea dataOnly="0" labelOnly="1" grandCol="1" outline="0" fieldPosition="0"/>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0" type="button" dataOnly="0" labelOnly="1" outline="0" axis="axisCol" fieldPosition="0"/>
    </format>
    <format dxfId="29">
      <pivotArea type="topRight" dataOnly="0" labelOnly="1" outline="0" fieldPosition="0"/>
    </format>
    <format dxfId="28">
      <pivotArea field="5" type="button" dataOnly="0" labelOnly="1" outline="0" axis="axisRow" fieldPosition="0"/>
    </format>
    <format dxfId="27">
      <pivotArea dataOnly="0" labelOnly="1" fieldPosition="0">
        <references count="1">
          <reference field="5" count="0"/>
        </references>
      </pivotArea>
    </format>
    <format dxfId="26">
      <pivotArea dataOnly="0" labelOnly="1" grandRow="1" outline="0" fieldPosition="0"/>
    </format>
    <format dxfId="25">
      <pivotArea dataOnly="0" labelOnly="1" fieldPosition="0">
        <references count="1">
          <reference field="0" count="0"/>
        </references>
      </pivotArea>
    </format>
    <format dxfId="2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0:F27" firstHeaderRow="1" firstDataRow="2" firstDataCol="1"/>
  <pivotFields count="11">
    <pivotField axis="axisCol" showAll="0">
      <items count="22">
        <item x="0"/>
        <item x="1"/>
        <item h="1" x="2"/>
        <item h="1" x="3"/>
        <item h="1" x="4"/>
        <item h="1" x="8"/>
        <item h="1" x="5"/>
        <item h="1" x="6"/>
        <item h="1" x="7"/>
        <item x="9"/>
        <item h="1" x="10"/>
        <item h="1" x="12"/>
        <item h="1" x="13"/>
        <item h="1" x="15"/>
        <item h="1" x="14"/>
        <item h="1" x="11"/>
        <item x="16"/>
        <item h="1" x="19"/>
        <item h="1" x="17"/>
        <item h="1" x="18"/>
        <item h="1" x="20"/>
        <item t="default"/>
      </items>
    </pivotField>
    <pivotField showAll="0"/>
    <pivotField showAll="0"/>
    <pivotField showAll="0"/>
    <pivotField showAll="0"/>
    <pivotField axis="axisRow" showAll="0" avgSubtotal="1">
      <items count="235">
        <item h="1" x="172"/>
        <item h="1" x="199"/>
        <item h="1" x="84"/>
        <item h="1" x="90"/>
        <item h="1" x="83"/>
        <item h="1" x="89"/>
        <item h="1" x="202"/>
        <item h="1" x="96"/>
        <item h="1" x="93"/>
        <item h="1" x="102"/>
        <item h="1" x="101"/>
        <item h="1" x="196"/>
        <item h="1" x="193"/>
        <item h="1" x="201"/>
        <item h="1" x="95"/>
        <item h="1" x="92"/>
        <item h="1" x="208"/>
        <item h="1" x="207"/>
        <item h="1" x="200"/>
        <item h="1" x="209"/>
        <item h="1" x="212"/>
        <item h="1" x="184"/>
        <item h="1" x="170"/>
        <item h="1" x="171"/>
        <item h="1" x="169"/>
        <item h="1" x="24"/>
        <item h="1" x="168"/>
        <item h="1" x="27"/>
        <item h="1" x="25"/>
        <item h="1" x="28"/>
        <item h="1" x="29"/>
        <item h="1" x="22"/>
        <item h="1" x="23"/>
        <item h="1" x="18"/>
        <item h="1" x="21"/>
        <item h="1" x="26"/>
        <item h="1" x="161"/>
        <item h="1" x="164"/>
        <item h="1" x="162"/>
        <item h="1" x="163"/>
        <item h="1" x="165"/>
        <item h="1" x="139"/>
        <item h="1" x="140"/>
        <item h="1" x="5"/>
        <item h="1" x="63"/>
        <item h="1" x="77"/>
        <item h="1" x="72"/>
        <item h="1" x="176"/>
        <item h="1" x="12"/>
        <item h="1" x="107"/>
        <item h="1" x="108"/>
        <item h="1" x="116"/>
        <item h="1" x="126"/>
        <item h="1" x="69"/>
        <item h="1" x="187"/>
        <item h="1" x="81"/>
        <item h="1" x="97"/>
        <item h="1" x="133"/>
        <item h="1" x="127"/>
        <item h="1" x="117"/>
        <item h="1" x="122"/>
        <item h="1" x="61"/>
        <item h="1" x="70"/>
        <item h="1" x="188"/>
        <item h="1" x="177"/>
        <item h="1" x="174"/>
        <item h="1" x="185"/>
        <item h="1" x="143"/>
        <item h="1" x="151"/>
        <item h="1" x="150"/>
        <item h="1" x="145"/>
        <item h="1" x="144"/>
        <item h="1" x="149"/>
        <item h="1" x="147"/>
        <item h="1" x="146"/>
        <item h="1" x="148"/>
        <item h="1" x="142"/>
        <item h="1" x="82"/>
        <item h="1" x="85"/>
        <item h="1" x="198"/>
        <item h="1" x="152"/>
        <item h="1" x="15"/>
        <item h="1" x="125"/>
        <item h="1" x="52"/>
        <item h="1" x="53"/>
        <item h="1" x="54"/>
        <item h="1" x="103"/>
        <item h="1" x="100"/>
        <item h="1" x="40"/>
        <item h="1" x="213"/>
        <item h="1" x="215"/>
        <item h="1" x="204"/>
        <item h="1" x="36"/>
        <item h="1" x="34"/>
        <item h="1" x="110"/>
        <item h="1" x="31"/>
        <item h="1" x="32"/>
        <item h="1" x="33"/>
        <item h="1" x="49"/>
        <item h="1" x="50"/>
        <item h="1" x="51"/>
        <item h="1" x="137"/>
        <item h="1" x="191"/>
        <item h="1" x="115"/>
        <item h="1" x="88"/>
        <item h="1" x="17"/>
        <item h="1" x="68"/>
        <item h="1" x="47"/>
        <item h="1" x="46"/>
        <item h="1" x="48"/>
        <item h="1" x="205"/>
        <item h="1" x="210"/>
        <item h="1" x="178"/>
        <item h="1" x="175"/>
        <item h="1" x="214"/>
        <item h="1" x="138"/>
        <item h="1" x="114"/>
        <item h="1" x="9"/>
        <item h="1" x="159"/>
        <item h="1" x="154"/>
        <item h="1" x="158"/>
        <item h="1" x="153"/>
        <item h="1" x="155"/>
        <item h="1" x="160"/>
        <item h="1" x="157"/>
        <item h="1" x="156"/>
        <item h="1" x="181"/>
        <item h="1" x="186"/>
        <item h="1" x="167"/>
        <item h="1" x="166"/>
        <item h="1" x="132"/>
        <item h="1" x="197"/>
        <item h="1" x="35"/>
        <item h="1" x="14"/>
        <item h="1" x="219"/>
        <item h="1" x="217"/>
        <item h="1" x="203"/>
        <item h="1" x="183"/>
        <item h="1" x="189"/>
        <item h="1" x="55"/>
        <item h="1" x="56"/>
        <item h="1" x="57"/>
        <item h="1" x="222"/>
        <item x="0"/>
        <item h="1" x="78"/>
        <item h="1" x="73"/>
        <item h="1" x="7"/>
        <item h="1" x="94"/>
        <item h="1" x="91"/>
        <item h="1" x="6"/>
        <item h="1" x="131"/>
        <item h="1" x="121"/>
        <item h="1" x="105"/>
        <item h="1" x="173"/>
        <item h="1" x="65"/>
        <item h="1" x="11"/>
        <item h="1" x="38"/>
        <item h="1" x="44"/>
        <item h="1" x="43"/>
        <item h="1" x="45"/>
        <item h="1" x="106"/>
        <item h="1" x="135"/>
        <item h="1" x="129"/>
        <item h="1" x="119"/>
        <item h="1" x="124"/>
        <item h="1" x="218"/>
        <item h="1" x="216"/>
        <item h="1" x="221"/>
        <item h="1" x="220"/>
        <item h="1" x="66"/>
        <item h="1" x="79"/>
        <item h="1" x="74"/>
        <item h="1" x="113"/>
        <item h="1" x="136"/>
        <item h="1" x="130"/>
        <item h="1" x="120"/>
        <item h="1" x="206"/>
        <item h="1" x="10"/>
        <item h="1" x="99"/>
        <item h="1" x="192"/>
        <item h="1" x="58"/>
        <item h="1" x="59"/>
        <item h="1" x="60"/>
        <item h="1" x="98"/>
        <item h="1" x="134"/>
        <item h="1" x="128"/>
        <item h="1" x="118"/>
        <item h="1" x="123"/>
        <item h="1" x="20"/>
        <item h="1" x="39"/>
        <item h="1" x="109"/>
        <item h="1" x="104"/>
        <item h="1" x="111"/>
        <item h="1" x="182"/>
        <item h="1" x="16"/>
        <item h="1" x="67"/>
        <item h="1" x="80"/>
        <item h="1" x="75"/>
        <item h="1" x="19"/>
        <item x="1"/>
        <item x="3"/>
        <item h="1" x="30"/>
        <item h="1" x="41"/>
        <item x="4"/>
        <item x="62"/>
        <item x="8"/>
        <item x="64"/>
        <item x="13"/>
        <item x="86"/>
        <item x="87"/>
        <item x="37"/>
        <item x="42"/>
        <item x="2"/>
        <item x="211"/>
        <item x="141"/>
        <item h="1" x="180"/>
        <item h="1" x="190"/>
        <item h="1" x="112"/>
        <item h="1" x="76"/>
        <item h="1" x="71"/>
        <item h="1" x="194"/>
        <item h="1" x="195"/>
        <item h="1" x="179"/>
        <item h="1" x="223"/>
        <item h="1" x="224"/>
        <item h="1" x="225"/>
        <item h="1" x="226"/>
        <item h="1" x="227"/>
        <item h="1" x="228"/>
        <item h="1" x="229"/>
        <item h="1" x="230"/>
        <item h="1" x="231"/>
        <item h="1" x="232"/>
        <item h="1" x="233"/>
        <item t="avg"/>
      </items>
    </pivotField>
    <pivotField showAll="0"/>
    <pivotField dataField="1" showAll="0"/>
    <pivotField showAll="0"/>
    <pivotField showAll="0"/>
    <pivotField showAll="0"/>
  </pivotFields>
  <rowFields count="1">
    <field x="5"/>
  </rowFields>
  <rowItems count="16">
    <i>
      <x v="143"/>
    </i>
    <i>
      <x v="199"/>
    </i>
    <i>
      <x v="200"/>
    </i>
    <i>
      <x v="203"/>
    </i>
    <i>
      <x v="204"/>
    </i>
    <i>
      <x v="205"/>
    </i>
    <i>
      <x v="206"/>
    </i>
    <i>
      <x v="207"/>
    </i>
    <i>
      <x v="208"/>
    </i>
    <i>
      <x v="209"/>
    </i>
    <i>
      <x v="210"/>
    </i>
    <i>
      <x v="211"/>
    </i>
    <i>
      <x v="212"/>
    </i>
    <i>
      <x v="213"/>
    </i>
    <i>
      <x v="214"/>
    </i>
    <i t="grand">
      <x/>
    </i>
  </rowItems>
  <colFields count="1">
    <field x="0"/>
  </colFields>
  <colItems count="5">
    <i>
      <x/>
    </i>
    <i>
      <x v="1"/>
    </i>
    <i>
      <x v="9"/>
    </i>
    <i>
      <x v="16"/>
    </i>
    <i t="grand">
      <x/>
    </i>
  </colItems>
  <dataFields count="1">
    <dataField name="Average of ALL" fld="7" subtotal="average" baseField="5" baseItem="148" numFmtId="3"/>
  </dataFields>
  <formats count="12">
    <format dxfId="47">
      <pivotArea dataOnly="0" labelOnly="1" fieldPosition="0">
        <references count="1">
          <reference field="0" count="0"/>
        </references>
      </pivotArea>
    </format>
    <format dxfId="46">
      <pivotArea dataOnly="0" labelOnly="1" grandCol="1" outline="0" fieldPosition="0"/>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0" type="button" dataOnly="0" labelOnly="1" outline="0" axis="axisCol" fieldPosition="0"/>
    </format>
    <format dxfId="41">
      <pivotArea type="topRight" dataOnly="0" labelOnly="1" outline="0" fieldPosition="0"/>
    </format>
    <format dxfId="40">
      <pivotArea field="5" type="button" dataOnly="0" labelOnly="1" outline="0" axis="axisRow" fieldPosition="0"/>
    </format>
    <format dxfId="39">
      <pivotArea dataOnly="0" labelOnly="1" fieldPosition="0">
        <references count="1">
          <reference field="5" count="0"/>
        </references>
      </pivotArea>
    </format>
    <format dxfId="38">
      <pivotArea dataOnly="0" labelOnly="1" grandRow="1" outline="0" fieldPosition="0"/>
    </format>
    <format dxfId="37">
      <pivotArea dataOnly="0" labelOnly="1" fieldPosition="0">
        <references count="1">
          <reference field="0" count="0"/>
        </references>
      </pivotArea>
    </format>
    <format dxfId="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Table5"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A220:F231" firstHeaderRow="1" firstDataRow="2" firstDataCol="1"/>
  <pivotFields count="11">
    <pivotField axis="axisCol" showAll="0">
      <items count="22">
        <item x="0"/>
        <item x="1"/>
        <item h="1" x="2"/>
        <item h="1" x="3"/>
        <item h="1" x="4"/>
        <item h="1" x="8"/>
        <item h="1" x="5"/>
        <item h="1" x="6"/>
        <item h="1" x="7"/>
        <item x="9"/>
        <item h="1" x="10"/>
        <item h="1" x="12"/>
        <item h="1" x="13"/>
        <item h="1" x="15"/>
        <item h="1" x="14"/>
        <item h="1" x="11"/>
        <item x="16"/>
        <item h="1" x="19"/>
        <item h="1" x="17"/>
        <item h="1" x="18"/>
        <item h="1" x="20"/>
        <item t="default"/>
      </items>
    </pivotField>
    <pivotField showAll="0"/>
    <pivotField showAll="0"/>
    <pivotField showAll="0"/>
    <pivotField showAll="0"/>
    <pivotField axis="axisRow" showAll="0" avgSubtotal="1">
      <items count="235">
        <item h="1" x="172"/>
        <item h="1" x="199"/>
        <item h="1" x="84"/>
        <item h="1" x="90"/>
        <item h="1" x="83"/>
        <item h="1" x="89"/>
        <item h="1" x="202"/>
        <item h="1" x="96"/>
        <item h="1" x="93"/>
        <item h="1" x="102"/>
        <item h="1" x="101"/>
        <item h="1" x="196"/>
        <item h="1" x="193"/>
        <item h="1" x="201"/>
        <item h="1" x="95"/>
        <item h="1" x="92"/>
        <item h="1" x="208"/>
        <item h="1" x="207"/>
        <item h="1" x="200"/>
        <item h="1" x="209"/>
        <item h="1" x="212"/>
        <item h="1" x="184"/>
        <item h="1" x="170"/>
        <item h="1" x="171"/>
        <item h="1" x="169"/>
        <item h="1" x="24"/>
        <item h="1" x="168"/>
        <item h="1" x="27"/>
        <item h="1" x="25"/>
        <item h="1" x="28"/>
        <item h="1" x="29"/>
        <item h="1" x="22"/>
        <item h="1" x="23"/>
        <item h="1" x="18"/>
        <item h="1" x="21"/>
        <item h="1" x="26"/>
        <item h="1" x="161"/>
        <item h="1" x="164"/>
        <item h="1" x="162"/>
        <item h="1" x="163"/>
        <item h="1" x="165"/>
        <item h="1" x="139"/>
        <item h="1" x="140"/>
        <item h="1" x="5"/>
        <item h="1" x="63"/>
        <item h="1" x="77"/>
        <item h="1" x="72"/>
        <item h="1" x="176"/>
        <item h="1" x="12"/>
        <item h="1" x="107"/>
        <item h="1" x="108"/>
        <item h="1" x="116"/>
        <item h="1" x="126"/>
        <item h="1" x="69"/>
        <item h="1" x="187"/>
        <item h="1" x="81"/>
        <item h="1" x="97"/>
        <item h="1" x="133"/>
        <item h="1" x="127"/>
        <item h="1" x="117"/>
        <item h="1" x="122"/>
        <item h="1" x="61"/>
        <item h="1" x="70"/>
        <item h="1" x="188"/>
        <item h="1" x="177"/>
        <item h="1" x="174"/>
        <item h="1" x="185"/>
        <item h="1" x="142"/>
        <item h="1" x="143"/>
        <item h="1" x="151"/>
        <item h="1" x="150"/>
        <item h="1" x="145"/>
        <item h="1" x="144"/>
        <item h="1" x="149"/>
        <item h="1" x="147"/>
        <item h="1" x="146"/>
        <item h="1" x="148"/>
        <item h="1" x="82"/>
        <item h="1" x="85"/>
        <item h="1" x="198"/>
        <item h="1" x="152"/>
        <item h="1" x="15"/>
        <item h="1" x="125"/>
        <item h="1" x="52"/>
        <item h="1" x="53"/>
        <item h="1" x="54"/>
        <item h="1" x="103"/>
        <item h="1" x="100"/>
        <item h="1" x="40"/>
        <item h="1" x="213"/>
        <item h="1" x="215"/>
        <item h="1" x="204"/>
        <item h="1" x="36"/>
        <item h="1" x="34"/>
        <item h="1" x="110"/>
        <item h="1" x="31"/>
        <item h="1" x="32"/>
        <item h="1" x="33"/>
        <item h="1" x="49"/>
        <item h="1" x="50"/>
        <item h="1" x="51"/>
        <item h="1" x="137"/>
        <item h="1" x="191"/>
        <item h="1" x="115"/>
        <item h="1" x="88"/>
        <item h="1" x="17"/>
        <item h="1" x="68"/>
        <item h="1" x="47"/>
        <item h="1" x="46"/>
        <item h="1" x="48"/>
        <item h="1" x="205"/>
        <item h="1" x="210"/>
        <item h="1" x="178"/>
        <item h="1" x="175"/>
        <item h="1" x="214"/>
        <item h="1" x="138"/>
        <item h="1" x="114"/>
        <item h="1" x="9"/>
        <item x="159"/>
        <item x="154"/>
        <item x="158"/>
        <item x="153"/>
        <item x="155"/>
        <item x="160"/>
        <item x="157"/>
        <item x="156"/>
        <item h="1" x="186"/>
        <item h="1" x="167"/>
        <item h="1" x="166"/>
        <item h="1" x="132"/>
        <item h="1" x="197"/>
        <item h="1" x="35"/>
        <item h="1" x="14"/>
        <item h="1" x="219"/>
        <item h="1" x="217"/>
        <item h="1" x="203"/>
        <item h="1" x="183"/>
        <item h="1" x="189"/>
        <item h="1" x="55"/>
        <item h="1" x="56"/>
        <item h="1" x="57"/>
        <item h="1" x="222"/>
        <item h="1" x="0"/>
        <item h="1" x="78"/>
        <item h="1" x="73"/>
        <item h="1" x="7"/>
        <item h="1" x="94"/>
        <item h="1" x="91"/>
        <item h="1" x="6"/>
        <item h="1" x="131"/>
        <item h="1" x="121"/>
        <item h="1" x="105"/>
        <item h="1" x="173"/>
        <item h="1" x="65"/>
        <item h="1" x="11"/>
        <item h="1" x="38"/>
        <item h="1" x="44"/>
        <item h="1" x="43"/>
        <item h="1" x="45"/>
        <item h="1" x="106"/>
        <item h="1" x="135"/>
        <item h="1" x="129"/>
        <item h="1" x="119"/>
        <item h="1" x="124"/>
        <item h="1" x="218"/>
        <item h="1" x="216"/>
        <item h="1" x="221"/>
        <item h="1" x="220"/>
        <item h="1" x="66"/>
        <item h="1" x="79"/>
        <item h="1" x="74"/>
        <item h="1" x="113"/>
        <item h="1" x="136"/>
        <item h="1" x="130"/>
        <item h="1" x="120"/>
        <item h="1" x="206"/>
        <item h="1" x="10"/>
        <item h="1" x="99"/>
        <item h="1" x="192"/>
        <item h="1" x="58"/>
        <item h="1" x="59"/>
        <item h="1" x="60"/>
        <item h="1" x="98"/>
        <item h="1" x="134"/>
        <item h="1" x="128"/>
        <item h="1" x="118"/>
        <item h="1" x="123"/>
        <item h="1" x="20"/>
        <item h="1" x="39"/>
        <item h="1" x="109"/>
        <item h="1" x="104"/>
        <item h="1" x="111"/>
        <item h="1" x="182"/>
        <item h="1" x="16"/>
        <item h="1" x="67"/>
        <item h="1" x="80"/>
        <item h="1" x="75"/>
        <item h="1" x="19"/>
        <item h="1" x="1"/>
        <item h="1" x="3"/>
        <item h="1" x="30"/>
        <item h="1" x="41"/>
        <item h="1" x="4"/>
        <item h="1" x="8"/>
        <item h="1" x="64"/>
        <item h="1" x="13"/>
        <item h="1" x="86"/>
        <item h="1" x="87"/>
        <item h="1" x="37"/>
        <item h="1" x="42"/>
        <item h="1" x="2"/>
        <item h="1" x="211"/>
        <item h="1" x="141"/>
        <item h="1" x="180"/>
        <item x="181"/>
        <item h="1" x="190"/>
        <item h="1" x="112"/>
        <item h="1" x="71"/>
        <item h="1" x="62"/>
        <item h="1" x="76"/>
        <item h="1" x="194"/>
        <item h="1" x="195"/>
        <item h="1" x="179"/>
        <item h="1" x="223"/>
        <item h="1" x="224"/>
        <item h="1" x="225"/>
        <item h="1" x="226"/>
        <item h="1" x="227"/>
        <item h="1" x="228"/>
        <item h="1" x="229"/>
        <item h="1" x="230"/>
        <item h="1" x="231"/>
        <item h="1" x="232"/>
        <item h="1" x="233"/>
        <item t="avg"/>
      </items>
    </pivotField>
    <pivotField showAll="0"/>
    <pivotField dataField="1" showAll="0"/>
    <pivotField showAll="0"/>
    <pivotField showAll="0"/>
    <pivotField showAll="0"/>
  </pivotFields>
  <rowFields count="1">
    <field x="5"/>
  </rowFields>
  <rowItems count="10">
    <i>
      <x v="118"/>
    </i>
    <i>
      <x v="119"/>
    </i>
    <i>
      <x v="120"/>
    </i>
    <i>
      <x v="121"/>
    </i>
    <i>
      <x v="122"/>
    </i>
    <i>
      <x v="123"/>
    </i>
    <i>
      <x v="124"/>
    </i>
    <i>
      <x v="125"/>
    </i>
    <i>
      <x v="214"/>
    </i>
    <i t="grand">
      <x/>
    </i>
  </rowItems>
  <colFields count="1">
    <field x="0"/>
  </colFields>
  <colItems count="5">
    <i>
      <x/>
    </i>
    <i>
      <x v="1"/>
    </i>
    <i>
      <x v="9"/>
    </i>
    <i>
      <x v="16"/>
    </i>
    <i t="grand">
      <x/>
    </i>
  </colItems>
  <dataFields count="1">
    <dataField name="Average of ALL" fld="7" subtotal="average" baseField="5" baseItem="148" numFmtId="3"/>
  </dataFields>
  <formats count="12">
    <format dxfId="59">
      <pivotArea dataOnly="0" labelOnly="1" fieldPosition="0">
        <references count="1">
          <reference field="0" count="0"/>
        </references>
      </pivotArea>
    </format>
    <format dxfId="58">
      <pivotArea dataOnly="0" labelOnly="1" grandCol="1" outline="0"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0" type="button" dataOnly="0" labelOnly="1" outline="0" axis="axisCol" fieldPosition="0"/>
    </format>
    <format dxfId="53">
      <pivotArea type="topRight" dataOnly="0" labelOnly="1" outline="0" fieldPosition="0"/>
    </format>
    <format dxfId="52">
      <pivotArea field="5" type="button" dataOnly="0" labelOnly="1" outline="0" axis="axisRow" fieldPosition="0"/>
    </format>
    <format dxfId="51">
      <pivotArea dataOnly="0" labelOnly="1" fieldPosition="0">
        <references count="1">
          <reference field="5" count="0"/>
        </references>
      </pivotArea>
    </format>
    <format dxfId="50">
      <pivotArea dataOnly="0" labelOnly="1" grandRow="1" outline="0" fieldPosition="0"/>
    </format>
    <format dxfId="49">
      <pivotArea dataOnly="0" labelOnly="1" fieldPosition="0">
        <references count="1">
          <reference field="0" count="0"/>
        </references>
      </pivotArea>
    </format>
    <format dxfId="4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ivotTable" Target="../pivotTables/pivotTable4.xml"/><Relationship Id="rId7" Type="http://schemas.openxmlformats.org/officeDocument/2006/relationships/vmlDrawing" Target="../drawings/vmlDrawing3.v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6.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collections/horticultural-statistic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23"/>
  <sheetViews>
    <sheetView zoomScale="55" zoomScaleNormal="55" workbookViewId="0"/>
  </sheetViews>
  <sheetFormatPr defaultRowHeight="14.5" x14ac:dyDescent="0.35"/>
  <cols>
    <col min="1" max="1" width="60.7265625" customWidth="1"/>
    <col min="2" max="5" width="20.7265625" customWidth="1"/>
    <col min="6" max="6" width="60.7265625" customWidth="1"/>
    <col min="8" max="8" width="16.7265625" bestFit="1" customWidth="1"/>
    <col min="9" max="11" width="10.7265625" customWidth="1"/>
    <col min="13" max="13" width="13.1796875" bestFit="1" customWidth="1"/>
    <col min="14" max="14" width="13.453125" bestFit="1" customWidth="1"/>
  </cols>
  <sheetData>
    <row r="1" spans="1:14" ht="18.5" x14ac:dyDescent="0.45">
      <c r="A1" s="230" t="s">
        <v>651</v>
      </c>
    </row>
    <row r="3" spans="1:14" x14ac:dyDescent="0.35">
      <c r="A3" t="s">
        <v>0</v>
      </c>
      <c r="B3" t="s">
        <v>78</v>
      </c>
      <c r="C3" t="s">
        <v>79</v>
      </c>
      <c r="D3" t="s">
        <v>80</v>
      </c>
      <c r="E3" t="s">
        <v>81</v>
      </c>
      <c r="F3" t="s">
        <v>1</v>
      </c>
      <c r="G3" t="s">
        <v>2</v>
      </c>
      <c r="H3" t="s">
        <v>77</v>
      </c>
      <c r="I3" t="s">
        <v>74</v>
      </c>
      <c r="J3" t="s">
        <v>75</v>
      </c>
      <c r="K3" t="s">
        <v>76</v>
      </c>
    </row>
    <row r="4" spans="1:14" x14ac:dyDescent="0.35">
      <c r="A4" t="s">
        <v>3</v>
      </c>
      <c r="F4" t="s">
        <v>4</v>
      </c>
      <c r="G4" t="s">
        <v>5</v>
      </c>
      <c r="H4">
        <v>57124.002777000002</v>
      </c>
      <c r="I4">
        <v>14139.652577000001</v>
      </c>
      <c r="J4">
        <v>28483.656299999999</v>
      </c>
      <c r="K4">
        <v>14500.6939</v>
      </c>
    </row>
    <row r="5" spans="1:14" x14ac:dyDescent="0.35">
      <c r="A5" t="s">
        <v>3</v>
      </c>
      <c r="F5" t="s">
        <v>6</v>
      </c>
      <c r="G5" t="s">
        <v>7</v>
      </c>
      <c r="H5">
        <v>153.667238676203</v>
      </c>
      <c r="I5">
        <v>86.2961590678091</v>
      </c>
      <c r="J5">
        <v>155.25721770357799</v>
      </c>
      <c r="K5">
        <v>216.237709407962</v>
      </c>
      <c r="N5" s="3"/>
    </row>
    <row r="6" spans="1:14" x14ac:dyDescent="0.35">
      <c r="A6" t="s">
        <v>3</v>
      </c>
      <c r="F6" t="s">
        <v>8</v>
      </c>
      <c r="G6" t="s">
        <v>9</v>
      </c>
      <c r="H6">
        <v>147.70655441211301</v>
      </c>
      <c r="I6">
        <v>82.328535009778506</v>
      </c>
      <c r="J6">
        <v>149.89980982536301</v>
      </c>
      <c r="K6">
        <v>207.14857512480901</v>
      </c>
    </row>
    <row r="7" spans="1:14" x14ac:dyDescent="0.35">
      <c r="A7" t="s">
        <v>3</v>
      </c>
      <c r="F7" t="s">
        <v>10</v>
      </c>
      <c r="G7" t="s">
        <v>9</v>
      </c>
      <c r="H7">
        <v>45.341330916692101</v>
      </c>
      <c r="I7">
        <v>24.6762115387865</v>
      </c>
      <c r="J7">
        <v>47.8334199233053</v>
      </c>
      <c r="K7">
        <v>60.596725124581901</v>
      </c>
    </row>
    <row r="8" spans="1:14" x14ac:dyDescent="0.35">
      <c r="A8" t="s">
        <v>3</v>
      </c>
      <c r="F8" t="s">
        <v>11</v>
      </c>
      <c r="G8" t="s">
        <v>9</v>
      </c>
      <c r="H8">
        <v>28.242894164247598</v>
      </c>
      <c r="I8">
        <v>14.113110903842299</v>
      </c>
      <c r="J8">
        <v>30.196151873346398</v>
      </c>
      <c r="K8">
        <v>38.184094635981602</v>
      </c>
    </row>
    <row r="9" spans="1:14" x14ac:dyDescent="0.35">
      <c r="A9" t="s">
        <v>3</v>
      </c>
      <c r="F9" t="s">
        <v>12</v>
      </c>
      <c r="G9" t="s">
        <v>9</v>
      </c>
      <c r="H9">
        <v>13.985012659926101</v>
      </c>
      <c r="I9">
        <v>9.3854488136338894</v>
      </c>
      <c r="J9">
        <v>14.3461855234154</v>
      </c>
      <c r="K9">
        <v>17.760605156488399</v>
      </c>
    </row>
    <row r="10" spans="1:14" x14ac:dyDescent="0.35">
      <c r="A10" t="s">
        <v>3</v>
      </c>
      <c r="F10" t="s">
        <v>13</v>
      </c>
      <c r="G10" t="s">
        <v>9</v>
      </c>
      <c r="H10">
        <v>3.1134240925183998</v>
      </c>
      <c r="I10">
        <v>1.1776518213103799</v>
      </c>
      <c r="J10">
        <v>3.2910825265434802</v>
      </c>
      <c r="K10">
        <v>4.6520253321118696</v>
      </c>
    </row>
    <row r="11" spans="1:14" x14ac:dyDescent="0.35">
      <c r="A11" t="s">
        <v>3</v>
      </c>
      <c r="F11" t="s">
        <v>14</v>
      </c>
      <c r="G11" t="s">
        <v>9</v>
      </c>
      <c r="H11">
        <v>9.9223890079743207</v>
      </c>
      <c r="I11">
        <v>4.7304021692017502</v>
      </c>
      <c r="J11">
        <v>11.0138462456451</v>
      </c>
      <c r="K11">
        <v>12.8411594856161</v>
      </c>
    </row>
    <row r="12" spans="1:14" x14ac:dyDescent="0.35">
      <c r="A12" t="s">
        <v>3</v>
      </c>
      <c r="F12" t="s">
        <v>15</v>
      </c>
      <c r="G12" t="s">
        <v>9</v>
      </c>
      <c r="H12">
        <v>9.5208884203748401</v>
      </c>
      <c r="I12">
        <v>4.3566773811828696</v>
      </c>
      <c r="J12">
        <v>10.588414400611899</v>
      </c>
      <c r="K12">
        <v>12.4595827414852</v>
      </c>
    </row>
    <row r="13" spans="1:14" x14ac:dyDescent="0.35">
      <c r="A13" t="s">
        <v>3</v>
      </c>
      <c r="F13" t="s">
        <v>16</v>
      </c>
      <c r="G13" t="s">
        <v>9</v>
      </c>
      <c r="H13">
        <v>0.40150058759948298</v>
      </c>
      <c r="I13">
        <v>0.37372478801888398</v>
      </c>
      <c r="J13">
        <v>0.42543184503318099</v>
      </c>
      <c r="K13">
        <v>0.38157674413084502</v>
      </c>
    </row>
    <row r="14" spans="1:14" x14ac:dyDescent="0.35">
      <c r="A14" t="s">
        <v>3</v>
      </c>
      <c r="F14" t="s">
        <v>17</v>
      </c>
      <c r="G14" t="s">
        <v>9</v>
      </c>
      <c r="H14">
        <v>2.8932332335181599</v>
      </c>
      <c r="I14">
        <v>1.4455847288814201</v>
      </c>
      <c r="J14">
        <v>3.1618462022728502</v>
      </c>
      <c r="K14">
        <v>3.7772024778759099</v>
      </c>
    </row>
    <row r="15" spans="1:14" x14ac:dyDescent="0.35">
      <c r="A15" t="s">
        <v>3</v>
      </c>
      <c r="F15" t="s">
        <v>18</v>
      </c>
      <c r="G15" t="s">
        <v>9</v>
      </c>
      <c r="H15">
        <v>0.58621752886832001</v>
      </c>
      <c r="I15" t="s">
        <v>19</v>
      </c>
      <c r="J15">
        <v>0.62815683266055999</v>
      </c>
      <c r="K15">
        <v>0.89780102612882595</v>
      </c>
    </row>
    <row r="16" spans="1:14" x14ac:dyDescent="0.35">
      <c r="A16" t="s">
        <v>3</v>
      </c>
      <c r="F16" t="s">
        <v>20</v>
      </c>
      <c r="G16" t="s">
        <v>9</v>
      </c>
      <c r="H16">
        <v>2.2854003917870398</v>
      </c>
      <c r="I16">
        <v>1.2633913867203499</v>
      </c>
      <c r="J16">
        <v>2.4903398368488201</v>
      </c>
      <c r="K16">
        <v>2.8794014517470798</v>
      </c>
    </row>
    <row r="17" spans="1:11" x14ac:dyDescent="0.35">
      <c r="A17" t="s">
        <v>3</v>
      </c>
      <c r="F17" t="s">
        <v>21</v>
      </c>
      <c r="G17" t="s">
        <v>9</v>
      </c>
      <c r="H17">
        <v>1.20701821192687</v>
      </c>
      <c r="I17" t="s">
        <v>19</v>
      </c>
      <c r="J17">
        <v>1.30947111884649</v>
      </c>
      <c r="K17">
        <v>1.7401679368599099</v>
      </c>
    </row>
    <row r="18" spans="1:11" x14ac:dyDescent="0.35">
      <c r="A18" t="s">
        <v>3</v>
      </c>
      <c r="F18" t="s">
        <v>22</v>
      </c>
      <c r="G18" t="s">
        <v>9</v>
      </c>
      <c r="H18">
        <v>1.01694305500226</v>
      </c>
      <c r="I18" t="s">
        <v>19</v>
      </c>
      <c r="J18">
        <v>1.1279671243610701</v>
      </c>
      <c r="K18">
        <v>1.3845451338711501</v>
      </c>
    </row>
    <row r="19" spans="1:11" x14ac:dyDescent="0.35">
      <c r="A19" t="s">
        <v>3</v>
      </c>
      <c r="F19" t="s">
        <v>23</v>
      </c>
      <c r="G19" t="s">
        <v>9</v>
      </c>
      <c r="H19" t="s">
        <v>19</v>
      </c>
      <c r="I19" t="s">
        <v>19</v>
      </c>
      <c r="J19" t="s">
        <v>19</v>
      </c>
      <c r="K19" t="s">
        <v>24</v>
      </c>
    </row>
    <row r="20" spans="1:11" x14ac:dyDescent="0.35">
      <c r="A20" t="s">
        <v>3</v>
      </c>
      <c r="F20" t="s">
        <v>25</v>
      </c>
      <c r="G20" t="s">
        <v>9</v>
      </c>
      <c r="H20">
        <v>2.9685548193110298</v>
      </c>
      <c r="I20">
        <v>1.0811785266115399</v>
      </c>
      <c r="J20">
        <v>3.4548689966814399</v>
      </c>
      <c r="K20">
        <v>3.8536737844662801</v>
      </c>
    </row>
    <row r="21" spans="1:11" x14ac:dyDescent="0.35">
      <c r="A21" t="s">
        <v>3</v>
      </c>
      <c r="F21" t="s">
        <v>26</v>
      </c>
      <c r="G21" t="s">
        <v>9</v>
      </c>
      <c r="H21">
        <v>1.93514300049205</v>
      </c>
      <c r="I21" t="s">
        <v>19</v>
      </c>
      <c r="J21">
        <v>2.3907246383604202</v>
      </c>
      <c r="K21">
        <v>2.0263596624848401</v>
      </c>
    </row>
    <row r="22" spans="1:11" x14ac:dyDescent="0.35">
      <c r="A22" t="s">
        <v>3</v>
      </c>
      <c r="F22" t="s">
        <v>27</v>
      </c>
      <c r="G22" t="s">
        <v>9</v>
      </c>
      <c r="H22">
        <v>2.2880134192491202</v>
      </c>
      <c r="I22" t="s">
        <v>19</v>
      </c>
      <c r="J22">
        <v>2.92617331325543</v>
      </c>
      <c r="K22">
        <v>2.0673407552586198</v>
      </c>
    </row>
    <row r="23" spans="1:11" x14ac:dyDescent="0.35">
      <c r="A23" t="s">
        <v>3</v>
      </c>
      <c r="F23" t="s">
        <v>28</v>
      </c>
      <c r="G23" t="s">
        <v>9</v>
      </c>
      <c r="H23">
        <v>0.24143076438181399</v>
      </c>
      <c r="I23" t="s">
        <v>19</v>
      </c>
      <c r="J23" t="s">
        <v>19</v>
      </c>
      <c r="K23" t="s">
        <v>19</v>
      </c>
    </row>
    <row r="24" spans="1:11" x14ac:dyDescent="0.35">
      <c r="A24" t="s">
        <v>3</v>
      </c>
      <c r="F24" t="s">
        <v>29</v>
      </c>
      <c r="G24" t="s">
        <v>9</v>
      </c>
      <c r="H24">
        <v>6.4677135536579902E-2</v>
      </c>
      <c r="I24" t="s">
        <v>19</v>
      </c>
      <c r="J24" t="s">
        <v>19</v>
      </c>
      <c r="K24" t="s">
        <v>19</v>
      </c>
    </row>
    <row r="25" spans="1:11" x14ac:dyDescent="0.35">
      <c r="A25" t="s">
        <v>3</v>
      </c>
      <c r="F25" t="s">
        <v>30</v>
      </c>
      <c r="G25" t="s">
        <v>9</v>
      </c>
      <c r="H25">
        <v>1.4903052878373699</v>
      </c>
      <c r="I25" t="s">
        <v>19</v>
      </c>
      <c r="J25">
        <v>1.80342773606631</v>
      </c>
      <c r="K25">
        <v>1.6451577344860699</v>
      </c>
    </row>
    <row r="26" spans="1:11" x14ac:dyDescent="0.35">
      <c r="A26" t="s">
        <v>3</v>
      </c>
      <c r="F26" t="s">
        <v>31</v>
      </c>
      <c r="G26" t="s">
        <v>9</v>
      </c>
      <c r="H26" t="s">
        <v>19</v>
      </c>
      <c r="I26" t="s">
        <v>19</v>
      </c>
      <c r="J26" t="s">
        <v>19</v>
      </c>
      <c r="K26" t="s">
        <v>19</v>
      </c>
    </row>
    <row r="27" spans="1:11" x14ac:dyDescent="0.35">
      <c r="A27" t="s">
        <v>3</v>
      </c>
      <c r="F27" t="s">
        <v>32</v>
      </c>
      <c r="G27" t="s">
        <v>9</v>
      </c>
      <c r="H27">
        <v>4.7236684280227703E-2</v>
      </c>
      <c r="I27" t="s">
        <v>19</v>
      </c>
      <c r="J27" t="s">
        <v>19</v>
      </c>
      <c r="K27" t="s">
        <v>19</v>
      </c>
    </row>
    <row r="28" spans="1:11" x14ac:dyDescent="0.35">
      <c r="A28" t="s">
        <v>3</v>
      </c>
      <c r="F28" t="s">
        <v>33</v>
      </c>
      <c r="G28" t="s">
        <v>9</v>
      </c>
      <c r="H28" t="s">
        <v>19</v>
      </c>
      <c r="I28" t="s">
        <v>19</v>
      </c>
      <c r="J28" t="s">
        <v>19</v>
      </c>
      <c r="K28" t="s">
        <v>24</v>
      </c>
    </row>
    <row r="29" spans="1:11" x14ac:dyDescent="0.35">
      <c r="A29" t="s">
        <v>3</v>
      </c>
      <c r="F29" t="s">
        <v>34</v>
      </c>
      <c r="G29" t="s">
        <v>9</v>
      </c>
      <c r="H29" t="s">
        <v>24</v>
      </c>
      <c r="I29" t="s">
        <v>24</v>
      </c>
      <c r="J29" t="s">
        <v>19</v>
      </c>
      <c r="K29" t="s">
        <v>24</v>
      </c>
    </row>
    <row r="30" spans="1:11" x14ac:dyDescent="0.35">
      <c r="A30" t="s">
        <v>3</v>
      </c>
      <c r="F30" t="s">
        <v>35</v>
      </c>
      <c r="G30" t="s">
        <v>9</v>
      </c>
      <c r="H30" t="s">
        <v>19</v>
      </c>
      <c r="I30">
        <v>8.6181411697637596E-3</v>
      </c>
      <c r="J30" t="s">
        <v>19</v>
      </c>
      <c r="K30" t="s">
        <v>19</v>
      </c>
    </row>
    <row r="31" spans="1:11" x14ac:dyDescent="0.35">
      <c r="A31" t="s">
        <v>3</v>
      </c>
      <c r="F31" t="s">
        <v>36</v>
      </c>
      <c r="G31" t="s">
        <v>9</v>
      </c>
      <c r="H31" t="s">
        <v>19</v>
      </c>
      <c r="I31" t="s">
        <v>19</v>
      </c>
      <c r="J31" t="s">
        <v>19</v>
      </c>
      <c r="K31" t="s">
        <v>19</v>
      </c>
    </row>
    <row r="32" spans="1:11" x14ac:dyDescent="0.35">
      <c r="A32" t="s">
        <v>3</v>
      </c>
      <c r="F32" t="s">
        <v>37</v>
      </c>
      <c r="G32" t="s">
        <v>9</v>
      </c>
      <c r="H32">
        <v>5.05717658000526E-3</v>
      </c>
      <c r="I32" t="s">
        <v>19</v>
      </c>
      <c r="J32">
        <v>6.5153634788101301E-3</v>
      </c>
      <c r="K32" t="s">
        <v>19</v>
      </c>
    </row>
    <row r="33" spans="1:11" x14ac:dyDescent="0.35">
      <c r="A33" t="s">
        <v>3</v>
      </c>
      <c r="F33" t="s">
        <v>38</v>
      </c>
      <c r="G33" t="s">
        <v>9</v>
      </c>
      <c r="H33">
        <v>0</v>
      </c>
      <c r="I33">
        <v>0</v>
      </c>
      <c r="J33">
        <v>0</v>
      </c>
      <c r="K33">
        <v>0</v>
      </c>
    </row>
    <row r="34" spans="1:11" x14ac:dyDescent="0.35">
      <c r="A34" t="s">
        <v>3</v>
      </c>
      <c r="F34" t="s">
        <v>39</v>
      </c>
      <c r="G34" t="s">
        <v>9</v>
      </c>
      <c r="H34" t="s">
        <v>19</v>
      </c>
      <c r="I34" t="s">
        <v>19</v>
      </c>
      <c r="J34" t="s">
        <v>19</v>
      </c>
      <c r="K34" t="s">
        <v>24</v>
      </c>
    </row>
    <row r="35" spans="1:11" x14ac:dyDescent="0.35">
      <c r="A35" t="s">
        <v>3</v>
      </c>
      <c r="F35" t="s">
        <v>40</v>
      </c>
      <c r="G35" t="s">
        <v>9</v>
      </c>
      <c r="H35" t="s">
        <v>19</v>
      </c>
      <c r="I35">
        <v>7.1613676113026596E-3</v>
      </c>
      <c r="J35" t="s">
        <v>19</v>
      </c>
      <c r="K35" t="s">
        <v>19</v>
      </c>
    </row>
    <row r="36" spans="1:11" x14ac:dyDescent="0.35">
      <c r="A36" t="s">
        <v>3</v>
      </c>
      <c r="F36" t="s">
        <v>41</v>
      </c>
      <c r="G36" t="s">
        <v>9</v>
      </c>
      <c r="H36">
        <v>8.3895871035311997E-3</v>
      </c>
      <c r="I36" t="s">
        <v>19</v>
      </c>
      <c r="J36" t="s">
        <v>19</v>
      </c>
      <c r="K36" t="s">
        <v>19</v>
      </c>
    </row>
    <row r="37" spans="1:11" x14ac:dyDescent="0.35">
      <c r="A37" t="s">
        <v>3</v>
      </c>
      <c r="F37" t="s">
        <v>42</v>
      </c>
      <c r="G37" t="s">
        <v>9</v>
      </c>
      <c r="H37" t="s">
        <v>19</v>
      </c>
      <c r="I37">
        <v>4.2101221848147002E-3</v>
      </c>
      <c r="J37" t="s">
        <v>24</v>
      </c>
      <c r="K37" t="s">
        <v>24</v>
      </c>
    </row>
    <row r="38" spans="1:11" x14ac:dyDescent="0.35">
      <c r="A38" t="s">
        <v>3</v>
      </c>
      <c r="F38" t="s">
        <v>43</v>
      </c>
      <c r="G38" t="s">
        <v>9</v>
      </c>
      <c r="H38">
        <v>82.170225622951804</v>
      </c>
      <c r="I38">
        <v>48.278362892072202</v>
      </c>
      <c r="J38">
        <v>79.468816184212997</v>
      </c>
      <c r="K38">
        <v>120.524609628026</v>
      </c>
    </row>
    <row r="39" spans="1:11" x14ac:dyDescent="0.35">
      <c r="A39" t="s">
        <v>3</v>
      </c>
      <c r="F39" t="s">
        <v>44</v>
      </c>
      <c r="G39" t="s">
        <v>9</v>
      </c>
      <c r="H39">
        <v>3.6307154366729102</v>
      </c>
      <c r="I39">
        <v>2.0973352634023499</v>
      </c>
      <c r="J39">
        <v>3.7663689442145101</v>
      </c>
      <c r="K39">
        <v>4.8594535340822604</v>
      </c>
    </row>
    <row r="40" spans="1:11" x14ac:dyDescent="0.35">
      <c r="A40" t="s">
        <v>3</v>
      </c>
      <c r="F40" t="s">
        <v>45</v>
      </c>
      <c r="G40" t="s">
        <v>9</v>
      </c>
      <c r="H40">
        <v>0.55163531948233102</v>
      </c>
      <c r="I40" t="s">
        <v>19</v>
      </c>
      <c r="J40">
        <v>0.56204582215099996</v>
      </c>
      <c r="K40">
        <v>0.62883430075025604</v>
      </c>
    </row>
    <row r="41" spans="1:11" x14ac:dyDescent="0.35">
      <c r="A41" t="s">
        <v>3</v>
      </c>
      <c r="F41" t="s">
        <v>46</v>
      </c>
      <c r="G41" t="s">
        <v>9</v>
      </c>
      <c r="H41">
        <v>11.123481281573101</v>
      </c>
      <c r="I41">
        <v>8.1201676452258695</v>
      </c>
      <c r="J41">
        <v>11.071769487262101</v>
      </c>
      <c r="K41">
        <v>14.1535950593371</v>
      </c>
    </row>
    <row r="42" spans="1:11" x14ac:dyDescent="0.35">
      <c r="A42" t="s">
        <v>3</v>
      </c>
      <c r="F42" t="s">
        <v>47</v>
      </c>
      <c r="G42" t="s">
        <v>9</v>
      </c>
      <c r="H42">
        <v>45.370133968802897</v>
      </c>
      <c r="I42">
        <v>30.389896378127901</v>
      </c>
      <c r="J42">
        <v>47.368538698804599</v>
      </c>
      <c r="K42">
        <v>56.051931863688303</v>
      </c>
    </row>
    <row r="43" spans="1:11" x14ac:dyDescent="0.35">
      <c r="A43" t="s">
        <v>3</v>
      </c>
      <c r="F43" t="s">
        <v>48</v>
      </c>
      <c r="G43" t="s">
        <v>9</v>
      </c>
      <c r="H43">
        <v>10.185890572680201</v>
      </c>
      <c r="I43">
        <v>1.80549427512288</v>
      </c>
      <c r="J43">
        <v>6.6000699754967904</v>
      </c>
      <c r="K43">
        <v>25.401243373739501</v>
      </c>
    </row>
    <row r="44" spans="1:11" x14ac:dyDescent="0.35">
      <c r="A44" t="s">
        <v>3</v>
      </c>
      <c r="F44" t="s">
        <v>49</v>
      </c>
      <c r="G44" t="s">
        <v>9</v>
      </c>
      <c r="H44">
        <v>1.62921589303703</v>
      </c>
      <c r="I44">
        <v>0.76537457509978801</v>
      </c>
      <c r="J44">
        <v>2.0672269442108102</v>
      </c>
      <c r="K44">
        <v>1.61116571407662</v>
      </c>
    </row>
    <row r="45" spans="1:11" x14ac:dyDescent="0.35">
      <c r="A45" t="s">
        <v>3</v>
      </c>
      <c r="F45" t="s">
        <v>50</v>
      </c>
      <c r="G45" t="s">
        <v>9</v>
      </c>
      <c r="H45">
        <v>5.5446717894273201</v>
      </c>
      <c r="I45">
        <v>2.42158503049053</v>
      </c>
      <c r="J45">
        <v>5.9024439987362101</v>
      </c>
      <c r="K45">
        <v>7.8872287270335502</v>
      </c>
    </row>
    <row r="46" spans="1:11" x14ac:dyDescent="0.35">
      <c r="A46" t="s">
        <v>3</v>
      </c>
      <c r="F46" t="s">
        <v>51</v>
      </c>
      <c r="G46" t="s">
        <v>9</v>
      </c>
      <c r="H46">
        <v>5.9606842640900304</v>
      </c>
      <c r="I46">
        <v>3.9676240580306299</v>
      </c>
      <c r="J46">
        <v>5.3574078782154197</v>
      </c>
      <c r="K46">
        <v>9.0891342831531698</v>
      </c>
    </row>
    <row r="47" spans="1:11" x14ac:dyDescent="0.35">
      <c r="A47" t="str">
        <f>CONCATENATE(B47,C47,D47,E47)</f>
        <v>Cropping</v>
      </c>
      <c r="B47" t="s">
        <v>52</v>
      </c>
      <c r="F47" t="s">
        <v>4</v>
      </c>
      <c r="G47" t="s">
        <v>5</v>
      </c>
      <c r="H47">
        <v>22652.0013</v>
      </c>
      <c r="I47">
        <v>5641.6754000000001</v>
      </c>
      <c r="J47">
        <v>11268.2862</v>
      </c>
      <c r="K47">
        <v>5742.0397000000003</v>
      </c>
    </row>
    <row r="48" spans="1:11" x14ac:dyDescent="0.35">
      <c r="A48" t="str">
        <f t="shared" ref="A48:A111" si="0">CONCATENATE(B48,C48,D48,E48)</f>
        <v>Cropping</v>
      </c>
      <c r="B48" t="s">
        <v>52</v>
      </c>
      <c r="F48" t="s">
        <v>6</v>
      </c>
      <c r="G48" t="s">
        <v>7</v>
      </c>
      <c r="H48">
        <v>182.74854611036099</v>
      </c>
      <c r="I48">
        <v>99.595331546724594</v>
      </c>
      <c r="J48">
        <v>193.326355148044</v>
      </c>
      <c r="K48">
        <v>243.69024691905199</v>
      </c>
    </row>
    <row r="49" spans="1:11" x14ac:dyDescent="0.35">
      <c r="A49" t="str">
        <f t="shared" si="0"/>
        <v>Cropping</v>
      </c>
      <c r="B49" t="s">
        <v>52</v>
      </c>
      <c r="F49" t="s">
        <v>8</v>
      </c>
      <c r="G49" t="s">
        <v>9</v>
      </c>
      <c r="H49">
        <v>175.885632245262</v>
      </c>
      <c r="I49">
        <v>96.250965598977999</v>
      </c>
      <c r="J49">
        <v>186.63256592462099</v>
      </c>
      <c r="K49">
        <v>233.03839197524201</v>
      </c>
    </row>
    <row r="50" spans="1:11" x14ac:dyDescent="0.35">
      <c r="A50" t="str">
        <f t="shared" si="0"/>
        <v>Cropping</v>
      </c>
      <c r="B50" t="s">
        <v>52</v>
      </c>
      <c r="F50" t="s">
        <v>10</v>
      </c>
      <c r="G50" t="s">
        <v>9</v>
      </c>
      <c r="H50">
        <v>85.153459986380895</v>
      </c>
      <c r="I50">
        <v>48.737139673615403</v>
      </c>
      <c r="J50">
        <v>90.492626333452506</v>
      </c>
      <c r="K50">
        <v>110.45558459531399</v>
      </c>
    </row>
    <row r="51" spans="1:11" x14ac:dyDescent="0.35">
      <c r="A51" t="str">
        <f t="shared" si="0"/>
        <v>Cropping</v>
      </c>
      <c r="B51" t="s">
        <v>52</v>
      </c>
      <c r="F51" t="s">
        <v>11</v>
      </c>
      <c r="G51" t="s">
        <v>9</v>
      </c>
      <c r="H51">
        <v>55.6915780254701</v>
      </c>
      <c r="I51">
        <v>28.3654486550219</v>
      </c>
      <c r="J51">
        <v>60.522411874487197</v>
      </c>
      <c r="K51">
        <v>73.059959064546405</v>
      </c>
    </row>
    <row r="52" spans="1:11" x14ac:dyDescent="0.35">
      <c r="A52" t="str">
        <f t="shared" si="0"/>
        <v>Cropping</v>
      </c>
      <c r="B52" t="s">
        <v>52</v>
      </c>
      <c r="F52" t="s">
        <v>12</v>
      </c>
      <c r="G52" t="s">
        <v>9</v>
      </c>
      <c r="H52">
        <v>24.3089422399954</v>
      </c>
      <c r="I52">
        <v>18.352473927691801</v>
      </c>
      <c r="J52">
        <v>24.146526757990902</v>
      </c>
      <c r="K52">
        <v>30.480025467256901</v>
      </c>
    </row>
    <row r="53" spans="1:11" x14ac:dyDescent="0.35">
      <c r="A53" t="str">
        <f t="shared" si="0"/>
        <v>Cropping</v>
      </c>
      <c r="B53" t="s">
        <v>52</v>
      </c>
      <c r="F53" t="s">
        <v>13</v>
      </c>
      <c r="G53" t="s">
        <v>9</v>
      </c>
      <c r="H53">
        <v>5.1529397209155201</v>
      </c>
      <c r="I53">
        <v>2.0192170909017602</v>
      </c>
      <c r="J53">
        <v>5.8236877009744399</v>
      </c>
      <c r="K53">
        <v>6.9156000635105297</v>
      </c>
    </row>
    <row r="54" spans="1:11" x14ac:dyDescent="0.35">
      <c r="A54" t="str">
        <f t="shared" si="0"/>
        <v>Cropping</v>
      </c>
      <c r="B54" t="s">
        <v>52</v>
      </c>
      <c r="F54" t="s">
        <v>14</v>
      </c>
      <c r="G54" t="s">
        <v>9</v>
      </c>
      <c r="H54">
        <v>20.497678716405499</v>
      </c>
      <c r="I54">
        <v>10.0728528154952</v>
      </c>
      <c r="J54">
        <v>23.358693185659401</v>
      </c>
      <c r="K54">
        <v>25.125782205929401</v>
      </c>
    </row>
    <row r="55" spans="1:11" x14ac:dyDescent="0.35">
      <c r="A55" t="str">
        <f t="shared" si="0"/>
        <v>Cropping</v>
      </c>
      <c r="B55" t="s">
        <v>52</v>
      </c>
      <c r="F55" t="s">
        <v>15</v>
      </c>
      <c r="G55" t="s">
        <v>9</v>
      </c>
      <c r="H55">
        <v>19.579577835358901</v>
      </c>
      <c r="I55">
        <v>9.3772590417024002</v>
      </c>
      <c r="J55">
        <v>22.3523839473477</v>
      </c>
      <c r="K55">
        <v>24.162165119478399</v>
      </c>
    </row>
    <row r="56" spans="1:11" x14ac:dyDescent="0.35">
      <c r="A56" t="str">
        <f t="shared" si="0"/>
        <v>Cropping</v>
      </c>
      <c r="B56" t="s">
        <v>52</v>
      </c>
      <c r="F56" t="s">
        <v>16</v>
      </c>
      <c r="G56" t="s">
        <v>9</v>
      </c>
      <c r="H56">
        <v>0.91810088104665599</v>
      </c>
      <c r="I56">
        <v>0.69559377379279996</v>
      </c>
      <c r="J56">
        <v>1.0063092383116801</v>
      </c>
      <c r="K56">
        <v>0.96361708645100497</v>
      </c>
    </row>
    <row r="57" spans="1:11" x14ac:dyDescent="0.35">
      <c r="A57" t="str">
        <f t="shared" si="0"/>
        <v>Cropping</v>
      </c>
      <c r="B57" t="s">
        <v>52</v>
      </c>
      <c r="F57" t="s">
        <v>17</v>
      </c>
      <c r="G57" t="s">
        <v>9</v>
      </c>
      <c r="H57">
        <v>6.3787312522359798</v>
      </c>
      <c r="I57">
        <v>3.5479441038029198</v>
      </c>
      <c r="J57">
        <v>7.3804520910198397</v>
      </c>
      <c r="K57">
        <v>7.1942437458243296</v>
      </c>
    </row>
    <row r="58" spans="1:11" x14ac:dyDescent="0.35">
      <c r="A58" t="str">
        <f t="shared" si="0"/>
        <v>Cropping</v>
      </c>
      <c r="B58" t="s">
        <v>52</v>
      </c>
      <c r="F58" t="s">
        <v>18</v>
      </c>
      <c r="G58" t="s">
        <v>9</v>
      </c>
      <c r="H58">
        <v>1.37591515898421</v>
      </c>
      <c r="I58" t="s">
        <v>19</v>
      </c>
      <c r="J58">
        <v>1.5254797062218699</v>
      </c>
      <c r="K58">
        <v>1.9856253324058399</v>
      </c>
    </row>
    <row r="59" spans="1:11" x14ac:dyDescent="0.35">
      <c r="A59" t="str">
        <f t="shared" si="0"/>
        <v>Cropping</v>
      </c>
      <c r="B59" t="s">
        <v>52</v>
      </c>
      <c r="F59" t="s">
        <v>20</v>
      </c>
      <c r="G59" t="s">
        <v>9</v>
      </c>
      <c r="H59">
        <v>4.9893219649868197</v>
      </c>
      <c r="I59">
        <v>3.0913154647287899</v>
      </c>
      <c r="J59">
        <v>5.8278458985182704</v>
      </c>
      <c r="K59">
        <v>5.2086184134184901</v>
      </c>
    </row>
    <row r="60" spans="1:11" x14ac:dyDescent="0.35">
      <c r="A60" t="str">
        <f t="shared" si="0"/>
        <v>Cropping</v>
      </c>
      <c r="B60" t="s">
        <v>52</v>
      </c>
      <c r="F60" t="s">
        <v>21</v>
      </c>
      <c r="G60" t="s">
        <v>9</v>
      </c>
      <c r="H60">
        <v>2.6606717227232402</v>
      </c>
      <c r="I60" t="s">
        <v>19</v>
      </c>
      <c r="J60">
        <v>2.9342585435928998</v>
      </c>
      <c r="K60">
        <v>3.6856462885479502</v>
      </c>
    </row>
    <row r="61" spans="1:11" x14ac:dyDescent="0.35">
      <c r="A61" t="str">
        <f t="shared" si="0"/>
        <v>Cropping</v>
      </c>
      <c r="B61" t="s">
        <v>52</v>
      </c>
      <c r="F61" t="s">
        <v>22</v>
      </c>
      <c r="G61" t="s">
        <v>9</v>
      </c>
      <c r="H61">
        <v>2.1979021513653199</v>
      </c>
      <c r="I61" t="s">
        <v>19</v>
      </c>
      <c r="J61">
        <v>2.4754578613738101</v>
      </c>
      <c r="K61">
        <v>2.78757214078475</v>
      </c>
    </row>
    <row r="62" spans="1:11" x14ac:dyDescent="0.35">
      <c r="A62" t="str">
        <f t="shared" si="0"/>
        <v>Cropping</v>
      </c>
      <c r="B62" t="s">
        <v>52</v>
      </c>
      <c r="F62" t="s">
        <v>23</v>
      </c>
      <c r="G62" t="s">
        <v>9</v>
      </c>
      <c r="H62" t="s">
        <v>19</v>
      </c>
      <c r="I62" t="s">
        <v>24</v>
      </c>
      <c r="J62" t="s">
        <v>19</v>
      </c>
      <c r="K62" t="s">
        <v>24</v>
      </c>
    </row>
    <row r="63" spans="1:11" x14ac:dyDescent="0.35">
      <c r="A63" t="str">
        <f t="shared" si="0"/>
        <v>Cropping</v>
      </c>
      <c r="B63" t="s">
        <v>52</v>
      </c>
      <c r="F63" t="s">
        <v>25</v>
      </c>
      <c r="G63" t="s">
        <v>9</v>
      </c>
      <c r="H63">
        <v>6.7533662995154398</v>
      </c>
      <c r="I63">
        <v>2.62211356293203</v>
      </c>
      <c r="J63">
        <v>7.6875145223947197</v>
      </c>
      <c r="K63">
        <v>8.9792194935538294</v>
      </c>
    </row>
    <row r="64" spans="1:11" x14ac:dyDescent="0.35">
      <c r="A64" t="str">
        <f t="shared" si="0"/>
        <v>Cropping</v>
      </c>
      <c r="B64" t="s">
        <v>52</v>
      </c>
      <c r="F64" t="s">
        <v>26</v>
      </c>
      <c r="G64" t="s">
        <v>9</v>
      </c>
      <c r="H64">
        <v>4.7215776820567301</v>
      </c>
      <c r="I64" t="s">
        <v>19</v>
      </c>
      <c r="J64">
        <v>5.9115801574156004</v>
      </c>
      <c r="K64">
        <v>4.7958490137224299</v>
      </c>
    </row>
    <row r="65" spans="1:11" x14ac:dyDescent="0.35">
      <c r="A65" t="str">
        <f t="shared" si="0"/>
        <v>Cropping</v>
      </c>
      <c r="B65" t="s">
        <v>52</v>
      </c>
      <c r="F65" t="s">
        <v>27</v>
      </c>
      <c r="G65" t="s">
        <v>9</v>
      </c>
      <c r="H65">
        <v>5.6075674191313096</v>
      </c>
      <c r="I65" t="s">
        <v>19</v>
      </c>
      <c r="J65">
        <v>7.2650722281086502</v>
      </c>
      <c r="K65">
        <v>4.8840274665812604</v>
      </c>
    </row>
    <row r="66" spans="1:11" x14ac:dyDescent="0.35">
      <c r="A66" t="str">
        <f t="shared" si="0"/>
        <v>Cropping</v>
      </c>
      <c r="B66" t="s">
        <v>52</v>
      </c>
      <c r="F66" t="s">
        <v>28</v>
      </c>
      <c r="G66" t="s">
        <v>9</v>
      </c>
      <c r="H66">
        <v>0.57017149932796496</v>
      </c>
      <c r="I66" t="s">
        <v>19</v>
      </c>
      <c r="J66" t="s">
        <v>19</v>
      </c>
      <c r="K66" t="s">
        <v>19</v>
      </c>
    </row>
    <row r="67" spans="1:11" x14ac:dyDescent="0.35">
      <c r="A67" t="str">
        <f t="shared" si="0"/>
        <v>Cropping</v>
      </c>
      <c r="B67" t="s">
        <v>52</v>
      </c>
      <c r="F67" t="s">
        <v>29</v>
      </c>
      <c r="G67" t="s">
        <v>9</v>
      </c>
      <c r="H67" t="s">
        <v>19</v>
      </c>
      <c r="I67" t="s">
        <v>19</v>
      </c>
      <c r="J67" t="s">
        <v>19</v>
      </c>
      <c r="K67" t="s">
        <v>19</v>
      </c>
    </row>
    <row r="68" spans="1:11" x14ac:dyDescent="0.35">
      <c r="A68" t="str">
        <f t="shared" si="0"/>
        <v>Cropping</v>
      </c>
      <c r="B68" t="s">
        <v>52</v>
      </c>
      <c r="F68" t="s">
        <v>30</v>
      </c>
      <c r="G68" t="s">
        <v>9</v>
      </c>
      <c r="H68">
        <v>3.6461016297045701</v>
      </c>
      <c r="I68" t="s">
        <v>19</v>
      </c>
      <c r="J68">
        <v>4.4685256162556399</v>
      </c>
      <c r="K68">
        <v>3.89110927428802</v>
      </c>
    </row>
    <row r="69" spans="1:11" x14ac:dyDescent="0.35">
      <c r="A69" t="str">
        <f t="shared" si="0"/>
        <v>Cropping</v>
      </c>
      <c r="B69" t="s">
        <v>52</v>
      </c>
      <c r="F69" t="s">
        <v>31</v>
      </c>
      <c r="G69" t="s">
        <v>9</v>
      </c>
      <c r="H69" t="s">
        <v>19</v>
      </c>
      <c r="I69" t="s">
        <v>19</v>
      </c>
      <c r="J69" t="s">
        <v>19</v>
      </c>
      <c r="K69" t="s">
        <v>19</v>
      </c>
    </row>
    <row r="70" spans="1:11" x14ac:dyDescent="0.35">
      <c r="A70" t="str">
        <f t="shared" si="0"/>
        <v>Cropping</v>
      </c>
      <c r="B70" t="s">
        <v>52</v>
      </c>
      <c r="F70" t="s">
        <v>32</v>
      </c>
      <c r="G70" t="s">
        <v>9</v>
      </c>
      <c r="H70">
        <v>0.11494292753726799</v>
      </c>
      <c r="I70" t="s">
        <v>19</v>
      </c>
      <c r="J70" t="s">
        <v>19</v>
      </c>
      <c r="K70" t="s">
        <v>19</v>
      </c>
    </row>
    <row r="71" spans="1:11" x14ac:dyDescent="0.35">
      <c r="A71" t="str">
        <f t="shared" si="0"/>
        <v>Cropping</v>
      </c>
      <c r="B71" t="s">
        <v>52</v>
      </c>
      <c r="F71" t="s">
        <v>33</v>
      </c>
      <c r="G71" t="s">
        <v>9</v>
      </c>
      <c r="H71" t="s">
        <v>19</v>
      </c>
      <c r="I71" t="s">
        <v>19</v>
      </c>
      <c r="J71" t="s">
        <v>19</v>
      </c>
      <c r="K71" t="s">
        <v>24</v>
      </c>
    </row>
    <row r="72" spans="1:11" x14ac:dyDescent="0.35">
      <c r="A72" t="str">
        <f t="shared" si="0"/>
        <v>Cropping</v>
      </c>
      <c r="B72" t="s">
        <v>52</v>
      </c>
      <c r="F72" t="s">
        <v>34</v>
      </c>
      <c r="G72" t="s">
        <v>9</v>
      </c>
      <c r="H72" t="s">
        <v>24</v>
      </c>
      <c r="I72" t="s">
        <v>24</v>
      </c>
      <c r="J72" t="s">
        <v>19</v>
      </c>
      <c r="K72" t="s">
        <v>24</v>
      </c>
    </row>
    <row r="73" spans="1:11" x14ac:dyDescent="0.35">
      <c r="A73" t="str">
        <f t="shared" si="0"/>
        <v>Cropping</v>
      </c>
      <c r="B73" t="s">
        <v>52</v>
      </c>
      <c r="F73" t="s">
        <v>35</v>
      </c>
      <c r="G73" t="s">
        <v>9</v>
      </c>
      <c r="H73" t="s">
        <v>19</v>
      </c>
      <c r="I73">
        <v>2.1599527331898599E-2</v>
      </c>
      <c r="J73" t="s">
        <v>19</v>
      </c>
      <c r="K73" t="s">
        <v>19</v>
      </c>
    </row>
    <row r="74" spans="1:11" x14ac:dyDescent="0.35">
      <c r="A74" t="str">
        <f t="shared" si="0"/>
        <v>Cropping</v>
      </c>
      <c r="B74" t="s">
        <v>52</v>
      </c>
      <c r="F74" t="s">
        <v>36</v>
      </c>
      <c r="G74" t="s">
        <v>9</v>
      </c>
      <c r="H74" t="s">
        <v>19</v>
      </c>
      <c r="I74" t="s">
        <v>19</v>
      </c>
      <c r="J74" t="s">
        <v>19</v>
      </c>
      <c r="K74" t="s">
        <v>19</v>
      </c>
    </row>
    <row r="75" spans="1:11" x14ac:dyDescent="0.35">
      <c r="A75" t="str">
        <f t="shared" si="0"/>
        <v>Cropping</v>
      </c>
      <c r="B75" t="s">
        <v>52</v>
      </c>
      <c r="F75" t="s">
        <v>37</v>
      </c>
      <c r="G75" t="s">
        <v>9</v>
      </c>
      <c r="H75">
        <v>1.27532294022957E-2</v>
      </c>
      <c r="I75" t="s">
        <v>19</v>
      </c>
      <c r="J75">
        <v>1.64693521895104E-2</v>
      </c>
      <c r="K75" t="s">
        <v>19</v>
      </c>
    </row>
    <row r="76" spans="1:11" x14ac:dyDescent="0.35">
      <c r="A76" t="str">
        <f t="shared" si="0"/>
        <v>Cropping</v>
      </c>
      <c r="B76" t="s">
        <v>52</v>
      </c>
      <c r="F76" t="s">
        <v>38</v>
      </c>
      <c r="G76" t="s">
        <v>9</v>
      </c>
      <c r="H76">
        <v>0</v>
      </c>
      <c r="I76">
        <v>0</v>
      </c>
      <c r="J76">
        <v>0</v>
      </c>
      <c r="K76">
        <v>0</v>
      </c>
    </row>
    <row r="77" spans="1:11" x14ac:dyDescent="0.35">
      <c r="A77" t="str">
        <f t="shared" si="0"/>
        <v>Cropping</v>
      </c>
      <c r="B77" t="s">
        <v>52</v>
      </c>
      <c r="F77" t="s">
        <v>39</v>
      </c>
      <c r="G77" t="s">
        <v>9</v>
      </c>
      <c r="H77" t="s">
        <v>19</v>
      </c>
      <c r="I77" t="s">
        <v>19</v>
      </c>
      <c r="J77" t="s">
        <v>19</v>
      </c>
      <c r="K77" t="s">
        <v>24</v>
      </c>
    </row>
    <row r="78" spans="1:11" x14ac:dyDescent="0.35">
      <c r="A78" t="str">
        <f t="shared" si="0"/>
        <v>Cropping</v>
      </c>
      <c r="B78" t="s">
        <v>52</v>
      </c>
      <c r="F78" t="s">
        <v>40</v>
      </c>
      <c r="G78" t="s">
        <v>9</v>
      </c>
      <c r="H78" t="s">
        <v>19</v>
      </c>
      <c r="I78">
        <v>1.7948436026645601E-2</v>
      </c>
      <c r="J78" t="s">
        <v>19</v>
      </c>
      <c r="K78" t="s">
        <v>19</v>
      </c>
    </row>
    <row r="79" spans="1:11" x14ac:dyDescent="0.35">
      <c r="A79" t="str">
        <f t="shared" si="0"/>
        <v>Cropping</v>
      </c>
      <c r="B79" t="s">
        <v>52</v>
      </c>
      <c r="F79" t="s">
        <v>41</v>
      </c>
      <c r="G79" t="s">
        <v>9</v>
      </c>
      <c r="H79">
        <v>2.1156929608687602E-2</v>
      </c>
      <c r="I79" t="s">
        <v>19</v>
      </c>
      <c r="J79" t="s">
        <v>19</v>
      </c>
      <c r="K79" t="s">
        <v>19</v>
      </c>
    </row>
    <row r="80" spans="1:11" x14ac:dyDescent="0.35">
      <c r="A80" t="str">
        <f t="shared" si="0"/>
        <v>Cropping</v>
      </c>
      <c r="B80" t="s">
        <v>52</v>
      </c>
      <c r="F80" t="s">
        <v>42</v>
      </c>
      <c r="G80" t="s">
        <v>9</v>
      </c>
      <c r="H80" t="s">
        <v>19</v>
      </c>
      <c r="I80">
        <v>1.0551770667273801E-2</v>
      </c>
      <c r="J80" t="s">
        <v>24</v>
      </c>
      <c r="K80" t="s">
        <v>24</v>
      </c>
    </row>
    <row r="81" spans="1:14" x14ac:dyDescent="0.35">
      <c r="A81" t="str">
        <f t="shared" si="0"/>
        <v>Cropping</v>
      </c>
      <c r="B81" t="s">
        <v>52</v>
      </c>
      <c r="F81" t="s">
        <v>43</v>
      </c>
      <c r="G81" t="s">
        <v>9</v>
      </c>
      <c r="H81">
        <v>46.913285946526898</v>
      </c>
      <c r="I81">
        <v>26.316614525536199</v>
      </c>
      <c r="J81">
        <v>46.040728097498999</v>
      </c>
      <c r="K81">
        <v>68.862274917569806</v>
      </c>
    </row>
    <row r="82" spans="1:14" x14ac:dyDescent="0.35">
      <c r="A82" t="str">
        <f t="shared" si="0"/>
        <v>Cropping</v>
      </c>
      <c r="B82" t="s">
        <v>52</v>
      </c>
      <c r="F82" t="s">
        <v>44</v>
      </c>
      <c r="G82" t="s">
        <v>9</v>
      </c>
      <c r="H82">
        <v>1.9448411972764601</v>
      </c>
      <c r="I82">
        <v>1.5093763382770999</v>
      </c>
      <c r="J82">
        <v>1.8457078491669801</v>
      </c>
      <c r="K82">
        <v>2.5672357657157998</v>
      </c>
    </row>
    <row r="83" spans="1:14" x14ac:dyDescent="0.35">
      <c r="A83" t="str">
        <f t="shared" si="0"/>
        <v>Cropping</v>
      </c>
      <c r="B83" t="s">
        <v>52</v>
      </c>
      <c r="F83" t="s">
        <v>45</v>
      </c>
      <c r="G83" t="s">
        <v>9</v>
      </c>
      <c r="H83">
        <v>0.65981207316105905</v>
      </c>
      <c r="I83" t="s">
        <v>19</v>
      </c>
      <c r="J83">
        <v>0.48899019116145598</v>
      </c>
      <c r="K83">
        <v>0.65183848380567599</v>
      </c>
    </row>
    <row r="84" spans="1:14" x14ac:dyDescent="0.35">
      <c r="A84" t="str">
        <f t="shared" si="0"/>
        <v>Cropping</v>
      </c>
      <c r="B84" t="s">
        <v>52</v>
      </c>
      <c r="F84" t="s">
        <v>46</v>
      </c>
      <c r="G84" t="s">
        <v>9</v>
      </c>
      <c r="H84">
        <v>4.4296778414894398</v>
      </c>
      <c r="I84">
        <v>4.1456742046875004</v>
      </c>
      <c r="J84">
        <v>3.7687506735496301</v>
      </c>
      <c r="K84">
        <v>6.0057332660030198</v>
      </c>
    </row>
    <row r="85" spans="1:14" x14ac:dyDescent="0.35">
      <c r="A85" t="str">
        <f t="shared" si="0"/>
        <v>Cropping</v>
      </c>
      <c r="B85" t="s">
        <v>52</v>
      </c>
      <c r="F85" t="s">
        <v>47</v>
      </c>
      <c r="G85" t="s">
        <v>9</v>
      </c>
      <c r="H85">
        <v>12.5185876526504</v>
      </c>
      <c r="I85">
        <v>8.9717757083294796</v>
      </c>
      <c r="J85">
        <v>14.095690981650799</v>
      </c>
      <c r="K85">
        <v>12.9084682758289</v>
      </c>
    </row>
    <row r="86" spans="1:14" x14ac:dyDescent="0.35">
      <c r="A86" t="str">
        <f t="shared" si="0"/>
        <v>Cropping</v>
      </c>
      <c r="B86" t="s">
        <v>52</v>
      </c>
      <c r="F86" t="s">
        <v>48</v>
      </c>
      <c r="G86" t="s">
        <v>9</v>
      </c>
      <c r="H86" t="s">
        <v>19</v>
      </c>
      <c r="I86" t="s">
        <v>24</v>
      </c>
      <c r="J86" t="s">
        <v>19</v>
      </c>
      <c r="K86" t="s">
        <v>19</v>
      </c>
    </row>
    <row r="87" spans="1:14" x14ac:dyDescent="0.35">
      <c r="A87" t="str">
        <f t="shared" si="0"/>
        <v>Cropping</v>
      </c>
      <c r="B87" t="s">
        <v>52</v>
      </c>
      <c r="F87" t="s">
        <v>49</v>
      </c>
      <c r="G87" t="s">
        <v>9</v>
      </c>
      <c r="H87">
        <v>3.34100038683999</v>
      </c>
      <c r="I87">
        <v>1.6416107550250101</v>
      </c>
      <c r="J87">
        <v>4.3965901440273996</v>
      </c>
      <c r="K87">
        <v>2.9391775271076601</v>
      </c>
    </row>
    <row r="88" spans="1:14" x14ac:dyDescent="0.35">
      <c r="A88" t="str">
        <f t="shared" si="0"/>
        <v>Cropping</v>
      </c>
      <c r="B88" t="s">
        <v>52</v>
      </c>
      <c r="F88" t="s">
        <v>50</v>
      </c>
      <c r="G88" t="s">
        <v>9</v>
      </c>
      <c r="H88">
        <v>11.104278401485001</v>
      </c>
      <c r="I88">
        <v>5.1971268432068998</v>
      </c>
      <c r="J88">
        <v>11.6033483854892</v>
      </c>
      <c r="K88">
        <v>15.928795413588</v>
      </c>
    </row>
    <row r="89" spans="1:14" x14ac:dyDescent="0.35">
      <c r="A89" t="str">
        <f t="shared" si="0"/>
        <v>Cropping</v>
      </c>
      <c r="B89" t="s">
        <v>52</v>
      </c>
      <c r="F89" t="s">
        <v>51</v>
      </c>
      <c r="G89" t="s">
        <v>9</v>
      </c>
      <c r="H89">
        <v>6.8629138650985402</v>
      </c>
      <c r="I89">
        <v>3.3443659477466601</v>
      </c>
      <c r="J89">
        <v>6.6937892234224599</v>
      </c>
      <c r="K89">
        <v>10.651854943810299</v>
      </c>
    </row>
    <row r="90" spans="1:14" x14ac:dyDescent="0.35">
      <c r="A90" t="str">
        <f t="shared" si="0"/>
        <v>CroppingCereals</v>
      </c>
      <c r="B90" t="s">
        <v>52</v>
      </c>
      <c r="C90" t="s">
        <v>53</v>
      </c>
      <c r="F90" t="s">
        <v>4</v>
      </c>
      <c r="G90" t="s">
        <v>5</v>
      </c>
      <c r="H90">
        <v>13989.0005</v>
      </c>
      <c r="I90">
        <v>3488.5032000000001</v>
      </c>
      <c r="J90">
        <v>6963.5174999999999</v>
      </c>
      <c r="K90">
        <v>3536.9798000000001</v>
      </c>
    </row>
    <row r="91" spans="1:14" x14ac:dyDescent="0.35">
      <c r="A91" t="str">
        <f t="shared" si="0"/>
        <v>CroppingCereals</v>
      </c>
      <c r="B91" t="s">
        <v>52</v>
      </c>
      <c r="C91" t="s">
        <v>53</v>
      </c>
      <c r="F91" t="s">
        <v>6</v>
      </c>
      <c r="G91" t="s">
        <v>7</v>
      </c>
      <c r="H91">
        <v>187.97887120555899</v>
      </c>
      <c r="I91">
        <v>105.553297202938</v>
      </c>
      <c r="J91">
        <v>203.99936905077101</v>
      </c>
      <c r="K91">
        <v>237.733993235415</v>
      </c>
      <c r="N91" s="3"/>
    </row>
    <row r="92" spans="1:14" x14ac:dyDescent="0.35">
      <c r="A92" t="str">
        <f t="shared" si="0"/>
        <v>CroppingCereals</v>
      </c>
      <c r="B92" t="s">
        <v>52</v>
      </c>
      <c r="C92" t="s">
        <v>53</v>
      </c>
      <c r="F92" t="s">
        <v>8</v>
      </c>
      <c r="G92" t="s">
        <v>9</v>
      </c>
      <c r="H92">
        <v>180.212166891838</v>
      </c>
      <c r="I92">
        <v>101.699900997654</v>
      </c>
      <c r="J92">
        <v>197.12686573703601</v>
      </c>
      <c r="K92">
        <v>224.347134638993</v>
      </c>
      <c r="N92" s="3"/>
    </row>
    <row r="93" spans="1:14" x14ac:dyDescent="0.35">
      <c r="A93" t="str">
        <f t="shared" si="0"/>
        <v>CroppingCereals</v>
      </c>
      <c r="B93" t="s">
        <v>52</v>
      </c>
      <c r="C93" t="s">
        <v>53</v>
      </c>
      <c r="F93" t="s">
        <v>10</v>
      </c>
      <c r="G93" t="s">
        <v>9</v>
      </c>
      <c r="H93">
        <v>96.479613059560606</v>
      </c>
      <c r="I93">
        <v>58.485050170514398</v>
      </c>
      <c r="J93">
        <v>103.406993665486</v>
      </c>
      <c r="K93">
        <v>120.31498190801101</v>
      </c>
    </row>
    <row r="94" spans="1:14" x14ac:dyDescent="0.35">
      <c r="A94" t="str">
        <f t="shared" si="0"/>
        <v>CroppingCereals</v>
      </c>
      <c r="B94" t="s">
        <v>52</v>
      </c>
      <c r="C94" t="s">
        <v>53</v>
      </c>
      <c r="F94" t="s">
        <v>11</v>
      </c>
      <c r="G94" t="s">
        <v>9</v>
      </c>
      <c r="H94">
        <v>62.280984958789702</v>
      </c>
      <c r="I94">
        <v>34.022545077212499</v>
      </c>
      <c r="J94">
        <v>69.959530432141506</v>
      </c>
      <c r="K94">
        <v>75.034796042374893</v>
      </c>
    </row>
    <row r="95" spans="1:14" x14ac:dyDescent="0.35">
      <c r="A95" t="str">
        <f t="shared" si="0"/>
        <v>CroppingCereals</v>
      </c>
      <c r="B95" t="s">
        <v>52</v>
      </c>
      <c r="C95" t="s">
        <v>53</v>
      </c>
      <c r="F95" t="s">
        <v>12</v>
      </c>
      <c r="G95" t="s">
        <v>9</v>
      </c>
      <c r="H95">
        <v>27.503710487250299</v>
      </c>
      <c r="I95">
        <v>21.836623579419399</v>
      </c>
      <c r="J95">
        <v>26.290788732418601</v>
      </c>
      <c r="K95">
        <v>35.481096357123697</v>
      </c>
    </row>
    <row r="96" spans="1:14" x14ac:dyDescent="0.35">
      <c r="A96" t="str">
        <f t="shared" si="0"/>
        <v>CroppingCereals</v>
      </c>
      <c r="B96" t="s">
        <v>52</v>
      </c>
      <c r="C96" t="s">
        <v>53</v>
      </c>
      <c r="F96" t="s">
        <v>13</v>
      </c>
      <c r="G96" t="s">
        <v>9</v>
      </c>
      <c r="H96">
        <v>6.69491761352071</v>
      </c>
      <c r="I96">
        <v>2.6258815138825198</v>
      </c>
      <c r="J96">
        <v>7.1566745009257202</v>
      </c>
      <c r="K96">
        <v>9.7990895085123206</v>
      </c>
    </row>
    <row r="97" spans="1:11" x14ac:dyDescent="0.35">
      <c r="A97" t="str">
        <f t="shared" si="0"/>
        <v>CroppingCereals</v>
      </c>
      <c r="B97" t="s">
        <v>52</v>
      </c>
      <c r="C97" t="s">
        <v>53</v>
      </c>
      <c r="F97" t="s">
        <v>14</v>
      </c>
      <c r="G97" t="s">
        <v>9</v>
      </c>
      <c r="H97">
        <v>25.026559934357</v>
      </c>
      <c r="I97">
        <v>12.130937103913199</v>
      </c>
      <c r="J97">
        <v>29.942410340176501</v>
      </c>
      <c r="K97">
        <v>28.0672363842734</v>
      </c>
    </row>
    <row r="98" spans="1:11" x14ac:dyDescent="0.35">
      <c r="A98" t="str">
        <f t="shared" si="0"/>
        <v>CroppingCereals</v>
      </c>
      <c r="B98" t="s">
        <v>52</v>
      </c>
      <c r="C98" t="s">
        <v>53</v>
      </c>
      <c r="F98" t="s">
        <v>15</v>
      </c>
      <c r="G98" t="s">
        <v>9</v>
      </c>
      <c r="H98">
        <v>23.760459723552099</v>
      </c>
      <c r="I98">
        <v>11.247958420390701</v>
      </c>
      <c r="J98">
        <v>28.6358759697236</v>
      </c>
      <c r="K98">
        <v>26.5028713387054</v>
      </c>
    </row>
    <row r="99" spans="1:11" x14ac:dyDescent="0.35">
      <c r="A99" t="str">
        <f t="shared" si="0"/>
        <v>CroppingCereals</v>
      </c>
      <c r="B99" t="s">
        <v>52</v>
      </c>
      <c r="C99" t="s">
        <v>53</v>
      </c>
      <c r="F99" t="s">
        <v>16</v>
      </c>
      <c r="G99" t="s">
        <v>9</v>
      </c>
      <c r="H99">
        <v>1.26610021080491</v>
      </c>
      <c r="I99" t="s">
        <v>19</v>
      </c>
      <c r="J99">
        <v>1.30653437045286</v>
      </c>
      <c r="K99">
        <v>1.5643650455679701</v>
      </c>
    </row>
    <row r="100" spans="1:11" x14ac:dyDescent="0.35">
      <c r="A100" t="str">
        <f t="shared" si="0"/>
        <v>CroppingCereals</v>
      </c>
      <c r="B100" t="s">
        <v>52</v>
      </c>
      <c r="C100" t="s">
        <v>53</v>
      </c>
      <c r="F100" t="s">
        <v>17</v>
      </c>
      <c r="G100" t="s">
        <v>9</v>
      </c>
      <c r="H100">
        <v>7.9796884493642102</v>
      </c>
      <c r="I100">
        <v>4.8893351882262799</v>
      </c>
      <c r="J100">
        <v>9.2214851330523704</v>
      </c>
      <c r="K100">
        <v>8.5828681175956891</v>
      </c>
    </row>
    <row r="101" spans="1:11" x14ac:dyDescent="0.35">
      <c r="A101" t="str">
        <f t="shared" si="0"/>
        <v>CroppingCereals</v>
      </c>
      <c r="B101" t="s">
        <v>52</v>
      </c>
      <c r="C101" t="s">
        <v>53</v>
      </c>
      <c r="F101" t="s">
        <v>18</v>
      </c>
      <c r="G101" t="s">
        <v>9</v>
      </c>
      <c r="H101">
        <v>1.2485876455576701</v>
      </c>
      <c r="I101" t="s">
        <v>19</v>
      </c>
      <c r="J101">
        <v>1.52570281111522</v>
      </c>
      <c r="K101">
        <v>1.63783395596435</v>
      </c>
    </row>
    <row r="102" spans="1:11" x14ac:dyDescent="0.35">
      <c r="A102" t="str">
        <f t="shared" si="0"/>
        <v>CroppingCereals</v>
      </c>
      <c r="B102" t="s">
        <v>52</v>
      </c>
      <c r="C102" t="s">
        <v>53</v>
      </c>
      <c r="F102" t="s">
        <v>20</v>
      </c>
      <c r="G102" t="s">
        <v>9</v>
      </c>
      <c r="H102">
        <v>6.7145963608336503</v>
      </c>
      <c r="I102">
        <v>4.5885616773979203</v>
      </c>
      <c r="J102">
        <v>7.6626265696898104</v>
      </c>
      <c r="K102">
        <v>6.94503416163134</v>
      </c>
    </row>
    <row r="103" spans="1:11" x14ac:dyDescent="0.35">
      <c r="A103" t="str">
        <f t="shared" si="0"/>
        <v>CroppingCereals</v>
      </c>
      <c r="B103" t="s">
        <v>52</v>
      </c>
      <c r="C103" t="s">
        <v>53</v>
      </c>
      <c r="F103" t="s">
        <v>21</v>
      </c>
      <c r="G103" t="s">
        <v>9</v>
      </c>
      <c r="H103" t="s">
        <v>19</v>
      </c>
      <c r="I103" t="s">
        <v>24</v>
      </c>
      <c r="J103" t="s">
        <v>19</v>
      </c>
      <c r="K103" t="s">
        <v>24</v>
      </c>
    </row>
    <row r="104" spans="1:11" x14ac:dyDescent="0.35">
      <c r="A104" t="str">
        <f t="shared" si="0"/>
        <v>CroppingCereals</v>
      </c>
      <c r="B104" t="s">
        <v>52</v>
      </c>
      <c r="C104" t="s">
        <v>53</v>
      </c>
      <c r="F104" t="s">
        <v>22</v>
      </c>
      <c r="G104" t="s">
        <v>9</v>
      </c>
      <c r="H104" t="s">
        <v>19</v>
      </c>
      <c r="I104" t="s">
        <v>24</v>
      </c>
      <c r="J104" t="s">
        <v>19</v>
      </c>
      <c r="K104" t="s">
        <v>24</v>
      </c>
    </row>
    <row r="105" spans="1:11" x14ac:dyDescent="0.35">
      <c r="A105" t="str">
        <f t="shared" si="0"/>
        <v>CroppingCereals</v>
      </c>
      <c r="B105" t="s">
        <v>52</v>
      </c>
      <c r="C105" t="s">
        <v>53</v>
      </c>
      <c r="F105" t="s">
        <v>23</v>
      </c>
      <c r="G105" t="s">
        <v>9</v>
      </c>
      <c r="H105">
        <v>0</v>
      </c>
      <c r="I105" t="s">
        <v>54</v>
      </c>
      <c r="J105">
        <v>0</v>
      </c>
      <c r="K105" t="s">
        <v>54</v>
      </c>
    </row>
    <row r="106" spans="1:11" x14ac:dyDescent="0.35">
      <c r="A106" t="str">
        <f t="shared" si="0"/>
        <v>CroppingCereals</v>
      </c>
      <c r="B106" t="s">
        <v>52</v>
      </c>
      <c r="C106" t="s">
        <v>53</v>
      </c>
      <c r="F106" t="s">
        <v>25</v>
      </c>
      <c r="G106" t="s">
        <v>9</v>
      </c>
      <c r="H106">
        <v>2.2766152186498299</v>
      </c>
      <c r="I106" t="s">
        <v>24</v>
      </c>
      <c r="J106">
        <v>3.37388829969911</v>
      </c>
      <c r="K106" t="s">
        <v>54</v>
      </c>
    </row>
    <row r="107" spans="1:11" x14ac:dyDescent="0.35">
      <c r="A107" t="str">
        <f t="shared" si="0"/>
        <v>CroppingCereals</v>
      </c>
      <c r="B107" t="s">
        <v>52</v>
      </c>
      <c r="C107" t="s">
        <v>53</v>
      </c>
      <c r="F107" t="s">
        <v>26</v>
      </c>
      <c r="G107" t="s">
        <v>9</v>
      </c>
      <c r="H107">
        <v>0.56319226416497803</v>
      </c>
      <c r="I107" t="s">
        <v>24</v>
      </c>
      <c r="J107" t="s">
        <v>19</v>
      </c>
      <c r="K107" t="s">
        <v>19</v>
      </c>
    </row>
    <row r="108" spans="1:11" x14ac:dyDescent="0.35">
      <c r="A108" t="str">
        <f t="shared" si="0"/>
        <v>CroppingCereals</v>
      </c>
      <c r="B108" t="s">
        <v>52</v>
      </c>
      <c r="C108" t="s">
        <v>53</v>
      </c>
      <c r="F108" t="s">
        <v>27</v>
      </c>
      <c r="G108" t="s">
        <v>9</v>
      </c>
      <c r="H108">
        <v>0.56319226416497803</v>
      </c>
      <c r="I108" t="s">
        <v>24</v>
      </c>
      <c r="J108" t="s">
        <v>19</v>
      </c>
      <c r="K108" t="s">
        <v>19</v>
      </c>
    </row>
    <row r="109" spans="1:11" x14ac:dyDescent="0.35">
      <c r="A109" t="str">
        <f t="shared" si="0"/>
        <v>CroppingCereals</v>
      </c>
      <c r="B109" t="s">
        <v>52</v>
      </c>
      <c r="C109" t="s">
        <v>53</v>
      </c>
      <c r="F109" t="s">
        <v>28</v>
      </c>
      <c r="G109" t="s">
        <v>9</v>
      </c>
      <c r="H109" t="s">
        <v>19</v>
      </c>
      <c r="I109" t="s">
        <v>54</v>
      </c>
      <c r="J109" t="s">
        <v>19</v>
      </c>
      <c r="K109" t="s">
        <v>24</v>
      </c>
    </row>
    <row r="110" spans="1:11" x14ac:dyDescent="0.35">
      <c r="A110" t="str">
        <f t="shared" si="0"/>
        <v>CroppingCereals</v>
      </c>
      <c r="B110" t="s">
        <v>52</v>
      </c>
      <c r="C110" t="s">
        <v>53</v>
      </c>
      <c r="F110" t="s">
        <v>29</v>
      </c>
      <c r="G110" t="s">
        <v>9</v>
      </c>
      <c r="H110" t="s">
        <v>24</v>
      </c>
      <c r="I110" t="s">
        <v>54</v>
      </c>
      <c r="J110" t="s">
        <v>24</v>
      </c>
      <c r="K110">
        <v>0</v>
      </c>
    </row>
    <row r="111" spans="1:11" x14ac:dyDescent="0.35">
      <c r="A111" t="str">
        <f t="shared" si="0"/>
        <v>CroppingCereals</v>
      </c>
      <c r="B111" t="s">
        <v>52</v>
      </c>
      <c r="C111" t="s">
        <v>53</v>
      </c>
      <c r="F111" t="s">
        <v>30</v>
      </c>
      <c r="G111" t="s">
        <v>9</v>
      </c>
      <c r="H111">
        <v>0.52834012315604695</v>
      </c>
      <c r="I111" t="s">
        <v>24</v>
      </c>
      <c r="J111" t="s">
        <v>19</v>
      </c>
      <c r="K111" t="s">
        <v>19</v>
      </c>
    </row>
    <row r="112" spans="1:11" x14ac:dyDescent="0.35">
      <c r="A112" t="str">
        <f t="shared" ref="A112:A175" si="1">CONCATENATE(B112,C112,D112,E112)</f>
        <v>CroppingCereals</v>
      </c>
      <c r="B112" t="s">
        <v>52</v>
      </c>
      <c r="C112" t="s">
        <v>53</v>
      </c>
      <c r="F112" t="s">
        <v>31</v>
      </c>
      <c r="G112" t="s">
        <v>9</v>
      </c>
      <c r="H112">
        <v>0</v>
      </c>
      <c r="I112">
        <v>0</v>
      </c>
      <c r="J112">
        <v>0</v>
      </c>
      <c r="K112">
        <v>0</v>
      </c>
    </row>
    <row r="113" spans="1:11" x14ac:dyDescent="0.35">
      <c r="A113" t="str">
        <f t="shared" si="1"/>
        <v>CroppingCereals</v>
      </c>
      <c r="B113" t="s">
        <v>52</v>
      </c>
      <c r="C113" t="s">
        <v>53</v>
      </c>
      <c r="F113" t="s">
        <v>32</v>
      </c>
      <c r="G113" t="s">
        <v>9</v>
      </c>
      <c r="H113" t="s">
        <v>24</v>
      </c>
      <c r="I113" t="s">
        <v>54</v>
      </c>
      <c r="J113" t="s">
        <v>24</v>
      </c>
      <c r="K113">
        <v>0</v>
      </c>
    </row>
    <row r="114" spans="1:11" x14ac:dyDescent="0.35">
      <c r="A114" t="str">
        <f t="shared" si="1"/>
        <v>CroppingCereals</v>
      </c>
      <c r="B114" t="s">
        <v>52</v>
      </c>
      <c r="C114" t="s">
        <v>53</v>
      </c>
      <c r="F114" t="s">
        <v>33</v>
      </c>
      <c r="G114" t="s">
        <v>9</v>
      </c>
      <c r="H114">
        <v>0</v>
      </c>
      <c r="I114">
        <v>0</v>
      </c>
      <c r="J114" t="s">
        <v>54</v>
      </c>
      <c r="K114" t="s">
        <v>54</v>
      </c>
    </row>
    <row r="115" spans="1:11" x14ac:dyDescent="0.35">
      <c r="A115" t="str">
        <f t="shared" si="1"/>
        <v>CroppingCereals</v>
      </c>
      <c r="B115" t="s">
        <v>52</v>
      </c>
      <c r="C115" t="s">
        <v>53</v>
      </c>
      <c r="F115" t="s">
        <v>34</v>
      </c>
      <c r="G115" t="s">
        <v>9</v>
      </c>
      <c r="H115">
        <v>0</v>
      </c>
      <c r="I115">
        <v>0</v>
      </c>
      <c r="J115">
        <v>0</v>
      </c>
      <c r="K115" t="s">
        <v>54</v>
      </c>
    </row>
    <row r="116" spans="1:11" x14ac:dyDescent="0.35">
      <c r="A116" t="str">
        <f t="shared" si="1"/>
        <v>CroppingCereals</v>
      </c>
      <c r="B116" t="s">
        <v>52</v>
      </c>
      <c r="C116" t="s">
        <v>53</v>
      </c>
      <c r="F116" t="s">
        <v>35</v>
      </c>
      <c r="G116" t="s">
        <v>9</v>
      </c>
      <c r="H116">
        <v>0</v>
      </c>
      <c r="I116">
        <v>0</v>
      </c>
      <c r="J116">
        <v>0</v>
      </c>
      <c r="K116">
        <v>0</v>
      </c>
    </row>
    <row r="117" spans="1:11" x14ac:dyDescent="0.35">
      <c r="A117" t="str">
        <f t="shared" si="1"/>
        <v>CroppingCereals</v>
      </c>
      <c r="B117" t="s">
        <v>52</v>
      </c>
      <c r="C117" t="s">
        <v>53</v>
      </c>
      <c r="F117" t="s">
        <v>36</v>
      </c>
      <c r="G117" t="s">
        <v>9</v>
      </c>
      <c r="H117">
        <v>0</v>
      </c>
      <c r="I117">
        <v>0</v>
      </c>
      <c r="J117">
        <v>0</v>
      </c>
      <c r="K117">
        <v>0</v>
      </c>
    </row>
    <row r="118" spans="1:11" x14ac:dyDescent="0.35">
      <c r="A118" t="str">
        <f t="shared" si="1"/>
        <v>CroppingCereals</v>
      </c>
      <c r="B118" t="s">
        <v>52</v>
      </c>
      <c r="C118" t="s">
        <v>53</v>
      </c>
      <c r="F118" t="s">
        <v>37</v>
      </c>
      <c r="G118" t="s">
        <v>9</v>
      </c>
      <c r="H118">
        <v>0</v>
      </c>
      <c r="I118">
        <v>0</v>
      </c>
      <c r="J118">
        <v>0</v>
      </c>
      <c r="K118">
        <v>0</v>
      </c>
    </row>
    <row r="119" spans="1:11" x14ac:dyDescent="0.35">
      <c r="A119" t="str">
        <f t="shared" si="1"/>
        <v>CroppingCereals</v>
      </c>
      <c r="B119" t="s">
        <v>52</v>
      </c>
      <c r="C119" t="s">
        <v>53</v>
      </c>
      <c r="F119" t="s">
        <v>38</v>
      </c>
      <c r="G119" t="s">
        <v>9</v>
      </c>
      <c r="H119">
        <v>0</v>
      </c>
      <c r="I119">
        <v>0</v>
      </c>
      <c r="J119">
        <v>0</v>
      </c>
      <c r="K119">
        <v>0</v>
      </c>
    </row>
    <row r="120" spans="1:11" x14ac:dyDescent="0.35">
      <c r="A120" t="str">
        <f t="shared" si="1"/>
        <v>CroppingCereals</v>
      </c>
      <c r="B120" t="s">
        <v>52</v>
      </c>
      <c r="C120" t="s">
        <v>53</v>
      </c>
      <c r="F120" t="s">
        <v>39</v>
      </c>
      <c r="G120" t="s">
        <v>9</v>
      </c>
      <c r="H120">
        <v>0</v>
      </c>
      <c r="I120">
        <v>0</v>
      </c>
      <c r="J120" t="s">
        <v>54</v>
      </c>
      <c r="K120" t="s">
        <v>54</v>
      </c>
    </row>
    <row r="121" spans="1:11" x14ac:dyDescent="0.35">
      <c r="A121" t="str">
        <f t="shared" si="1"/>
        <v>CroppingCereals</v>
      </c>
      <c r="B121" t="s">
        <v>52</v>
      </c>
      <c r="C121" t="s">
        <v>53</v>
      </c>
      <c r="F121" t="s">
        <v>40</v>
      </c>
      <c r="G121" t="s">
        <v>9</v>
      </c>
      <c r="H121" t="s">
        <v>24</v>
      </c>
      <c r="I121" t="s">
        <v>54</v>
      </c>
      <c r="J121">
        <v>0</v>
      </c>
      <c r="K121" t="s">
        <v>24</v>
      </c>
    </row>
    <row r="122" spans="1:11" x14ac:dyDescent="0.35">
      <c r="A122" t="str">
        <f t="shared" si="1"/>
        <v>CroppingCereals</v>
      </c>
      <c r="B122" t="s">
        <v>52</v>
      </c>
      <c r="C122" t="s">
        <v>53</v>
      </c>
      <c r="F122" t="s">
        <v>41</v>
      </c>
      <c r="G122" t="s">
        <v>9</v>
      </c>
      <c r="H122" t="s">
        <v>24</v>
      </c>
      <c r="I122" t="s">
        <v>54</v>
      </c>
      <c r="J122" t="s">
        <v>54</v>
      </c>
      <c r="K122" t="s">
        <v>24</v>
      </c>
    </row>
    <row r="123" spans="1:11" x14ac:dyDescent="0.35">
      <c r="A123" t="str">
        <f t="shared" si="1"/>
        <v>CroppingCereals</v>
      </c>
      <c r="B123" t="s">
        <v>52</v>
      </c>
      <c r="C123" t="s">
        <v>53</v>
      </c>
      <c r="F123" t="s">
        <v>42</v>
      </c>
      <c r="G123" t="s">
        <v>9</v>
      </c>
      <c r="H123">
        <v>0</v>
      </c>
      <c r="I123">
        <v>0</v>
      </c>
      <c r="J123">
        <v>0</v>
      </c>
      <c r="K123" t="s">
        <v>54</v>
      </c>
    </row>
    <row r="124" spans="1:11" x14ac:dyDescent="0.35">
      <c r="A124" t="str">
        <f t="shared" si="1"/>
        <v>CroppingCereals</v>
      </c>
      <c r="B124" t="s">
        <v>52</v>
      </c>
      <c r="C124" t="s">
        <v>53</v>
      </c>
      <c r="F124" t="s">
        <v>43</v>
      </c>
      <c r="G124" t="s">
        <v>9</v>
      </c>
      <c r="H124">
        <v>46.272148067261902</v>
      </c>
      <c r="I124">
        <v>25.860068723743801</v>
      </c>
      <c r="J124">
        <v>47.961445227501699</v>
      </c>
      <c r="K124">
        <v>63.078620575384697</v>
      </c>
    </row>
    <row r="125" spans="1:11" x14ac:dyDescent="0.35">
      <c r="A125" t="str">
        <f t="shared" si="1"/>
        <v>CroppingCereals</v>
      </c>
      <c r="B125" t="s">
        <v>52</v>
      </c>
      <c r="C125" t="s">
        <v>53</v>
      </c>
      <c r="F125" t="s">
        <v>44</v>
      </c>
      <c r="G125" t="s">
        <v>9</v>
      </c>
      <c r="H125">
        <v>1.4427175692788099</v>
      </c>
      <c r="I125" t="s">
        <v>19</v>
      </c>
      <c r="J125">
        <v>1.8324632976078501</v>
      </c>
      <c r="K125">
        <v>1.20754163396692</v>
      </c>
    </row>
    <row r="126" spans="1:11" x14ac:dyDescent="0.35">
      <c r="A126" t="str">
        <f t="shared" si="1"/>
        <v>CroppingCereals</v>
      </c>
      <c r="B126" t="s">
        <v>52</v>
      </c>
      <c r="C126" t="s">
        <v>53</v>
      </c>
      <c r="F126" t="s">
        <v>45</v>
      </c>
      <c r="G126" t="s">
        <v>9</v>
      </c>
      <c r="H126">
        <v>0.49603523025108198</v>
      </c>
      <c r="I126" t="s">
        <v>24</v>
      </c>
      <c r="J126" t="s">
        <v>19</v>
      </c>
      <c r="K126" t="s">
        <v>24</v>
      </c>
    </row>
    <row r="127" spans="1:11" x14ac:dyDescent="0.35">
      <c r="A127" t="str">
        <f t="shared" si="1"/>
        <v>CroppingCereals</v>
      </c>
      <c r="B127" t="s">
        <v>52</v>
      </c>
      <c r="C127" t="s">
        <v>53</v>
      </c>
      <c r="F127" t="s">
        <v>46</v>
      </c>
      <c r="G127" t="s">
        <v>9</v>
      </c>
      <c r="H127">
        <v>4.77921319325137</v>
      </c>
      <c r="I127">
        <v>4.2930506854630401</v>
      </c>
      <c r="J127">
        <v>4.17944859691959</v>
      </c>
      <c r="K127">
        <v>6.4395140879798101</v>
      </c>
    </row>
    <row r="128" spans="1:11" x14ac:dyDescent="0.35">
      <c r="A128" t="str">
        <f t="shared" si="1"/>
        <v>CroppingCereals</v>
      </c>
      <c r="B128" t="s">
        <v>52</v>
      </c>
      <c r="C128" t="s">
        <v>53</v>
      </c>
      <c r="F128" t="s">
        <v>47</v>
      </c>
      <c r="G128" t="s">
        <v>9</v>
      </c>
      <c r="H128">
        <v>13.984564833706299</v>
      </c>
      <c r="I128">
        <v>11.050098574941799</v>
      </c>
      <c r="J128">
        <v>16.285059922661201</v>
      </c>
      <c r="K128">
        <v>12.349655050899599</v>
      </c>
    </row>
    <row r="129" spans="1:11" x14ac:dyDescent="0.35">
      <c r="A129" t="str">
        <f t="shared" si="1"/>
        <v>CroppingCereals</v>
      </c>
      <c r="B129" t="s">
        <v>52</v>
      </c>
      <c r="C129" t="s">
        <v>53</v>
      </c>
      <c r="F129" t="s">
        <v>48</v>
      </c>
      <c r="G129" t="s">
        <v>9</v>
      </c>
      <c r="H129" t="s">
        <v>19</v>
      </c>
      <c r="I129" t="s">
        <v>24</v>
      </c>
      <c r="J129" t="s">
        <v>19</v>
      </c>
      <c r="K129" t="s">
        <v>24</v>
      </c>
    </row>
    <row r="130" spans="1:11" x14ac:dyDescent="0.35">
      <c r="A130" t="str">
        <f t="shared" si="1"/>
        <v>CroppingCereals</v>
      </c>
      <c r="B130" t="s">
        <v>52</v>
      </c>
      <c r="C130" t="s">
        <v>53</v>
      </c>
      <c r="F130" t="s">
        <v>49</v>
      </c>
      <c r="G130" t="s">
        <v>9</v>
      </c>
      <c r="H130">
        <v>4.3619444532152301</v>
      </c>
      <c r="I130">
        <v>2.0334645211161</v>
      </c>
      <c r="J130">
        <v>6.0655573304727097</v>
      </c>
      <c r="K130">
        <v>3.3044805712489498</v>
      </c>
    </row>
    <row r="131" spans="1:11" x14ac:dyDescent="0.35">
      <c r="A131" t="str">
        <f t="shared" si="1"/>
        <v>CroppingCereals</v>
      </c>
      <c r="B131" t="s">
        <v>52</v>
      </c>
      <c r="C131" t="s">
        <v>53</v>
      </c>
      <c r="F131" t="s">
        <v>50</v>
      </c>
      <c r="G131" t="s">
        <v>9</v>
      </c>
      <c r="H131">
        <v>10.9336036976337</v>
      </c>
      <c r="I131">
        <v>5.0243486226413703</v>
      </c>
      <c r="J131">
        <v>11.943411864478</v>
      </c>
      <c r="K131">
        <v>14.7737835022411</v>
      </c>
    </row>
    <row r="132" spans="1:11" x14ac:dyDescent="0.35">
      <c r="A132" t="str">
        <f t="shared" si="1"/>
        <v>CroppingCereals</v>
      </c>
      <c r="B132" t="s">
        <v>52</v>
      </c>
      <c r="C132" t="s">
        <v>53</v>
      </c>
      <c r="F132" t="s">
        <v>51</v>
      </c>
      <c r="G132" t="s">
        <v>9</v>
      </c>
      <c r="H132">
        <v>7.7667043137213501</v>
      </c>
      <c r="I132">
        <v>3.8533962052836901</v>
      </c>
      <c r="J132">
        <v>6.87250331373476</v>
      </c>
      <c r="K132">
        <v>13.3868585964217</v>
      </c>
    </row>
    <row r="133" spans="1:11" x14ac:dyDescent="0.35">
      <c r="A133" t="str">
        <f t="shared" si="1"/>
        <v>CroppingGeneral cropping</v>
      </c>
      <c r="B133" t="s">
        <v>52</v>
      </c>
      <c r="C133" t="s">
        <v>55</v>
      </c>
      <c r="F133" t="s">
        <v>4</v>
      </c>
      <c r="G133" t="s">
        <v>5</v>
      </c>
      <c r="H133">
        <v>5911.0003999999999</v>
      </c>
      <c r="I133">
        <v>1470.2426</v>
      </c>
      <c r="J133">
        <v>2930.5947000000001</v>
      </c>
      <c r="K133">
        <v>1510.1631</v>
      </c>
    </row>
    <row r="134" spans="1:11" x14ac:dyDescent="0.35">
      <c r="A134" t="str">
        <f t="shared" si="1"/>
        <v>CroppingGeneral cropping</v>
      </c>
      <c r="B134" t="s">
        <v>52</v>
      </c>
      <c r="C134" t="s">
        <v>55</v>
      </c>
      <c r="F134" t="s">
        <v>6</v>
      </c>
      <c r="G134" t="s">
        <v>7</v>
      </c>
      <c r="H134">
        <v>243.609011861173</v>
      </c>
      <c r="I134">
        <v>125.844640331466</v>
      </c>
      <c r="J134">
        <v>245.52983410943901</v>
      </c>
      <c r="K134">
        <v>354.53282153762098</v>
      </c>
    </row>
    <row r="135" spans="1:11" x14ac:dyDescent="0.35">
      <c r="A135" t="str">
        <f t="shared" si="1"/>
        <v>CroppingGeneral cropping</v>
      </c>
      <c r="B135" t="s">
        <v>52</v>
      </c>
      <c r="C135" t="s">
        <v>55</v>
      </c>
      <c r="F135" t="s">
        <v>8</v>
      </c>
      <c r="G135" t="s">
        <v>9</v>
      </c>
      <c r="H135">
        <v>236.42782571508499</v>
      </c>
      <c r="I135">
        <v>122.95591997810401</v>
      </c>
      <c r="J135">
        <v>236.96993455935799</v>
      </c>
      <c r="K135">
        <v>345.84814489242899</v>
      </c>
    </row>
    <row r="136" spans="1:11" x14ac:dyDescent="0.35">
      <c r="A136" t="str">
        <f t="shared" si="1"/>
        <v>CroppingGeneral cropping</v>
      </c>
      <c r="B136" t="s">
        <v>52</v>
      </c>
      <c r="C136" t="s">
        <v>55</v>
      </c>
      <c r="F136" t="s">
        <v>10</v>
      </c>
      <c r="G136" t="s">
        <v>9</v>
      </c>
      <c r="H136">
        <v>96.2743862839191</v>
      </c>
      <c r="I136" t="s">
        <v>54</v>
      </c>
      <c r="J136">
        <v>100.787863657161</v>
      </c>
      <c r="K136">
        <v>134.78379678658499</v>
      </c>
    </row>
    <row r="137" spans="1:11" x14ac:dyDescent="0.35">
      <c r="A137" t="str">
        <f t="shared" si="1"/>
        <v>CroppingGeneral cropping</v>
      </c>
      <c r="B137" t="s">
        <v>52</v>
      </c>
      <c r="C137" t="s">
        <v>55</v>
      </c>
      <c r="F137" t="s">
        <v>11</v>
      </c>
      <c r="G137" t="s">
        <v>9</v>
      </c>
      <c r="H137">
        <v>64.582880090314305</v>
      </c>
      <c r="I137" t="s">
        <v>54</v>
      </c>
      <c r="J137">
        <v>65.218497484145502</v>
      </c>
      <c r="K137">
        <v>98.992690018051704</v>
      </c>
    </row>
    <row r="138" spans="1:11" x14ac:dyDescent="0.35">
      <c r="A138" t="str">
        <f t="shared" si="1"/>
        <v>CroppingGeneral cropping</v>
      </c>
      <c r="B138" t="s">
        <v>52</v>
      </c>
      <c r="C138" t="s">
        <v>55</v>
      </c>
      <c r="F138" t="s">
        <v>12</v>
      </c>
      <c r="G138" t="s">
        <v>9</v>
      </c>
      <c r="H138">
        <v>27.8622112038768</v>
      </c>
      <c r="I138">
        <v>18.3129145135639</v>
      </c>
      <c r="J138">
        <v>30.272546905582001</v>
      </c>
      <c r="K138">
        <v>32.481623346511398</v>
      </c>
    </row>
    <row r="139" spans="1:11" x14ac:dyDescent="0.35">
      <c r="A139" t="str">
        <f t="shared" si="1"/>
        <v>CroppingGeneral cropping</v>
      </c>
      <c r="B139" t="s">
        <v>52</v>
      </c>
      <c r="C139" t="s">
        <v>55</v>
      </c>
      <c r="F139" t="s">
        <v>13</v>
      </c>
      <c r="G139" t="s">
        <v>9</v>
      </c>
      <c r="H139">
        <v>3.8292949897279698</v>
      </c>
      <c r="I139" t="s">
        <v>19</v>
      </c>
      <c r="J139" t="s">
        <v>54</v>
      </c>
      <c r="K139" t="s">
        <v>54</v>
      </c>
    </row>
    <row r="140" spans="1:11" x14ac:dyDescent="0.35">
      <c r="A140" t="str">
        <f t="shared" si="1"/>
        <v>CroppingGeneral cropping</v>
      </c>
      <c r="B140" t="s">
        <v>52</v>
      </c>
      <c r="C140" t="s">
        <v>55</v>
      </c>
      <c r="F140" t="s">
        <v>14</v>
      </c>
      <c r="G140" t="s">
        <v>9</v>
      </c>
      <c r="H140">
        <v>19.2794909296572</v>
      </c>
      <c r="I140">
        <v>9.8684074526203993</v>
      </c>
      <c r="J140">
        <v>18.6056820668515</v>
      </c>
      <c r="K140" t="s">
        <v>54</v>
      </c>
    </row>
    <row r="141" spans="1:11" x14ac:dyDescent="0.35">
      <c r="A141" t="str">
        <f t="shared" si="1"/>
        <v>CroppingGeneral cropping</v>
      </c>
      <c r="B141" t="s">
        <v>52</v>
      </c>
      <c r="C141" t="s">
        <v>55</v>
      </c>
      <c r="F141" t="s">
        <v>15</v>
      </c>
      <c r="G141" t="s">
        <v>9</v>
      </c>
      <c r="H141">
        <v>18.757524145659001</v>
      </c>
      <c r="I141" t="s">
        <v>19</v>
      </c>
      <c r="J141">
        <v>17.8408865971811</v>
      </c>
      <c r="K141" t="s">
        <v>54</v>
      </c>
    </row>
    <row r="142" spans="1:11" x14ac:dyDescent="0.35">
      <c r="A142" t="str">
        <f t="shared" si="1"/>
        <v>CroppingGeneral cropping</v>
      </c>
      <c r="B142" t="s">
        <v>52</v>
      </c>
      <c r="C142" t="s">
        <v>55</v>
      </c>
      <c r="F142" t="s">
        <v>16</v>
      </c>
      <c r="G142" t="s">
        <v>9</v>
      </c>
      <c r="H142" t="s">
        <v>19</v>
      </c>
      <c r="I142" t="s">
        <v>24</v>
      </c>
      <c r="J142" t="s">
        <v>19</v>
      </c>
      <c r="K142">
        <v>0</v>
      </c>
    </row>
    <row r="143" spans="1:11" x14ac:dyDescent="0.35">
      <c r="A143" t="str">
        <f t="shared" si="1"/>
        <v>CroppingGeneral cropping</v>
      </c>
      <c r="B143" t="s">
        <v>52</v>
      </c>
      <c r="C143" t="s">
        <v>55</v>
      </c>
      <c r="F143" t="s">
        <v>17</v>
      </c>
      <c r="G143" t="s">
        <v>9</v>
      </c>
      <c r="H143">
        <v>5.3919955529016699</v>
      </c>
      <c r="I143" t="s">
        <v>19</v>
      </c>
      <c r="J143">
        <v>6.3402113646080096</v>
      </c>
      <c r="K143">
        <v>6.8413872163874201</v>
      </c>
    </row>
    <row r="144" spans="1:11" x14ac:dyDescent="0.35">
      <c r="A144" t="str">
        <f t="shared" si="1"/>
        <v>CroppingGeneral cropping</v>
      </c>
      <c r="B144" t="s">
        <v>52</v>
      </c>
      <c r="C144" t="s">
        <v>55</v>
      </c>
      <c r="F144" t="s">
        <v>18</v>
      </c>
      <c r="G144" t="s">
        <v>9</v>
      </c>
      <c r="H144">
        <v>2.21311236622484</v>
      </c>
      <c r="I144" t="s">
        <v>24</v>
      </c>
      <c r="J144">
        <v>2.13935708066353</v>
      </c>
      <c r="K144" t="s">
        <v>19</v>
      </c>
    </row>
    <row r="145" spans="1:11" x14ac:dyDescent="0.35">
      <c r="A145" t="str">
        <f t="shared" si="1"/>
        <v>CroppingGeneral cropping</v>
      </c>
      <c r="B145" t="s">
        <v>52</v>
      </c>
      <c r="C145" t="s">
        <v>55</v>
      </c>
      <c r="F145" t="s">
        <v>20</v>
      </c>
      <c r="G145" t="s">
        <v>9</v>
      </c>
      <c r="H145" t="s">
        <v>54</v>
      </c>
      <c r="I145" t="s">
        <v>19</v>
      </c>
      <c r="J145">
        <v>4.20085428394448</v>
      </c>
      <c r="K145" t="s">
        <v>54</v>
      </c>
    </row>
    <row r="146" spans="1:11" x14ac:dyDescent="0.35">
      <c r="A146" t="str">
        <f t="shared" si="1"/>
        <v>CroppingGeneral cropping</v>
      </c>
      <c r="B146" t="s">
        <v>52</v>
      </c>
      <c r="C146" t="s">
        <v>55</v>
      </c>
      <c r="F146" t="s">
        <v>21</v>
      </c>
      <c r="G146" t="s">
        <v>9</v>
      </c>
      <c r="H146">
        <v>9.4773732617240292</v>
      </c>
      <c r="I146" t="s">
        <v>19</v>
      </c>
      <c r="J146">
        <v>10.561283859893701</v>
      </c>
      <c r="K146">
        <v>12.682445471618299</v>
      </c>
    </row>
    <row r="147" spans="1:11" x14ac:dyDescent="0.35">
      <c r="A147" t="str">
        <f t="shared" si="1"/>
        <v>CroppingGeneral cropping</v>
      </c>
      <c r="B147" t="s">
        <v>52</v>
      </c>
      <c r="C147" t="s">
        <v>55</v>
      </c>
      <c r="F147" t="s">
        <v>22</v>
      </c>
      <c r="G147" t="s">
        <v>9</v>
      </c>
      <c r="H147">
        <v>7.7085470708139399</v>
      </c>
      <c r="I147" t="s">
        <v>19</v>
      </c>
      <c r="J147">
        <v>8.7971718194262696</v>
      </c>
      <c r="K147">
        <v>9.2856913064555702</v>
      </c>
    </row>
    <row r="148" spans="1:11" x14ac:dyDescent="0.35">
      <c r="A148" t="str">
        <f t="shared" si="1"/>
        <v>CroppingGeneral cropping</v>
      </c>
      <c r="B148" t="s">
        <v>52</v>
      </c>
      <c r="C148" t="s">
        <v>55</v>
      </c>
      <c r="F148" t="s">
        <v>23</v>
      </c>
      <c r="G148" t="s">
        <v>9</v>
      </c>
      <c r="H148" t="s">
        <v>19</v>
      </c>
      <c r="I148" t="s">
        <v>24</v>
      </c>
      <c r="J148" t="s">
        <v>19</v>
      </c>
      <c r="K148">
        <v>0</v>
      </c>
    </row>
    <row r="149" spans="1:11" x14ac:dyDescent="0.35">
      <c r="A149" t="str">
        <f t="shared" si="1"/>
        <v>CroppingGeneral cropping</v>
      </c>
      <c r="B149" t="s">
        <v>52</v>
      </c>
      <c r="C149" t="s">
        <v>55</v>
      </c>
      <c r="F149" t="s">
        <v>25</v>
      </c>
      <c r="G149" t="s">
        <v>9</v>
      </c>
      <c r="H149">
        <v>20.1606480204265</v>
      </c>
      <c r="I149">
        <v>9.7380784191670102</v>
      </c>
      <c r="J149">
        <v>21.294370223900302</v>
      </c>
      <c r="K149">
        <v>28.107621131121501</v>
      </c>
    </row>
    <row r="150" spans="1:11" x14ac:dyDescent="0.35">
      <c r="A150" t="str">
        <f t="shared" si="1"/>
        <v>CroppingGeneral cropping</v>
      </c>
      <c r="B150" t="s">
        <v>52</v>
      </c>
      <c r="C150" t="s">
        <v>55</v>
      </c>
      <c r="F150" t="s">
        <v>26</v>
      </c>
      <c r="G150" t="s">
        <v>9</v>
      </c>
      <c r="H150">
        <v>11.7551905555615</v>
      </c>
      <c r="I150" t="s">
        <v>19</v>
      </c>
      <c r="J150">
        <v>14.1214604158671</v>
      </c>
      <c r="K150">
        <v>12.098445703646201</v>
      </c>
    </row>
    <row r="151" spans="1:11" x14ac:dyDescent="0.35">
      <c r="A151" t="str">
        <f t="shared" si="1"/>
        <v>CroppingGeneral cropping</v>
      </c>
      <c r="B151" t="s">
        <v>52</v>
      </c>
      <c r="C151" t="s">
        <v>55</v>
      </c>
      <c r="F151" t="s">
        <v>27</v>
      </c>
      <c r="G151" t="s">
        <v>9</v>
      </c>
      <c r="H151">
        <v>14.0220682531167</v>
      </c>
      <c r="I151" t="s">
        <v>19</v>
      </c>
      <c r="J151">
        <v>17.166227455813001</v>
      </c>
      <c r="K151">
        <v>12.6295273954184</v>
      </c>
    </row>
    <row r="152" spans="1:11" x14ac:dyDescent="0.35">
      <c r="A152" t="str">
        <f t="shared" si="1"/>
        <v>CroppingGeneral cropping</v>
      </c>
      <c r="B152" t="s">
        <v>52</v>
      </c>
      <c r="C152" t="s">
        <v>55</v>
      </c>
      <c r="F152" t="s">
        <v>28</v>
      </c>
      <c r="G152" t="s">
        <v>9</v>
      </c>
      <c r="H152" t="s">
        <v>19</v>
      </c>
      <c r="I152" t="s">
        <v>24</v>
      </c>
      <c r="J152" t="s">
        <v>19</v>
      </c>
      <c r="K152" t="s">
        <v>19</v>
      </c>
    </row>
    <row r="153" spans="1:11" x14ac:dyDescent="0.35">
      <c r="A153" t="str">
        <f t="shared" si="1"/>
        <v>CroppingGeneral cropping</v>
      </c>
      <c r="B153" t="s">
        <v>52</v>
      </c>
      <c r="C153" t="s">
        <v>55</v>
      </c>
      <c r="F153" t="s">
        <v>29</v>
      </c>
      <c r="G153" t="s">
        <v>9</v>
      </c>
      <c r="H153" t="s">
        <v>19</v>
      </c>
      <c r="I153" t="s">
        <v>24</v>
      </c>
      <c r="J153" t="s">
        <v>19</v>
      </c>
      <c r="K153">
        <v>0</v>
      </c>
    </row>
    <row r="154" spans="1:11" x14ac:dyDescent="0.35">
      <c r="A154" t="str">
        <f t="shared" si="1"/>
        <v>CroppingGeneral cropping</v>
      </c>
      <c r="B154" t="s">
        <v>52</v>
      </c>
      <c r="C154" t="s">
        <v>55</v>
      </c>
      <c r="F154" t="s">
        <v>30</v>
      </c>
      <c r="G154" t="s">
        <v>9</v>
      </c>
      <c r="H154">
        <v>10.487491409068401</v>
      </c>
      <c r="I154" t="s">
        <v>19</v>
      </c>
      <c r="J154">
        <v>12.1044677030911</v>
      </c>
      <c r="K154">
        <v>11.8626352127131</v>
      </c>
    </row>
    <row r="155" spans="1:11" x14ac:dyDescent="0.35">
      <c r="A155" t="str">
        <f t="shared" si="1"/>
        <v>CroppingGeneral cropping</v>
      </c>
      <c r="B155" t="s">
        <v>52</v>
      </c>
      <c r="C155" t="s">
        <v>55</v>
      </c>
      <c r="F155" t="s">
        <v>31</v>
      </c>
      <c r="G155" t="s">
        <v>9</v>
      </c>
      <c r="H155" t="s">
        <v>19</v>
      </c>
      <c r="I155">
        <v>0</v>
      </c>
      <c r="J155" t="s">
        <v>19</v>
      </c>
      <c r="K155">
        <v>0</v>
      </c>
    </row>
    <row r="156" spans="1:11" x14ac:dyDescent="0.35">
      <c r="A156" t="str">
        <f t="shared" si="1"/>
        <v>CroppingGeneral cropping</v>
      </c>
      <c r="B156" t="s">
        <v>52</v>
      </c>
      <c r="C156" t="s">
        <v>55</v>
      </c>
      <c r="F156" t="s">
        <v>32</v>
      </c>
      <c r="G156" t="s">
        <v>9</v>
      </c>
      <c r="H156" t="s">
        <v>19</v>
      </c>
      <c r="I156" t="s">
        <v>24</v>
      </c>
      <c r="J156" t="s">
        <v>24</v>
      </c>
      <c r="K156">
        <v>0</v>
      </c>
    </row>
    <row r="157" spans="1:11" x14ac:dyDescent="0.35">
      <c r="A157" t="str">
        <f t="shared" si="1"/>
        <v>CroppingGeneral cropping</v>
      </c>
      <c r="B157" t="s">
        <v>52</v>
      </c>
      <c r="C157" t="s">
        <v>55</v>
      </c>
      <c r="F157" t="s">
        <v>33</v>
      </c>
      <c r="G157" t="s">
        <v>9</v>
      </c>
      <c r="H157" t="s">
        <v>19</v>
      </c>
      <c r="I157" t="s">
        <v>19</v>
      </c>
      <c r="J157" t="s">
        <v>24</v>
      </c>
      <c r="K157">
        <v>0</v>
      </c>
    </row>
    <row r="158" spans="1:11" x14ac:dyDescent="0.35">
      <c r="A158" t="str">
        <f t="shared" si="1"/>
        <v>CroppingGeneral cropping</v>
      </c>
      <c r="B158" t="s">
        <v>52</v>
      </c>
      <c r="C158" t="s">
        <v>55</v>
      </c>
      <c r="F158" t="s">
        <v>34</v>
      </c>
      <c r="G158" t="s">
        <v>9</v>
      </c>
      <c r="H158" t="s">
        <v>24</v>
      </c>
      <c r="I158" t="s">
        <v>24</v>
      </c>
      <c r="J158" t="s">
        <v>54</v>
      </c>
      <c r="K158">
        <v>0</v>
      </c>
    </row>
    <row r="159" spans="1:11" x14ac:dyDescent="0.35">
      <c r="A159" t="str">
        <f t="shared" si="1"/>
        <v>CroppingGeneral cropping</v>
      </c>
      <c r="B159" t="s">
        <v>52</v>
      </c>
      <c r="C159" t="s">
        <v>55</v>
      </c>
      <c r="F159" t="s">
        <v>35</v>
      </c>
      <c r="G159" t="s">
        <v>9</v>
      </c>
      <c r="H159" t="s">
        <v>19</v>
      </c>
      <c r="I159" t="s">
        <v>19</v>
      </c>
      <c r="J159" t="s">
        <v>24</v>
      </c>
      <c r="K159">
        <v>0</v>
      </c>
    </row>
    <row r="160" spans="1:11" x14ac:dyDescent="0.35">
      <c r="A160" t="str">
        <f t="shared" si="1"/>
        <v>CroppingGeneral cropping</v>
      </c>
      <c r="B160" t="s">
        <v>52</v>
      </c>
      <c r="C160" t="s">
        <v>55</v>
      </c>
      <c r="F160" t="s">
        <v>36</v>
      </c>
      <c r="G160" t="s">
        <v>9</v>
      </c>
      <c r="H160" t="s">
        <v>24</v>
      </c>
      <c r="I160" t="s">
        <v>54</v>
      </c>
      <c r="J160" t="s">
        <v>24</v>
      </c>
      <c r="K160">
        <v>0</v>
      </c>
    </row>
    <row r="161" spans="1:11" x14ac:dyDescent="0.35">
      <c r="A161" t="str">
        <f t="shared" si="1"/>
        <v>CroppingGeneral cropping</v>
      </c>
      <c r="B161" t="s">
        <v>52</v>
      </c>
      <c r="C161" t="s">
        <v>55</v>
      </c>
      <c r="F161" t="s">
        <v>37</v>
      </c>
      <c r="G161" t="s">
        <v>9</v>
      </c>
      <c r="H161">
        <v>0</v>
      </c>
      <c r="I161">
        <v>0</v>
      </c>
      <c r="J161">
        <v>0</v>
      </c>
      <c r="K161">
        <v>0</v>
      </c>
    </row>
    <row r="162" spans="1:11" x14ac:dyDescent="0.35">
      <c r="A162" t="str">
        <f t="shared" si="1"/>
        <v>CroppingGeneral cropping</v>
      </c>
      <c r="B162" t="s">
        <v>52</v>
      </c>
      <c r="C162" t="s">
        <v>55</v>
      </c>
      <c r="F162" t="s">
        <v>38</v>
      </c>
      <c r="G162" t="s">
        <v>9</v>
      </c>
      <c r="H162">
        <v>0</v>
      </c>
      <c r="I162">
        <v>0</v>
      </c>
      <c r="J162">
        <v>0</v>
      </c>
      <c r="K162">
        <v>0</v>
      </c>
    </row>
    <row r="163" spans="1:11" x14ac:dyDescent="0.35">
      <c r="A163" t="str">
        <f t="shared" si="1"/>
        <v>CroppingGeneral cropping</v>
      </c>
      <c r="B163" t="s">
        <v>52</v>
      </c>
      <c r="C163" t="s">
        <v>55</v>
      </c>
      <c r="F163" t="s">
        <v>39</v>
      </c>
      <c r="G163" t="s">
        <v>9</v>
      </c>
      <c r="H163" t="s">
        <v>19</v>
      </c>
      <c r="I163" t="s">
        <v>19</v>
      </c>
      <c r="J163" t="s">
        <v>24</v>
      </c>
      <c r="K163">
        <v>0</v>
      </c>
    </row>
    <row r="164" spans="1:11" x14ac:dyDescent="0.35">
      <c r="A164" t="str">
        <f t="shared" si="1"/>
        <v>CroppingGeneral cropping</v>
      </c>
      <c r="B164" t="s">
        <v>52</v>
      </c>
      <c r="C164" t="s">
        <v>55</v>
      </c>
      <c r="F164" t="s">
        <v>40</v>
      </c>
      <c r="G164" t="s">
        <v>9</v>
      </c>
      <c r="H164" t="s">
        <v>19</v>
      </c>
      <c r="I164" t="s">
        <v>19</v>
      </c>
      <c r="J164" t="s">
        <v>24</v>
      </c>
      <c r="K164">
        <v>0</v>
      </c>
    </row>
    <row r="165" spans="1:11" x14ac:dyDescent="0.35">
      <c r="A165" t="str">
        <f t="shared" si="1"/>
        <v>CroppingGeneral cropping</v>
      </c>
      <c r="B165" t="s">
        <v>52</v>
      </c>
      <c r="C165" t="s">
        <v>55</v>
      </c>
      <c r="F165" t="s">
        <v>41</v>
      </c>
      <c r="G165" t="s">
        <v>9</v>
      </c>
      <c r="H165" t="s">
        <v>24</v>
      </c>
      <c r="I165" t="s">
        <v>24</v>
      </c>
      <c r="J165" t="s">
        <v>24</v>
      </c>
      <c r="K165">
        <v>0</v>
      </c>
    </row>
    <row r="166" spans="1:11" x14ac:dyDescent="0.35">
      <c r="A166" t="str">
        <f t="shared" si="1"/>
        <v>CroppingGeneral cropping</v>
      </c>
      <c r="B166" t="s">
        <v>52</v>
      </c>
      <c r="C166" t="s">
        <v>55</v>
      </c>
      <c r="F166" t="s">
        <v>42</v>
      </c>
      <c r="G166" t="s">
        <v>9</v>
      </c>
      <c r="H166" t="s">
        <v>19</v>
      </c>
      <c r="I166" t="s">
        <v>19</v>
      </c>
      <c r="J166" t="s">
        <v>24</v>
      </c>
      <c r="K166">
        <v>0</v>
      </c>
    </row>
    <row r="167" spans="1:11" x14ac:dyDescent="0.35">
      <c r="A167" t="str">
        <f t="shared" si="1"/>
        <v>CroppingGeneral cropping</v>
      </c>
      <c r="B167" t="s">
        <v>52</v>
      </c>
      <c r="C167" t="s">
        <v>55</v>
      </c>
      <c r="F167" t="s">
        <v>43</v>
      </c>
      <c r="G167" t="s">
        <v>9</v>
      </c>
      <c r="H167">
        <v>66.200066472842707</v>
      </c>
      <c r="I167">
        <v>36.876957563330002</v>
      </c>
      <c r="J167">
        <v>58.4304836011612</v>
      </c>
      <c r="K167">
        <v>109.825541276303</v>
      </c>
    </row>
    <row r="168" spans="1:11" x14ac:dyDescent="0.35">
      <c r="A168" t="str">
        <f t="shared" si="1"/>
        <v>CroppingGeneral cropping</v>
      </c>
      <c r="B168" t="s">
        <v>52</v>
      </c>
      <c r="C168" t="s">
        <v>55</v>
      </c>
      <c r="F168" t="s">
        <v>44</v>
      </c>
      <c r="G168" t="s">
        <v>9</v>
      </c>
      <c r="H168">
        <v>4.0386342269575897</v>
      </c>
      <c r="I168">
        <v>3.6488367069489098</v>
      </c>
      <c r="J168" t="s">
        <v>19</v>
      </c>
      <c r="K168">
        <v>6.9331049864746399</v>
      </c>
    </row>
    <row r="169" spans="1:11" x14ac:dyDescent="0.35">
      <c r="A169" t="str">
        <f t="shared" si="1"/>
        <v>CroppingGeneral cropping</v>
      </c>
      <c r="B169" t="s">
        <v>52</v>
      </c>
      <c r="C169" t="s">
        <v>55</v>
      </c>
      <c r="F169" t="s">
        <v>45</v>
      </c>
      <c r="G169" t="s">
        <v>9</v>
      </c>
      <c r="H169">
        <v>1.3534016306275301</v>
      </c>
      <c r="I169" t="s">
        <v>24</v>
      </c>
      <c r="J169" t="s">
        <v>19</v>
      </c>
      <c r="K169" t="s">
        <v>19</v>
      </c>
    </row>
    <row r="170" spans="1:11" x14ac:dyDescent="0.35">
      <c r="A170" t="str">
        <f t="shared" si="1"/>
        <v>CroppingGeneral cropping</v>
      </c>
      <c r="B170" t="s">
        <v>52</v>
      </c>
      <c r="C170" t="s">
        <v>55</v>
      </c>
      <c r="F170" t="s">
        <v>46</v>
      </c>
      <c r="G170" t="s">
        <v>9</v>
      </c>
      <c r="H170">
        <v>5.5285072789032501</v>
      </c>
      <c r="I170">
        <v>5.5889836432436404</v>
      </c>
      <c r="J170" t="s">
        <v>19</v>
      </c>
      <c r="K170" t="s">
        <v>54</v>
      </c>
    </row>
    <row r="171" spans="1:11" x14ac:dyDescent="0.35">
      <c r="A171" t="str">
        <f t="shared" si="1"/>
        <v>CroppingGeneral cropping</v>
      </c>
      <c r="B171" t="s">
        <v>52</v>
      </c>
      <c r="C171" t="s">
        <v>55</v>
      </c>
      <c r="F171" t="s">
        <v>47</v>
      </c>
      <c r="G171" t="s">
        <v>9</v>
      </c>
      <c r="H171">
        <v>14.064536881269699</v>
      </c>
      <c r="I171">
        <v>7.4816905631764401</v>
      </c>
      <c r="J171">
        <v>14.7800184730424</v>
      </c>
      <c r="K171" t="s">
        <v>19</v>
      </c>
    </row>
    <row r="172" spans="1:11" x14ac:dyDescent="0.35">
      <c r="A172" t="str">
        <f t="shared" si="1"/>
        <v>CroppingGeneral cropping</v>
      </c>
      <c r="B172" t="s">
        <v>52</v>
      </c>
      <c r="C172" t="s">
        <v>55</v>
      </c>
      <c r="F172" t="s">
        <v>48</v>
      </c>
      <c r="G172" t="s">
        <v>9</v>
      </c>
      <c r="H172" t="s">
        <v>24</v>
      </c>
      <c r="I172" t="s">
        <v>24</v>
      </c>
      <c r="J172" t="s">
        <v>24</v>
      </c>
      <c r="K172" t="s">
        <v>19</v>
      </c>
    </row>
    <row r="173" spans="1:11" x14ac:dyDescent="0.35">
      <c r="A173" t="str">
        <f t="shared" si="1"/>
        <v>CroppingGeneral cropping</v>
      </c>
      <c r="B173" t="s">
        <v>52</v>
      </c>
      <c r="C173" t="s">
        <v>55</v>
      </c>
      <c r="F173" t="s">
        <v>49</v>
      </c>
      <c r="G173" t="s">
        <v>9</v>
      </c>
      <c r="H173">
        <v>2.2334306301180402</v>
      </c>
      <c r="I173" t="s">
        <v>19</v>
      </c>
      <c r="J173">
        <v>2.1733730880629798</v>
      </c>
      <c r="K173" t="s">
        <v>19</v>
      </c>
    </row>
    <row r="174" spans="1:11" x14ac:dyDescent="0.35">
      <c r="A174" t="str">
        <f t="shared" si="1"/>
        <v>CroppingGeneral cropping</v>
      </c>
      <c r="B174" t="s">
        <v>52</v>
      </c>
      <c r="C174" t="s">
        <v>55</v>
      </c>
      <c r="F174" t="s">
        <v>50</v>
      </c>
      <c r="G174" t="s">
        <v>9</v>
      </c>
      <c r="H174">
        <v>15.192820285547599</v>
      </c>
      <c r="I174">
        <v>6.67932681313955</v>
      </c>
      <c r="J174">
        <v>14.976818674380301</v>
      </c>
      <c r="K174">
        <v>23.900432036115799</v>
      </c>
    </row>
    <row r="175" spans="1:11" x14ac:dyDescent="0.35">
      <c r="A175" t="str">
        <f t="shared" si="1"/>
        <v>CroppingGeneral cropping</v>
      </c>
      <c r="B175" t="s">
        <v>52</v>
      </c>
      <c r="C175" t="s">
        <v>55</v>
      </c>
      <c r="F175" t="s">
        <v>51</v>
      </c>
      <c r="G175" t="s">
        <v>9</v>
      </c>
      <c r="H175">
        <v>7.1811861460879003</v>
      </c>
      <c r="I175">
        <v>2.88872035336209</v>
      </c>
      <c r="J175">
        <v>8.5598995500810808</v>
      </c>
      <c r="K175" t="s">
        <v>19</v>
      </c>
    </row>
    <row r="176" spans="1:11" x14ac:dyDescent="0.35">
      <c r="A176" t="str">
        <f t="shared" ref="A176:A239" si="2">CONCATENATE(B176,C176,D176,E176)</f>
        <v>CroppingHorticulture</v>
      </c>
      <c r="B176" t="s">
        <v>52</v>
      </c>
      <c r="C176" t="s">
        <v>56</v>
      </c>
      <c r="F176" t="s">
        <v>4</v>
      </c>
      <c r="G176" t="s">
        <v>5</v>
      </c>
      <c r="H176">
        <v>2752.0003999999999</v>
      </c>
      <c r="I176">
        <v>682.92960000000005</v>
      </c>
      <c r="J176">
        <v>1374.174</v>
      </c>
      <c r="K176">
        <v>694.89679999999998</v>
      </c>
    </row>
    <row r="177" spans="1:11" x14ac:dyDescent="0.35">
      <c r="A177" t="str">
        <f t="shared" si="2"/>
        <v>CroppingHorticulture</v>
      </c>
      <c r="B177" t="s">
        <v>52</v>
      </c>
      <c r="C177" t="s">
        <v>56</v>
      </c>
      <c r="F177" t="s">
        <v>6</v>
      </c>
      <c r="G177" t="s">
        <v>7</v>
      </c>
      <c r="H177">
        <v>25.439972401893499</v>
      </c>
      <c r="I177">
        <v>12.650448423966401</v>
      </c>
      <c r="J177">
        <v>27.911380148365499</v>
      </c>
      <c r="K177">
        <v>33.121976730933298</v>
      </c>
    </row>
    <row r="178" spans="1:11" x14ac:dyDescent="0.35">
      <c r="A178" t="str">
        <f t="shared" si="2"/>
        <v>CroppingHorticulture</v>
      </c>
      <c r="B178" t="s">
        <v>52</v>
      </c>
      <c r="C178" t="s">
        <v>56</v>
      </c>
      <c r="F178" t="s">
        <v>8</v>
      </c>
      <c r="G178" t="s">
        <v>9</v>
      </c>
      <c r="H178">
        <v>23.8548312500245</v>
      </c>
      <c r="I178">
        <v>10.9253476522324</v>
      </c>
      <c r="J178">
        <v>26.102919659373601</v>
      </c>
      <c r="K178">
        <v>32.116003872805301</v>
      </c>
    </row>
    <row r="179" spans="1:11" x14ac:dyDescent="0.35">
      <c r="A179" t="str">
        <f t="shared" si="2"/>
        <v>CroppingHorticulture</v>
      </c>
      <c r="B179" t="s">
        <v>52</v>
      </c>
      <c r="C179" t="s">
        <v>56</v>
      </c>
      <c r="F179" t="s">
        <v>10</v>
      </c>
      <c r="G179" t="s">
        <v>9</v>
      </c>
      <c r="H179">
        <v>3.6936750252652599</v>
      </c>
      <c r="I179" t="s">
        <v>24</v>
      </c>
      <c r="J179" t="s">
        <v>19</v>
      </c>
      <c r="K179" t="s">
        <v>19</v>
      </c>
    </row>
    <row r="180" spans="1:11" x14ac:dyDescent="0.35">
      <c r="A180" t="str">
        <f t="shared" si="2"/>
        <v>CroppingHorticulture</v>
      </c>
      <c r="B180" t="s">
        <v>52</v>
      </c>
      <c r="C180" t="s">
        <v>56</v>
      </c>
      <c r="F180" t="s">
        <v>11</v>
      </c>
      <c r="G180" t="s">
        <v>9</v>
      </c>
      <c r="H180">
        <v>3.0986689013562598</v>
      </c>
      <c r="I180" t="s">
        <v>24</v>
      </c>
      <c r="J180">
        <v>2.6855849339312199</v>
      </c>
      <c r="K180" t="s">
        <v>19</v>
      </c>
    </row>
    <row r="181" spans="1:11" x14ac:dyDescent="0.35">
      <c r="A181" t="str">
        <f t="shared" si="2"/>
        <v>CroppingHorticulture</v>
      </c>
      <c r="B181" t="s">
        <v>52</v>
      </c>
      <c r="C181" t="s">
        <v>56</v>
      </c>
      <c r="F181" t="s">
        <v>12</v>
      </c>
      <c r="G181" t="s">
        <v>9</v>
      </c>
      <c r="H181">
        <v>0.43722010105812498</v>
      </c>
      <c r="I181">
        <v>0.6400987817778</v>
      </c>
      <c r="J181" t="s">
        <v>19</v>
      </c>
      <c r="K181" t="s">
        <v>19</v>
      </c>
    </row>
    <row r="182" spans="1:11" x14ac:dyDescent="0.35">
      <c r="A182" t="str">
        <f t="shared" si="2"/>
        <v>CroppingHorticulture</v>
      </c>
      <c r="B182" t="s">
        <v>52</v>
      </c>
      <c r="C182" t="s">
        <v>56</v>
      </c>
      <c r="F182" t="s">
        <v>13</v>
      </c>
      <c r="G182" t="s">
        <v>9</v>
      </c>
      <c r="H182" t="s">
        <v>19</v>
      </c>
      <c r="I182" t="s">
        <v>24</v>
      </c>
      <c r="J182" t="s">
        <v>24</v>
      </c>
      <c r="K182" t="s">
        <v>24</v>
      </c>
    </row>
    <row r="183" spans="1:11" x14ac:dyDescent="0.35">
      <c r="A183" t="str">
        <f t="shared" si="2"/>
        <v>CroppingHorticulture</v>
      </c>
      <c r="B183" t="s">
        <v>52</v>
      </c>
      <c r="C183" t="s">
        <v>56</v>
      </c>
      <c r="F183" t="s">
        <v>14</v>
      </c>
      <c r="G183" t="s">
        <v>9</v>
      </c>
      <c r="H183" t="s">
        <v>19</v>
      </c>
      <c r="I183">
        <v>0</v>
      </c>
      <c r="J183" t="s">
        <v>19</v>
      </c>
      <c r="K183" t="s">
        <v>24</v>
      </c>
    </row>
    <row r="184" spans="1:11" x14ac:dyDescent="0.35">
      <c r="A184" t="str">
        <f t="shared" si="2"/>
        <v>CroppingHorticulture</v>
      </c>
      <c r="B184" t="s">
        <v>52</v>
      </c>
      <c r="C184" t="s">
        <v>56</v>
      </c>
      <c r="F184" t="s">
        <v>15</v>
      </c>
      <c r="G184" t="s">
        <v>9</v>
      </c>
      <c r="H184" t="s">
        <v>19</v>
      </c>
      <c r="I184">
        <v>0</v>
      </c>
      <c r="J184" t="s">
        <v>19</v>
      </c>
      <c r="K184" t="s">
        <v>24</v>
      </c>
    </row>
    <row r="185" spans="1:11" x14ac:dyDescent="0.35">
      <c r="A185" t="str">
        <f t="shared" si="2"/>
        <v>CroppingHorticulture</v>
      </c>
      <c r="B185" t="s">
        <v>52</v>
      </c>
      <c r="C185" t="s">
        <v>56</v>
      </c>
      <c r="F185" t="s">
        <v>16</v>
      </c>
      <c r="G185" t="s">
        <v>9</v>
      </c>
      <c r="H185">
        <v>0</v>
      </c>
      <c r="I185">
        <v>0</v>
      </c>
      <c r="J185">
        <v>0</v>
      </c>
      <c r="K185">
        <v>0</v>
      </c>
    </row>
    <row r="186" spans="1:11" x14ac:dyDescent="0.35">
      <c r="A186" t="str">
        <f t="shared" si="2"/>
        <v>CroppingHorticulture</v>
      </c>
      <c r="B186" t="s">
        <v>52</v>
      </c>
      <c r="C186" t="s">
        <v>56</v>
      </c>
      <c r="F186" t="s">
        <v>17</v>
      </c>
      <c r="G186" t="s">
        <v>9</v>
      </c>
      <c r="H186">
        <v>0.36012895928358102</v>
      </c>
      <c r="I186">
        <v>0</v>
      </c>
      <c r="J186" t="s">
        <v>19</v>
      </c>
      <c r="K186" t="s">
        <v>19</v>
      </c>
    </row>
    <row r="187" spans="1:11" x14ac:dyDescent="0.35">
      <c r="A187" t="str">
        <f t="shared" si="2"/>
        <v>CroppingHorticulture</v>
      </c>
      <c r="B187" t="s">
        <v>52</v>
      </c>
      <c r="C187" t="s">
        <v>56</v>
      </c>
      <c r="F187" t="s">
        <v>18</v>
      </c>
      <c r="G187" t="s">
        <v>9</v>
      </c>
      <c r="H187" t="s">
        <v>19</v>
      </c>
      <c r="I187">
        <v>0</v>
      </c>
      <c r="J187" t="s">
        <v>19</v>
      </c>
      <c r="K187" t="s">
        <v>24</v>
      </c>
    </row>
    <row r="188" spans="1:11" x14ac:dyDescent="0.35">
      <c r="A188" t="str">
        <f t="shared" si="2"/>
        <v>CroppingHorticulture</v>
      </c>
      <c r="B188" t="s">
        <v>52</v>
      </c>
      <c r="C188" t="s">
        <v>56</v>
      </c>
      <c r="F188" t="s">
        <v>20</v>
      </c>
      <c r="G188" t="s">
        <v>9</v>
      </c>
      <c r="H188" t="s">
        <v>24</v>
      </c>
      <c r="I188" t="s">
        <v>54</v>
      </c>
      <c r="J188">
        <v>0</v>
      </c>
      <c r="K188" t="s">
        <v>24</v>
      </c>
    </row>
    <row r="189" spans="1:11" x14ac:dyDescent="0.35">
      <c r="A189" t="str">
        <f t="shared" si="2"/>
        <v>CroppingHorticulture</v>
      </c>
      <c r="B189" t="s">
        <v>52</v>
      </c>
      <c r="C189" t="s">
        <v>56</v>
      </c>
      <c r="F189" t="s">
        <v>21</v>
      </c>
      <c r="G189" t="s">
        <v>9</v>
      </c>
      <c r="H189">
        <v>1.1131527469981499</v>
      </c>
      <c r="I189" t="s">
        <v>24</v>
      </c>
      <c r="J189" t="s">
        <v>24</v>
      </c>
      <c r="K189" t="s">
        <v>19</v>
      </c>
    </row>
    <row r="190" spans="1:11" x14ac:dyDescent="0.35">
      <c r="A190" t="str">
        <f t="shared" si="2"/>
        <v>CroppingHorticulture</v>
      </c>
      <c r="B190" t="s">
        <v>52</v>
      </c>
      <c r="C190" t="s">
        <v>56</v>
      </c>
      <c r="F190" t="s">
        <v>22</v>
      </c>
      <c r="G190" t="s">
        <v>9</v>
      </c>
      <c r="H190">
        <v>1.10329642212261</v>
      </c>
      <c r="I190" t="s">
        <v>24</v>
      </c>
      <c r="J190" t="s">
        <v>24</v>
      </c>
      <c r="K190" t="s">
        <v>19</v>
      </c>
    </row>
    <row r="191" spans="1:11" x14ac:dyDescent="0.35">
      <c r="A191" t="str">
        <f t="shared" si="2"/>
        <v>CroppingHorticulture</v>
      </c>
      <c r="B191" t="s">
        <v>52</v>
      </c>
      <c r="C191" t="s">
        <v>56</v>
      </c>
      <c r="F191" t="s">
        <v>23</v>
      </c>
      <c r="G191" t="s">
        <v>9</v>
      </c>
      <c r="H191" t="s">
        <v>24</v>
      </c>
      <c r="I191" t="s">
        <v>54</v>
      </c>
      <c r="J191">
        <v>0</v>
      </c>
      <c r="K191" t="s">
        <v>24</v>
      </c>
    </row>
    <row r="192" spans="1:11" x14ac:dyDescent="0.35">
      <c r="A192" t="str">
        <f t="shared" si="2"/>
        <v>CroppingHorticulture</v>
      </c>
      <c r="B192" t="s">
        <v>52</v>
      </c>
      <c r="C192" t="s">
        <v>56</v>
      </c>
      <c r="F192" t="s">
        <v>25</v>
      </c>
      <c r="G192" t="s">
        <v>9</v>
      </c>
      <c r="H192">
        <v>0.71224272024088298</v>
      </c>
      <c r="I192" t="s">
        <v>24</v>
      </c>
      <c r="J192" t="s">
        <v>19</v>
      </c>
      <c r="K192" t="s">
        <v>19</v>
      </c>
    </row>
    <row r="193" spans="1:11" x14ac:dyDescent="0.35">
      <c r="A193" t="str">
        <f t="shared" si="2"/>
        <v>CroppingHorticulture</v>
      </c>
      <c r="B193" t="s">
        <v>52</v>
      </c>
      <c r="C193" t="s">
        <v>56</v>
      </c>
      <c r="F193" t="s">
        <v>26</v>
      </c>
      <c r="G193" t="s">
        <v>9</v>
      </c>
      <c r="H193">
        <v>10.752088135960999</v>
      </c>
      <c r="I193">
        <v>4.3299455068282304</v>
      </c>
      <c r="J193">
        <v>14.1768490518668</v>
      </c>
      <c r="K193" t="s">
        <v>19</v>
      </c>
    </row>
    <row r="194" spans="1:11" x14ac:dyDescent="0.35">
      <c r="A194" t="str">
        <f t="shared" si="2"/>
        <v>CroppingHorticulture</v>
      </c>
      <c r="B194" t="s">
        <v>52</v>
      </c>
      <c r="C194" t="s">
        <v>56</v>
      </c>
      <c r="F194" t="s">
        <v>27</v>
      </c>
      <c r="G194" t="s">
        <v>9</v>
      </c>
      <c r="H194">
        <v>13.175752645239401</v>
      </c>
      <c r="I194">
        <v>5.2627848858798902</v>
      </c>
      <c r="J194">
        <v>18.782203156950999</v>
      </c>
      <c r="K194">
        <v>9.8655652637916909</v>
      </c>
    </row>
    <row r="195" spans="1:11" x14ac:dyDescent="0.35">
      <c r="A195" t="str">
        <f t="shared" si="2"/>
        <v>CroppingHorticulture</v>
      </c>
      <c r="B195" t="s">
        <v>52</v>
      </c>
      <c r="C195" t="s">
        <v>56</v>
      </c>
      <c r="F195" t="s">
        <v>28</v>
      </c>
      <c r="G195" t="s">
        <v>9</v>
      </c>
      <c r="H195">
        <v>2.3826499302107602</v>
      </c>
      <c r="I195">
        <v>1.63494172605785</v>
      </c>
      <c r="J195">
        <v>2.85051792494983</v>
      </c>
      <c r="K195" t="s">
        <v>19</v>
      </c>
    </row>
    <row r="196" spans="1:11" x14ac:dyDescent="0.35">
      <c r="A196" t="str">
        <f t="shared" si="2"/>
        <v>CroppingHorticulture</v>
      </c>
      <c r="B196" t="s">
        <v>52</v>
      </c>
      <c r="C196" t="s">
        <v>56</v>
      </c>
      <c r="F196" t="s">
        <v>29</v>
      </c>
      <c r="G196" t="s">
        <v>9</v>
      </c>
      <c r="H196">
        <v>1.0077420711857501</v>
      </c>
      <c r="I196">
        <v>5.4717495039020098E-2</v>
      </c>
      <c r="J196" t="s">
        <v>19</v>
      </c>
      <c r="K196" t="s">
        <v>19</v>
      </c>
    </row>
    <row r="197" spans="1:11" x14ac:dyDescent="0.35">
      <c r="A197" t="str">
        <f t="shared" si="2"/>
        <v>CroppingHorticulture</v>
      </c>
      <c r="B197" t="s">
        <v>52</v>
      </c>
      <c r="C197" t="s">
        <v>56</v>
      </c>
      <c r="F197" t="s">
        <v>30</v>
      </c>
      <c r="G197" t="s">
        <v>9</v>
      </c>
      <c r="H197" t="s">
        <v>19</v>
      </c>
      <c r="I197">
        <v>1.8705233994836401</v>
      </c>
      <c r="J197" t="s">
        <v>19</v>
      </c>
      <c r="K197" t="s">
        <v>24</v>
      </c>
    </row>
    <row r="198" spans="1:11" x14ac:dyDescent="0.35">
      <c r="A198" t="str">
        <f t="shared" si="2"/>
        <v>CroppingHorticulture</v>
      </c>
      <c r="B198" t="s">
        <v>52</v>
      </c>
      <c r="C198" t="s">
        <v>56</v>
      </c>
      <c r="F198" t="s">
        <v>31</v>
      </c>
      <c r="G198" t="s">
        <v>9</v>
      </c>
      <c r="H198">
        <v>1.2000653782608499</v>
      </c>
      <c r="I198" t="s">
        <v>19</v>
      </c>
      <c r="J198">
        <v>1.2914969829148299</v>
      </c>
      <c r="K198" t="s">
        <v>19</v>
      </c>
    </row>
    <row r="199" spans="1:11" x14ac:dyDescent="0.35">
      <c r="A199" t="str">
        <f t="shared" si="2"/>
        <v>CroppingHorticulture</v>
      </c>
      <c r="B199" t="s">
        <v>52</v>
      </c>
      <c r="C199" t="s">
        <v>56</v>
      </c>
      <c r="F199" t="s">
        <v>32</v>
      </c>
      <c r="G199" t="s">
        <v>9</v>
      </c>
      <c r="H199">
        <v>0.82332242647929799</v>
      </c>
      <c r="I199" t="s">
        <v>19</v>
      </c>
      <c r="J199">
        <v>0.89215437200820302</v>
      </c>
      <c r="K199">
        <v>1.13443581694433</v>
      </c>
    </row>
    <row r="200" spans="1:11" x14ac:dyDescent="0.35">
      <c r="A200" t="str">
        <f t="shared" si="2"/>
        <v>CroppingHorticulture</v>
      </c>
      <c r="B200" t="s">
        <v>52</v>
      </c>
      <c r="C200" t="s">
        <v>56</v>
      </c>
      <c r="F200" t="s">
        <v>33</v>
      </c>
      <c r="G200" t="s">
        <v>9</v>
      </c>
      <c r="H200" t="s">
        <v>19</v>
      </c>
      <c r="I200" t="s">
        <v>19</v>
      </c>
      <c r="J200">
        <v>0.59496702164354698</v>
      </c>
      <c r="K200" t="s">
        <v>24</v>
      </c>
    </row>
    <row r="201" spans="1:11" x14ac:dyDescent="0.35">
      <c r="A201" t="str">
        <f t="shared" si="2"/>
        <v>CroppingHorticulture</v>
      </c>
      <c r="B201" t="s">
        <v>52</v>
      </c>
      <c r="C201" t="s">
        <v>56</v>
      </c>
      <c r="F201" t="s">
        <v>34</v>
      </c>
      <c r="G201" t="s">
        <v>9</v>
      </c>
      <c r="H201" t="s">
        <v>24</v>
      </c>
      <c r="I201" t="s">
        <v>24</v>
      </c>
      <c r="J201" t="s">
        <v>19</v>
      </c>
      <c r="K201" t="s">
        <v>24</v>
      </c>
    </row>
    <row r="202" spans="1:11" x14ac:dyDescent="0.35">
      <c r="A202" t="str">
        <f t="shared" si="2"/>
        <v>CroppingHorticulture</v>
      </c>
      <c r="B202" t="s">
        <v>52</v>
      </c>
      <c r="C202" t="s">
        <v>56</v>
      </c>
      <c r="F202" t="s">
        <v>35</v>
      </c>
      <c r="G202" t="s">
        <v>9</v>
      </c>
      <c r="H202" t="s">
        <v>19</v>
      </c>
      <c r="I202">
        <v>0.107760870227327</v>
      </c>
      <c r="J202" t="s">
        <v>19</v>
      </c>
      <c r="K202" t="s">
        <v>19</v>
      </c>
    </row>
    <row r="203" spans="1:11" x14ac:dyDescent="0.35">
      <c r="A203" t="str">
        <f t="shared" si="2"/>
        <v>CroppingHorticulture</v>
      </c>
      <c r="B203" t="s">
        <v>52</v>
      </c>
      <c r="C203" t="s">
        <v>56</v>
      </c>
      <c r="F203" t="s">
        <v>36</v>
      </c>
      <c r="G203" t="s">
        <v>9</v>
      </c>
      <c r="H203" t="s">
        <v>19</v>
      </c>
      <c r="I203" t="s">
        <v>19</v>
      </c>
      <c r="J203" t="s">
        <v>19</v>
      </c>
      <c r="K203" t="s">
        <v>19</v>
      </c>
    </row>
    <row r="204" spans="1:11" x14ac:dyDescent="0.35">
      <c r="A204" t="str">
        <f t="shared" si="2"/>
        <v>CroppingHorticulture</v>
      </c>
      <c r="B204" t="s">
        <v>52</v>
      </c>
      <c r="C204" t="s">
        <v>56</v>
      </c>
      <c r="F204" t="s">
        <v>37</v>
      </c>
      <c r="G204" t="s">
        <v>9</v>
      </c>
      <c r="H204">
        <v>0.10497315661727399</v>
      </c>
      <c r="I204" t="s">
        <v>19</v>
      </c>
      <c r="J204">
        <v>0.13504939985766001</v>
      </c>
      <c r="K204">
        <v>0.13389964524228601</v>
      </c>
    </row>
    <row r="205" spans="1:11" x14ac:dyDescent="0.35">
      <c r="A205" t="str">
        <f t="shared" si="2"/>
        <v>CroppingHorticulture</v>
      </c>
      <c r="B205" t="s">
        <v>52</v>
      </c>
      <c r="C205" t="s">
        <v>56</v>
      </c>
      <c r="F205" t="s">
        <v>38</v>
      </c>
      <c r="G205" t="s">
        <v>9</v>
      </c>
      <c r="H205">
        <v>0</v>
      </c>
      <c r="I205">
        <v>0</v>
      </c>
      <c r="J205">
        <v>0</v>
      </c>
      <c r="K205">
        <v>0</v>
      </c>
    </row>
    <row r="206" spans="1:11" x14ac:dyDescent="0.35">
      <c r="A206" t="str">
        <f t="shared" si="2"/>
        <v>CroppingHorticulture</v>
      </c>
      <c r="B206" t="s">
        <v>52</v>
      </c>
      <c r="C206" t="s">
        <v>56</v>
      </c>
      <c r="F206" t="s">
        <v>39</v>
      </c>
      <c r="G206" t="s">
        <v>9</v>
      </c>
      <c r="H206" t="s">
        <v>19</v>
      </c>
      <c r="I206" t="s">
        <v>19</v>
      </c>
      <c r="J206">
        <v>0.59496702164354698</v>
      </c>
      <c r="K206" t="s">
        <v>24</v>
      </c>
    </row>
    <row r="207" spans="1:11" x14ac:dyDescent="0.35">
      <c r="A207" t="str">
        <f t="shared" si="2"/>
        <v>CroppingHorticulture</v>
      </c>
      <c r="B207" t="s">
        <v>52</v>
      </c>
      <c r="C207" t="s">
        <v>56</v>
      </c>
      <c r="F207" t="s">
        <v>40</v>
      </c>
      <c r="G207" t="s">
        <v>9</v>
      </c>
      <c r="H207" t="s">
        <v>19</v>
      </c>
      <c r="I207">
        <v>0.112273716060923</v>
      </c>
      <c r="J207" t="s">
        <v>19</v>
      </c>
      <c r="K207" t="s">
        <v>19</v>
      </c>
    </row>
    <row r="208" spans="1:11" x14ac:dyDescent="0.35">
      <c r="A208" t="str">
        <f t="shared" si="2"/>
        <v>CroppingHorticulture</v>
      </c>
      <c r="B208" t="s">
        <v>52</v>
      </c>
      <c r="C208" t="s">
        <v>56</v>
      </c>
      <c r="F208" t="s">
        <v>41</v>
      </c>
      <c r="G208" t="s">
        <v>9</v>
      </c>
      <c r="H208">
        <v>0.157939846593045</v>
      </c>
      <c r="I208" t="s">
        <v>19</v>
      </c>
      <c r="J208">
        <v>0.235942533478293</v>
      </c>
      <c r="K208" t="s">
        <v>19</v>
      </c>
    </row>
    <row r="209" spans="1:11" x14ac:dyDescent="0.35">
      <c r="A209" t="str">
        <f t="shared" si="2"/>
        <v>CroppingHorticulture</v>
      </c>
      <c r="B209" t="s">
        <v>52</v>
      </c>
      <c r="C209" t="s">
        <v>56</v>
      </c>
      <c r="F209" t="s">
        <v>42</v>
      </c>
      <c r="G209" t="s">
        <v>9</v>
      </c>
      <c r="H209" t="s">
        <v>19</v>
      </c>
      <c r="I209">
        <v>7.38157593403478E-2</v>
      </c>
      <c r="J209" t="s">
        <v>24</v>
      </c>
      <c r="K209" t="s">
        <v>24</v>
      </c>
    </row>
    <row r="210" spans="1:11" x14ac:dyDescent="0.35">
      <c r="A210" t="str">
        <f t="shared" si="2"/>
        <v>CroppingHorticulture</v>
      </c>
      <c r="B210" t="s">
        <v>52</v>
      </c>
      <c r="C210" t="s">
        <v>56</v>
      </c>
      <c r="F210" t="s">
        <v>43</v>
      </c>
      <c r="G210" t="s">
        <v>9</v>
      </c>
      <c r="H210">
        <v>8.7463985826455506</v>
      </c>
      <c r="I210">
        <v>5.9139189705644704</v>
      </c>
      <c r="J210">
        <v>9.8849725959012495</v>
      </c>
      <c r="K210">
        <v>9.27854286996285</v>
      </c>
    </row>
    <row r="211" spans="1:11" x14ac:dyDescent="0.35">
      <c r="A211" t="str">
        <f t="shared" si="2"/>
        <v>CroppingHorticulture</v>
      </c>
      <c r="B211" t="s">
        <v>52</v>
      </c>
      <c r="C211" t="s">
        <v>56</v>
      </c>
      <c r="F211" t="s">
        <v>44</v>
      </c>
      <c r="G211" t="s">
        <v>9</v>
      </c>
      <c r="H211">
        <v>0</v>
      </c>
      <c r="I211">
        <v>0</v>
      </c>
      <c r="J211">
        <v>0</v>
      </c>
      <c r="K211">
        <v>0</v>
      </c>
    </row>
    <row r="212" spans="1:11" x14ac:dyDescent="0.35">
      <c r="A212" t="str">
        <f t="shared" si="2"/>
        <v>CroppingHorticulture</v>
      </c>
      <c r="B212" t="s">
        <v>52</v>
      </c>
      <c r="C212" t="s">
        <v>56</v>
      </c>
      <c r="F212" t="s">
        <v>45</v>
      </c>
      <c r="G212" t="s">
        <v>9</v>
      </c>
      <c r="H212" t="s">
        <v>24</v>
      </c>
      <c r="I212" t="s">
        <v>54</v>
      </c>
      <c r="J212" t="s">
        <v>24</v>
      </c>
      <c r="K212">
        <v>0</v>
      </c>
    </row>
    <row r="213" spans="1:11" x14ac:dyDescent="0.35">
      <c r="A213" t="str">
        <f t="shared" si="2"/>
        <v>CroppingHorticulture</v>
      </c>
      <c r="B213" t="s">
        <v>52</v>
      </c>
      <c r="C213" t="s">
        <v>56</v>
      </c>
      <c r="F213" t="s">
        <v>46</v>
      </c>
      <c r="G213" t="s">
        <v>9</v>
      </c>
      <c r="H213" t="s">
        <v>19</v>
      </c>
      <c r="I213" t="s">
        <v>19</v>
      </c>
      <c r="J213" t="s">
        <v>19</v>
      </c>
      <c r="K213" t="s">
        <v>24</v>
      </c>
    </row>
    <row r="214" spans="1:11" x14ac:dyDescent="0.35">
      <c r="A214" t="str">
        <f t="shared" si="2"/>
        <v>CroppingHorticulture</v>
      </c>
      <c r="B214" t="s">
        <v>52</v>
      </c>
      <c r="C214" t="s">
        <v>56</v>
      </c>
      <c r="F214" t="s">
        <v>47</v>
      </c>
      <c r="G214" t="s">
        <v>9</v>
      </c>
      <c r="H214">
        <v>1.7461829584036399</v>
      </c>
      <c r="I214">
        <v>1.5633264146114001</v>
      </c>
      <c r="J214" t="s">
        <v>19</v>
      </c>
      <c r="K214">
        <v>2.3300117542633698</v>
      </c>
    </row>
    <row r="215" spans="1:11" x14ac:dyDescent="0.35">
      <c r="A215" t="str">
        <f t="shared" si="2"/>
        <v>CroppingHorticulture</v>
      </c>
      <c r="B215" t="s">
        <v>52</v>
      </c>
      <c r="C215" t="s">
        <v>56</v>
      </c>
      <c r="F215" t="s">
        <v>48</v>
      </c>
      <c r="G215" t="s">
        <v>9</v>
      </c>
      <c r="H215" t="s">
        <v>24</v>
      </c>
      <c r="I215" t="s">
        <v>54</v>
      </c>
      <c r="J215">
        <v>0</v>
      </c>
      <c r="K215" t="s">
        <v>24</v>
      </c>
    </row>
    <row r="216" spans="1:11" x14ac:dyDescent="0.35">
      <c r="A216" t="str">
        <f t="shared" si="2"/>
        <v>CroppingHorticulture</v>
      </c>
      <c r="B216" t="s">
        <v>52</v>
      </c>
      <c r="C216" t="s">
        <v>56</v>
      </c>
      <c r="F216" t="s">
        <v>49</v>
      </c>
      <c r="G216" t="s">
        <v>9</v>
      </c>
      <c r="H216">
        <v>0.53026613695259595</v>
      </c>
      <c r="I216" t="s">
        <v>19</v>
      </c>
      <c r="J216">
        <v>0.680514822722596</v>
      </c>
      <c r="K216" t="s">
        <v>24</v>
      </c>
    </row>
    <row r="217" spans="1:11" x14ac:dyDescent="0.35">
      <c r="A217" t="str">
        <f t="shared" si="2"/>
        <v>CroppingHorticulture</v>
      </c>
      <c r="B217" t="s">
        <v>52</v>
      </c>
      <c r="C217" t="s">
        <v>56</v>
      </c>
      <c r="F217" t="s">
        <v>50</v>
      </c>
      <c r="G217" t="s">
        <v>9</v>
      </c>
      <c r="H217">
        <v>3.1901065159728899</v>
      </c>
      <c r="I217">
        <v>2.88875397112675</v>
      </c>
      <c r="J217">
        <v>2.6857643413425101</v>
      </c>
      <c r="K217">
        <v>4.4836172594261496</v>
      </c>
    </row>
    <row r="218" spans="1:11" x14ac:dyDescent="0.35">
      <c r="A218" t="str">
        <f t="shared" si="2"/>
        <v>CroppingHorticulture</v>
      </c>
      <c r="B218" t="s">
        <v>52</v>
      </c>
      <c r="C218" t="s">
        <v>56</v>
      </c>
      <c r="F218" t="s">
        <v>51</v>
      </c>
      <c r="G218" t="s">
        <v>9</v>
      </c>
      <c r="H218">
        <v>1.5851411518690199</v>
      </c>
      <c r="I218">
        <v>1.7251007717340101</v>
      </c>
      <c r="J218">
        <v>1.80846048899193</v>
      </c>
      <c r="K218">
        <v>1.0059728581280001</v>
      </c>
    </row>
    <row r="219" spans="1:11" x14ac:dyDescent="0.35">
      <c r="A219" t="str">
        <f t="shared" si="2"/>
        <v>CroppingHorticultureSpecialist fruit</v>
      </c>
      <c r="B219" t="s">
        <v>52</v>
      </c>
      <c r="C219" t="s">
        <v>56</v>
      </c>
      <c r="D219" t="s">
        <v>57</v>
      </c>
      <c r="F219" t="s">
        <v>4</v>
      </c>
      <c r="G219" t="s">
        <v>5</v>
      </c>
      <c r="H219">
        <v>608.99990000000003</v>
      </c>
      <c r="I219">
        <v>200.6925</v>
      </c>
      <c r="J219">
        <v>273.26749999999998</v>
      </c>
      <c r="K219">
        <v>135.03989999999999</v>
      </c>
    </row>
    <row r="220" spans="1:11" x14ac:dyDescent="0.35">
      <c r="A220" t="str">
        <f t="shared" si="2"/>
        <v>CroppingHorticultureSpecialist fruit</v>
      </c>
      <c r="B220" t="s">
        <v>52</v>
      </c>
      <c r="C220" t="s">
        <v>56</v>
      </c>
      <c r="D220" t="s">
        <v>57</v>
      </c>
      <c r="F220" t="s">
        <v>6</v>
      </c>
      <c r="G220" t="s">
        <v>7</v>
      </c>
      <c r="H220">
        <v>25.6806563465774</v>
      </c>
      <c r="I220" t="s">
        <v>58</v>
      </c>
      <c r="J220">
        <v>38.058597052338797</v>
      </c>
      <c r="K220">
        <v>23.155758831278799</v>
      </c>
    </row>
    <row r="221" spans="1:11" x14ac:dyDescent="0.35">
      <c r="A221" t="str">
        <f t="shared" si="2"/>
        <v>CroppingHorticultureSpecialist fruit</v>
      </c>
      <c r="B221" t="s">
        <v>52</v>
      </c>
      <c r="C221" t="s">
        <v>56</v>
      </c>
      <c r="D221" t="s">
        <v>57</v>
      </c>
      <c r="F221" t="s">
        <v>8</v>
      </c>
      <c r="G221" t="s">
        <v>9</v>
      </c>
      <c r="H221">
        <v>24.389962673228698</v>
      </c>
      <c r="I221" t="s">
        <v>58</v>
      </c>
      <c r="J221">
        <v>36.584286034746199</v>
      </c>
      <c r="K221">
        <v>21.928188209558801</v>
      </c>
    </row>
    <row r="222" spans="1:11" x14ac:dyDescent="0.35">
      <c r="A222" t="str">
        <f t="shared" si="2"/>
        <v>CroppingHorticultureSpecialist fruit</v>
      </c>
      <c r="B222" t="s">
        <v>52</v>
      </c>
      <c r="C222" t="s">
        <v>56</v>
      </c>
      <c r="D222" t="s">
        <v>57</v>
      </c>
      <c r="F222" t="s">
        <v>10</v>
      </c>
      <c r="G222" t="s">
        <v>9</v>
      </c>
      <c r="H222" t="s">
        <v>19</v>
      </c>
      <c r="I222" t="s">
        <v>54</v>
      </c>
      <c r="J222" t="s">
        <v>24</v>
      </c>
      <c r="K222" t="s">
        <v>24</v>
      </c>
    </row>
    <row r="223" spans="1:11" x14ac:dyDescent="0.35">
      <c r="A223" t="str">
        <f t="shared" si="2"/>
        <v>CroppingHorticultureSpecialist fruit</v>
      </c>
      <c r="B223" t="s">
        <v>52</v>
      </c>
      <c r="C223" t="s">
        <v>56</v>
      </c>
      <c r="D223" t="s">
        <v>57</v>
      </c>
      <c r="F223" t="s">
        <v>11</v>
      </c>
      <c r="G223" t="s">
        <v>9</v>
      </c>
      <c r="H223" t="s">
        <v>19</v>
      </c>
      <c r="I223" t="s">
        <v>54</v>
      </c>
      <c r="J223" t="s">
        <v>19</v>
      </c>
      <c r="K223" t="s">
        <v>24</v>
      </c>
    </row>
    <row r="224" spans="1:11" x14ac:dyDescent="0.35">
      <c r="A224" t="str">
        <f t="shared" si="2"/>
        <v>CroppingHorticultureSpecialist fruit</v>
      </c>
      <c r="B224" t="s">
        <v>52</v>
      </c>
      <c r="C224" t="s">
        <v>56</v>
      </c>
      <c r="D224" t="s">
        <v>57</v>
      </c>
      <c r="F224" t="s">
        <v>12</v>
      </c>
      <c r="G224" t="s">
        <v>9</v>
      </c>
      <c r="H224" t="s">
        <v>19</v>
      </c>
      <c r="I224">
        <v>0</v>
      </c>
      <c r="J224" t="s">
        <v>24</v>
      </c>
      <c r="K224" t="s">
        <v>24</v>
      </c>
    </row>
    <row r="225" spans="1:11" x14ac:dyDescent="0.35">
      <c r="A225" t="str">
        <f t="shared" si="2"/>
        <v>CroppingHorticultureSpecialist fruit</v>
      </c>
      <c r="B225" t="s">
        <v>52</v>
      </c>
      <c r="C225" t="s">
        <v>56</v>
      </c>
      <c r="D225" t="s">
        <v>57</v>
      </c>
      <c r="F225" t="s">
        <v>13</v>
      </c>
      <c r="G225" t="s">
        <v>9</v>
      </c>
      <c r="H225" t="s">
        <v>24</v>
      </c>
      <c r="I225" t="s">
        <v>54</v>
      </c>
      <c r="J225" t="s">
        <v>54</v>
      </c>
      <c r="K225" t="s">
        <v>24</v>
      </c>
    </row>
    <row r="226" spans="1:11" x14ac:dyDescent="0.35">
      <c r="A226" t="str">
        <f t="shared" si="2"/>
        <v>CroppingHorticultureSpecialist fruit</v>
      </c>
      <c r="B226" t="s">
        <v>52</v>
      </c>
      <c r="C226" t="s">
        <v>56</v>
      </c>
      <c r="D226" t="s">
        <v>57</v>
      </c>
      <c r="F226" t="s">
        <v>14</v>
      </c>
      <c r="G226" t="s">
        <v>9</v>
      </c>
      <c r="H226" t="s">
        <v>19</v>
      </c>
      <c r="I226">
        <v>0</v>
      </c>
      <c r="J226" t="s">
        <v>24</v>
      </c>
      <c r="K226" t="s">
        <v>24</v>
      </c>
    </row>
    <row r="227" spans="1:11" x14ac:dyDescent="0.35">
      <c r="A227" t="str">
        <f t="shared" si="2"/>
        <v>CroppingHorticultureSpecialist fruit</v>
      </c>
      <c r="B227" t="s">
        <v>52</v>
      </c>
      <c r="C227" t="s">
        <v>56</v>
      </c>
      <c r="D227" t="s">
        <v>57</v>
      </c>
      <c r="F227" t="s">
        <v>15</v>
      </c>
      <c r="G227" t="s">
        <v>9</v>
      </c>
      <c r="H227" t="s">
        <v>19</v>
      </c>
      <c r="I227">
        <v>0</v>
      </c>
      <c r="J227" t="s">
        <v>24</v>
      </c>
      <c r="K227" t="s">
        <v>24</v>
      </c>
    </row>
    <row r="228" spans="1:11" x14ac:dyDescent="0.35">
      <c r="A228" t="str">
        <f t="shared" si="2"/>
        <v>CroppingHorticultureSpecialist fruit</v>
      </c>
      <c r="B228" t="s">
        <v>52</v>
      </c>
      <c r="C228" t="s">
        <v>56</v>
      </c>
      <c r="D228" t="s">
        <v>57</v>
      </c>
      <c r="F228" t="s">
        <v>16</v>
      </c>
      <c r="G228" t="s">
        <v>9</v>
      </c>
      <c r="H228">
        <v>0</v>
      </c>
      <c r="I228">
        <v>0</v>
      </c>
      <c r="J228">
        <v>0</v>
      </c>
      <c r="K228">
        <v>0</v>
      </c>
    </row>
    <row r="229" spans="1:11" x14ac:dyDescent="0.35">
      <c r="A229" t="str">
        <f t="shared" si="2"/>
        <v>CroppingHorticultureSpecialist fruit</v>
      </c>
      <c r="B229" t="s">
        <v>52</v>
      </c>
      <c r="C229" t="s">
        <v>56</v>
      </c>
      <c r="D229" t="s">
        <v>57</v>
      </c>
      <c r="F229" t="s">
        <v>17</v>
      </c>
      <c r="G229" t="s">
        <v>9</v>
      </c>
      <c r="H229">
        <v>0</v>
      </c>
      <c r="I229">
        <v>0</v>
      </c>
      <c r="J229">
        <v>0</v>
      </c>
      <c r="K229">
        <v>0</v>
      </c>
    </row>
    <row r="230" spans="1:11" x14ac:dyDescent="0.35">
      <c r="A230" t="str">
        <f t="shared" si="2"/>
        <v>CroppingHorticultureSpecialist fruit</v>
      </c>
      <c r="B230" t="s">
        <v>52</v>
      </c>
      <c r="C230" t="s">
        <v>56</v>
      </c>
      <c r="D230" t="s">
        <v>57</v>
      </c>
      <c r="F230" t="s">
        <v>18</v>
      </c>
      <c r="G230" t="s">
        <v>9</v>
      </c>
      <c r="H230">
        <v>0</v>
      </c>
      <c r="I230">
        <v>0</v>
      </c>
      <c r="J230">
        <v>0</v>
      </c>
      <c r="K230" t="s">
        <v>54</v>
      </c>
    </row>
    <row r="231" spans="1:11" x14ac:dyDescent="0.35">
      <c r="A231" t="str">
        <f t="shared" si="2"/>
        <v>CroppingHorticultureSpecialist fruit</v>
      </c>
      <c r="B231" t="s">
        <v>52</v>
      </c>
      <c r="C231" t="s">
        <v>56</v>
      </c>
      <c r="D231" t="s">
        <v>57</v>
      </c>
      <c r="F231" t="s">
        <v>20</v>
      </c>
      <c r="G231" t="s">
        <v>9</v>
      </c>
      <c r="H231" t="s">
        <v>54</v>
      </c>
      <c r="I231">
        <v>0</v>
      </c>
      <c r="J231">
        <v>0</v>
      </c>
      <c r="K231" t="s">
        <v>54</v>
      </c>
    </row>
    <row r="232" spans="1:11" x14ac:dyDescent="0.35">
      <c r="A232" t="str">
        <f t="shared" si="2"/>
        <v>CroppingHorticultureSpecialist fruit</v>
      </c>
      <c r="B232" t="s">
        <v>52</v>
      </c>
      <c r="C232" t="s">
        <v>56</v>
      </c>
      <c r="D232" t="s">
        <v>57</v>
      </c>
      <c r="F232" t="s">
        <v>21</v>
      </c>
      <c r="G232" t="s">
        <v>9</v>
      </c>
      <c r="H232">
        <v>0</v>
      </c>
      <c r="I232" t="s">
        <v>54</v>
      </c>
      <c r="J232" t="s">
        <v>54</v>
      </c>
      <c r="K232">
        <v>0</v>
      </c>
    </row>
    <row r="233" spans="1:11" x14ac:dyDescent="0.35">
      <c r="A233" t="str">
        <f t="shared" si="2"/>
        <v>CroppingHorticultureSpecialist fruit</v>
      </c>
      <c r="B233" t="s">
        <v>52</v>
      </c>
      <c r="C233" t="s">
        <v>56</v>
      </c>
      <c r="D233" t="s">
        <v>57</v>
      </c>
      <c r="F233" t="s">
        <v>22</v>
      </c>
      <c r="G233" t="s">
        <v>9</v>
      </c>
      <c r="H233">
        <v>0</v>
      </c>
      <c r="I233" t="s">
        <v>54</v>
      </c>
      <c r="J233" t="s">
        <v>54</v>
      </c>
      <c r="K233">
        <v>0</v>
      </c>
    </row>
    <row r="234" spans="1:11" x14ac:dyDescent="0.35">
      <c r="A234" t="str">
        <f t="shared" si="2"/>
        <v>CroppingHorticultureSpecialist fruit</v>
      </c>
      <c r="B234" t="s">
        <v>52</v>
      </c>
      <c r="C234" t="s">
        <v>56</v>
      </c>
      <c r="D234" t="s">
        <v>57</v>
      </c>
      <c r="F234" t="s">
        <v>23</v>
      </c>
      <c r="G234" t="s">
        <v>9</v>
      </c>
      <c r="H234" t="s">
        <v>54</v>
      </c>
      <c r="I234">
        <v>0</v>
      </c>
      <c r="J234">
        <v>0</v>
      </c>
      <c r="K234" t="s">
        <v>54</v>
      </c>
    </row>
    <row r="235" spans="1:11" x14ac:dyDescent="0.35">
      <c r="A235" t="str">
        <f t="shared" si="2"/>
        <v>CroppingHorticultureSpecialist fruit</v>
      </c>
      <c r="B235" t="s">
        <v>52</v>
      </c>
      <c r="C235" t="s">
        <v>56</v>
      </c>
      <c r="D235" t="s">
        <v>57</v>
      </c>
      <c r="F235" t="s">
        <v>25</v>
      </c>
      <c r="G235" t="s">
        <v>9</v>
      </c>
      <c r="H235">
        <v>0</v>
      </c>
      <c r="I235" t="s">
        <v>54</v>
      </c>
      <c r="J235">
        <v>0</v>
      </c>
      <c r="K235">
        <v>0</v>
      </c>
    </row>
    <row r="236" spans="1:11" x14ac:dyDescent="0.35">
      <c r="A236" t="str">
        <f t="shared" si="2"/>
        <v>CroppingHorticultureSpecialist fruit</v>
      </c>
      <c r="B236" t="s">
        <v>52</v>
      </c>
      <c r="C236" t="s">
        <v>56</v>
      </c>
      <c r="D236" t="s">
        <v>57</v>
      </c>
      <c r="F236" t="s">
        <v>26</v>
      </c>
      <c r="G236" t="s">
        <v>9</v>
      </c>
      <c r="H236">
        <v>11.5895030688839</v>
      </c>
      <c r="I236" t="s">
        <v>58</v>
      </c>
      <c r="J236">
        <v>16.140860102280701</v>
      </c>
      <c r="K236">
        <v>11.094337680937301</v>
      </c>
    </row>
    <row r="237" spans="1:11" x14ac:dyDescent="0.35">
      <c r="A237" t="str">
        <f t="shared" si="2"/>
        <v>CroppingHorticultureSpecialist fruit</v>
      </c>
      <c r="B237" t="s">
        <v>52</v>
      </c>
      <c r="C237" t="s">
        <v>56</v>
      </c>
      <c r="D237" t="s">
        <v>57</v>
      </c>
      <c r="F237" t="s">
        <v>27</v>
      </c>
      <c r="G237" t="s">
        <v>9</v>
      </c>
      <c r="H237">
        <v>11.5895030688839</v>
      </c>
      <c r="I237" t="s">
        <v>58</v>
      </c>
      <c r="J237">
        <v>16.140860102280701</v>
      </c>
      <c r="K237">
        <v>11.094337680937301</v>
      </c>
    </row>
    <row r="238" spans="1:11" x14ac:dyDescent="0.35">
      <c r="A238" t="str">
        <f t="shared" si="2"/>
        <v>CroppingHorticultureSpecialist fruit</v>
      </c>
      <c r="B238" t="s">
        <v>52</v>
      </c>
      <c r="C238" t="s">
        <v>56</v>
      </c>
      <c r="D238" t="s">
        <v>57</v>
      </c>
      <c r="F238" t="s">
        <v>28</v>
      </c>
      <c r="G238" t="s">
        <v>9</v>
      </c>
      <c r="H238">
        <v>10.380893014925</v>
      </c>
      <c r="I238" t="s">
        <v>58</v>
      </c>
      <c r="J238">
        <v>14.3343340097158</v>
      </c>
      <c r="K238">
        <v>9.6244378957626608</v>
      </c>
    </row>
    <row r="239" spans="1:11" x14ac:dyDescent="0.35">
      <c r="A239" t="str">
        <f t="shared" si="2"/>
        <v>CroppingHorticultureSpecialist fruit</v>
      </c>
      <c r="B239" t="s">
        <v>52</v>
      </c>
      <c r="C239" t="s">
        <v>56</v>
      </c>
      <c r="D239" t="s">
        <v>57</v>
      </c>
      <c r="F239" t="s">
        <v>29</v>
      </c>
      <c r="G239" t="s">
        <v>9</v>
      </c>
      <c r="H239" t="s">
        <v>19</v>
      </c>
      <c r="I239" t="s">
        <v>58</v>
      </c>
      <c r="J239" t="s">
        <v>24</v>
      </c>
      <c r="K239" t="s">
        <v>19</v>
      </c>
    </row>
    <row r="240" spans="1:11" x14ac:dyDescent="0.35">
      <c r="A240" t="str">
        <f t="shared" ref="A240:A303" si="3">CONCATENATE(B240,C240,D240,E240)</f>
        <v>CroppingHorticultureSpecialist fruit</v>
      </c>
      <c r="B240" t="s">
        <v>52</v>
      </c>
      <c r="C240" t="s">
        <v>56</v>
      </c>
      <c r="D240" t="s">
        <v>57</v>
      </c>
      <c r="F240" t="s">
        <v>30</v>
      </c>
      <c r="G240" t="s">
        <v>9</v>
      </c>
      <c r="H240" t="s">
        <v>19</v>
      </c>
      <c r="I240" t="s">
        <v>24</v>
      </c>
      <c r="J240" t="s">
        <v>19</v>
      </c>
      <c r="K240" t="s">
        <v>54</v>
      </c>
    </row>
    <row r="241" spans="1:11" x14ac:dyDescent="0.35">
      <c r="A241" t="str">
        <f t="shared" si="3"/>
        <v>CroppingHorticultureSpecialist fruit</v>
      </c>
      <c r="B241" t="s">
        <v>52</v>
      </c>
      <c r="C241" t="s">
        <v>56</v>
      </c>
      <c r="D241" t="s">
        <v>57</v>
      </c>
      <c r="F241" t="s">
        <v>31</v>
      </c>
      <c r="G241" t="s">
        <v>9</v>
      </c>
      <c r="H241" t="s">
        <v>19</v>
      </c>
      <c r="I241" t="s">
        <v>24</v>
      </c>
      <c r="J241" t="s">
        <v>24</v>
      </c>
      <c r="K241">
        <v>0</v>
      </c>
    </row>
    <row r="242" spans="1:11" x14ac:dyDescent="0.35">
      <c r="A242" t="str">
        <f t="shared" si="3"/>
        <v>CroppingHorticultureSpecialist fruit</v>
      </c>
      <c r="B242" t="s">
        <v>52</v>
      </c>
      <c r="C242" t="s">
        <v>56</v>
      </c>
      <c r="D242" t="s">
        <v>57</v>
      </c>
      <c r="F242" t="s">
        <v>32</v>
      </c>
      <c r="G242" t="s">
        <v>9</v>
      </c>
      <c r="H242" t="s">
        <v>54</v>
      </c>
      <c r="I242">
        <v>0</v>
      </c>
      <c r="J242">
        <v>0</v>
      </c>
      <c r="K242">
        <v>0</v>
      </c>
    </row>
    <row r="243" spans="1:11" x14ac:dyDescent="0.35">
      <c r="A243" t="str">
        <f t="shared" si="3"/>
        <v>CroppingHorticultureSpecialist fruit</v>
      </c>
      <c r="B243" t="s">
        <v>52</v>
      </c>
      <c r="C243" t="s">
        <v>56</v>
      </c>
      <c r="D243" t="s">
        <v>57</v>
      </c>
      <c r="F243" t="s">
        <v>33</v>
      </c>
      <c r="G243" t="s">
        <v>9</v>
      </c>
      <c r="H243">
        <v>0</v>
      </c>
      <c r="I243">
        <v>0</v>
      </c>
      <c r="J243">
        <v>0</v>
      </c>
      <c r="K243">
        <v>0</v>
      </c>
    </row>
    <row r="244" spans="1:11" x14ac:dyDescent="0.35">
      <c r="A244" t="str">
        <f t="shared" si="3"/>
        <v>CroppingHorticultureSpecialist fruit</v>
      </c>
      <c r="B244" t="s">
        <v>52</v>
      </c>
      <c r="C244" t="s">
        <v>56</v>
      </c>
      <c r="D244" t="s">
        <v>57</v>
      </c>
      <c r="F244" t="s">
        <v>34</v>
      </c>
      <c r="G244" t="s">
        <v>9</v>
      </c>
      <c r="H244">
        <v>0</v>
      </c>
      <c r="I244" t="s">
        <v>54</v>
      </c>
      <c r="J244">
        <v>0</v>
      </c>
      <c r="K244">
        <v>0</v>
      </c>
    </row>
    <row r="245" spans="1:11" x14ac:dyDescent="0.35">
      <c r="A245" t="str">
        <f t="shared" si="3"/>
        <v>CroppingHorticultureSpecialist fruit</v>
      </c>
      <c r="B245" t="s">
        <v>52</v>
      </c>
      <c r="C245" t="s">
        <v>56</v>
      </c>
      <c r="D245" t="s">
        <v>57</v>
      </c>
      <c r="F245" t="s">
        <v>35</v>
      </c>
      <c r="G245" t="s">
        <v>9</v>
      </c>
      <c r="H245" t="s">
        <v>54</v>
      </c>
      <c r="I245">
        <v>0</v>
      </c>
      <c r="J245" t="s">
        <v>54</v>
      </c>
      <c r="K245" t="s">
        <v>54</v>
      </c>
    </row>
    <row r="246" spans="1:11" x14ac:dyDescent="0.35">
      <c r="A246" t="str">
        <f t="shared" si="3"/>
        <v>CroppingHorticultureSpecialist fruit</v>
      </c>
      <c r="B246" t="s">
        <v>52</v>
      </c>
      <c r="C246" t="s">
        <v>56</v>
      </c>
      <c r="D246" t="s">
        <v>57</v>
      </c>
      <c r="F246" t="s">
        <v>36</v>
      </c>
      <c r="G246" t="s">
        <v>9</v>
      </c>
      <c r="H246">
        <v>0</v>
      </c>
      <c r="I246">
        <v>0</v>
      </c>
      <c r="J246">
        <v>0</v>
      </c>
      <c r="K246">
        <v>0</v>
      </c>
    </row>
    <row r="247" spans="1:11" x14ac:dyDescent="0.35">
      <c r="A247" t="str">
        <f t="shared" si="3"/>
        <v>CroppingHorticultureSpecialist fruit</v>
      </c>
      <c r="B247" t="s">
        <v>52</v>
      </c>
      <c r="C247" t="s">
        <v>56</v>
      </c>
      <c r="D247" t="s">
        <v>57</v>
      </c>
      <c r="F247" t="s">
        <v>37</v>
      </c>
      <c r="G247" t="s">
        <v>9</v>
      </c>
      <c r="H247">
        <v>0</v>
      </c>
      <c r="I247" t="s">
        <v>54</v>
      </c>
      <c r="J247">
        <v>0</v>
      </c>
      <c r="K247">
        <v>0</v>
      </c>
    </row>
    <row r="248" spans="1:11" x14ac:dyDescent="0.35">
      <c r="A248" t="str">
        <f t="shared" si="3"/>
        <v>CroppingHorticultureSpecialist fruit</v>
      </c>
      <c r="B248" t="s">
        <v>52</v>
      </c>
      <c r="C248" t="s">
        <v>56</v>
      </c>
      <c r="D248" t="s">
        <v>57</v>
      </c>
      <c r="F248" t="s">
        <v>38</v>
      </c>
      <c r="G248" t="s">
        <v>9</v>
      </c>
      <c r="H248">
        <v>0</v>
      </c>
      <c r="I248">
        <v>0</v>
      </c>
      <c r="J248">
        <v>0</v>
      </c>
      <c r="K248">
        <v>0</v>
      </c>
    </row>
    <row r="249" spans="1:11" x14ac:dyDescent="0.35">
      <c r="A249" t="str">
        <f t="shared" si="3"/>
        <v>CroppingHorticultureSpecialist fruit</v>
      </c>
      <c r="B249" t="s">
        <v>52</v>
      </c>
      <c r="C249" t="s">
        <v>56</v>
      </c>
      <c r="D249" t="s">
        <v>57</v>
      </c>
      <c r="F249" t="s">
        <v>39</v>
      </c>
      <c r="G249" t="s">
        <v>9</v>
      </c>
      <c r="H249">
        <v>0</v>
      </c>
      <c r="I249">
        <v>0</v>
      </c>
      <c r="J249">
        <v>0</v>
      </c>
      <c r="K249">
        <v>0</v>
      </c>
    </row>
    <row r="250" spans="1:11" x14ac:dyDescent="0.35">
      <c r="A250" t="str">
        <f t="shared" si="3"/>
        <v>CroppingHorticultureSpecialist fruit</v>
      </c>
      <c r="B250" t="s">
        <v>52</v>
      </c>
      <c r="C250" t="s">
        <v>56</v>
      </c>
      <c r="D250" t="s">
        <v>57</v>
      </c>
      <c r="F250" t="s">
        <v>40</v>
      </c>
      <c r="G250" t="s">
        <v>9</v>
      </c>
      <c r="H250" t="s">
        <v>24</v>
      </c>
      <c r="I250" t="s">
        <v>54</v>
      </c>
      <c r="J250" t="s">
        <v>24</v>
      </c>
      <c r="K250">
        <v>0</v>
      </c>
    </row>
    <row r="251" spans="1:11" x14ac:dyDescent="0.35">
      <c r="A251" t="str">
        <f t="shared" si="3"/>
        <v>CroppingHorticultureSpecialist fruit</v>
      </c>
      <c r="B251" t="s">
        <v>52</v>
      </c>
      <c r="C251" t="s">
        <v>56</v>
      </c>
      <c r="D251" t="s">
        <v>57</v>
      </c>
      <c r="F251" t="s">
        <v>41</v>
      </c>
      <c r="G251" t="s">
        <v>9</v>
      </c>
      <c r="H251">
        <v>0</v>
      </c>
      <c r="I251">
        <v>0</v>
      </c>
      <c r="J251">
        <v>0</v>
      </c>
      <c r="K251">
        <v>0</v>
      </c>
    </row>
    <row r="252" spans="1:11" x14ac:dyDescent="0.35">
      <c r="A252" t="str">
        <f t="shared" si="3"/>
        <v>CroppingHorticultureSpecialist fruit</v>
      </c>
      <c r="B252" t="s">
        <v>52</v>
      </c>
      <c r="C252" t="s">
        <v>56</v>
      </c>
      <c r="D252" t="s">
        <v>57</v>
      </c>
      <c r="F252" t="s">
        <v>42</v>
      </c>
      <c r="G252" t="s">
        <v>9</v>
      </c>
      <c r="H252" t="s">
        <v>24</v>
      </c>
      <c r="I252" t="s">
        <v>54</v>
      </c>
      <c r="J252" t="s">
        <v>24</v>
      </c>
      <c r="K252">
        <v>0</v>
      </c>
    </row>
    <row r="253" spans="1:11" x14ac:dyDescent="0.35">
      <c r="A253" t="str">
        <f t="shared" si="3"/>
        <v>CroppingHorticultureSpecialist fruit</v>
      </c>
      <c r="B253" t="s">
        <v>52</v>
      </c>
      <c r="C253" t="s">
        <v>56</v>
      </c>
      <c r="D253" t="s">
        <v>57</v>
      </c>
      <c r="F253" t="s">
        <v>43</v>
      </c>
      <c r="G253" t="s">
        <v>9</v>
      </c>
      <c r="H253">
        <v>11.4500984778487</v>
      </c>
      <c r="I253" t="s">
        <v>58</v>
      </c>
      <c r="J253">
        <v>18.1726896063381</v>
      </c>
      <c r="K253">
        <v>9.3390971112982193</v>
      </c>
    </row>
    <row r="254" spans="1:11" x14ac:dyDescent="0.35">
      <c r="A254" t="str">
        <f t="shared" si="3"/>
        <v>CroppingHorticultureSpecialist fruit</v>
      </c>
      <c r="B254" t="s">
        <v>52</v>
      </c>
      <c r="C254" t="s">
        <v>56</v>
      </c>
      <c r="D254" t="s">
        <v>57</v>
      </c>
      <c r="F254" t="s">
        <v>44</v>
      </c>
      <c r="G254" t="s">
        <v>9</v>
      </c>
      <c r="H254">
        <v>0</v>
      </c>
      <c r="I254">
        <v>0</v>
      </c>
      <c r="J254">
        <v>0</v>
      </c>
      <c r="K254">
        <v>0</v>
      </c>
    </row>
    <row r="255" spans="1:11" x14ac:dyDescent="0.35">
      <c r="A255" t="str">
        <f t="shared" si="3"/>
        <v>CroppingHorticultureSpecialist fruit</v>
      </c>
      <c r="B255" t="s">
        <v>52</v>
      </c>
      <c r="C255" t="s">
        <v>56</v>
      </c>
      <c r="D255" t="s">
        <v>57</v>
      </c>
      <c r="F255" t="s">
        <v>45</v>
      </c>
      <c r="G255" t="s">
        <v>9</v>
      </c>
      <c r="H255" t="s">
        <v>24</v>
      </c>
      <c r="I255" t="s">
        <v>54</v>
      </c>
      <c r="J255" t="s">
        <v>24</v>
      </c>
      <c r="K255">
        <v>0</v>
      </c>
    </row>
    <row r="256" spans="1:11" x14ac:dyDescent="0.35">
      <c r="A256" t="str">
        <f t="shared" si="3"/>
        <v>CroppingHorticultureSpecialist fruit</v>
      </c>
      <c r="B256" t="s">
        <v>52</v>
      </c>
      <c r="C256" t="s">
        <v>56</v>
      </c>
      <c r="D256" t="s">
        <v>57</v>
      </c>
      <c r="F256" t="s">
        <v>46</v>
      </c>
      <c r="G256" t="s">
        <v>9</v>
      </c>
      <c r="H256" t="s">
        <v>19</v>
      </c>
      <c r="I256">
        <v>0</v>
      </c>
      <c r="J256" t="s">
        <v>19</v>
      </c>
      <c r="K256" t="s">
        <v>24</v>
      </c>
    </row>
    <row r="257" spans="1:11" x14ac:dyDescent="0.35">
      <c r="A257" t="str">
        <f t="shared" si="3"/>
        <v>CroppingHorticultureSpecialist fruit</v>
      </c>
      <c r="B257" t="s">
        <v>52</v>
      </c>
      <c r="C257" t="s">
        <v>56</v>
      </c>
      <c r="D257" t="s">
        <v>57</v>
      </c>
      <c r="F257" t="s">
        <v>47</v>
      </c>
      <c r="G257" t="s">
        <v>9</v>
      </c>
      <c r="H257" t="s">
        <v>19</v>
      </c>
      <c r="I257" t="s">
        <v>58</v>
      </c>
      <c r="J257" t="s">
        <v>19</v>
      </c>
      <c r="K257">
        <v>5.2272315515636496</v>
      </c>
    </row>
    <row r="258" spans="1:11" x14ac:dyDescent="0.35">
      <c r="A258" t="str">
        <f t="shared" si="3"/>
        <v>CroppingHorticultureSpecialist fruit</v>
      </c>
      <c r="B258" t="s">
        <v>52</v>
      </c>
      <c r="C258" t="s">
        <v>56</v>
      </c>
      <c r="D258" t="s">
        <v>57</v>
      </c>
      <c r="F258" t="s">
        <v>48</v>
      </c>
      <c r="G258" t="s">
        <v>9</v>
      </c>
      <c r="H258" t="s">
        <v>54</v>
      </c>
      <c r="I258">
        <v>0</v>
      </c>
      <c r="J258">
        <v>0</v>
      </c>
      <c r="K258" t="s">
        <v>54</v>
      </c>
    </row>
    <row r="259" spans="1:11" x14ac:dyDescent="0.35">
      <c r="A259" t="str">
        <f t="shared" si="3"/>
        <v>CroppingHorticultureSpecialist fruit</v>
      </c>
      <c r="B259" t="s">
        <v>52</v>
      </c>
      <c r="C259" t="s">
        <v>56</v>
      </c>
      <c r="D259" t="s">
        <v>57</v>
      </c>
      <c r="F259" t="s">
        <v>49</v>
      </c>
      <c r="G259" t="s">
        <v>9</v>
      </c>
      <c r="H259" t="s">
        <v>19</v>
      </c>
      <c r="I259" t="s">
        <v>24</v>
      </c>
      <c r="J259" t="s">
        <v>19</v>
      </c>
      <c r="K259" t="s">
        <v>54</v>
      </c>
    </row>
    <row r="260" spans="1:11" x14ac:dyDescent="0.35">
      <c r="A260" t="str">
        <f t="shared" si="3"/>
        <v>CroppingHorticultureSpecialist fruit</v>
      </c>
      <c r="B260" t="s">
        <v>52</v>
      </c>
      <c r="C260" t="s">
        <v>56</v>
      </c>
      <c r="D260" t="s">
        <v>57</v>
      </c>
      <c r="F260" t="s">
        <v>50</v>
      </c>
      <c r="G260" t="s">
        <v>9</v>
      </c>
      <c r="H260">
        <v>4.3399954712636299</v>
      </c>
      <c r="I260" t="s">
        <v>58</v>
      </c>
      <c r="J260">
        <v>6.2409262901735501</v>
      </c>
      <c r="K260" t="s">
        <v>19</v>
      </c>
    </row>
    <row r="261" spans="1:11" x14ac:dyDescent="0.35">
      <c r="A261" t="str">
        <f t="shared" si="3"/>
        <v>CroppingHorticultureSpecialist fruit</v>
      </c>
      <c r="B261" t="s">
        <v>52</v>
      </c>
      <c r="C261" t="s">
        <v>56</v>
      </c>
      <c r="D261" t="s">
        <v>57</v>
      </c>
      <c r="F261" t="s">
        <v>51</v>
      </c>
      <c r="G261" t="s">
        <v>9</v>
      </c>
      <c r="H261">
        <v>1.29069367334871</v>
      </c>
      <c r="I261" t="s">
        <v>58</v>
      </c>
      <c r="J261">
        <v>1.4743110175926499</v>
      </c>
      <c r="K261">
        <v>1.22757062171995</v>
      </c>
    </row>
    <row r="262" spans="1:11" x14ac:dyDescent="0.35">
      <c r="A262" t="str">
        <f t="shared" si="3"/>
        <v>CroppingHorticultureSpecialist glass</v>
      </c>
      <c r="B262" t="s">
        <v>52</v>
      </c>
      <c r="C262" t="s">
        <v>56</v>
      </c>
      <c r="D262" t="s">
        <v>59</v>
      </c>
      <c r="F262" t="s">
        <v>4</v>
      </c>
      <c r="G262" t="s">
        <v>5</v>
      </c>
      <c r="H262">
        <v>266</v>
      </c>
      <c r="I262">
        <v>93.316199999999995</v>
      </c>
      <c r="J262">
        <v>137.87049999999999</v>
      </c>
      <c r="K262">
        <v>34.813299999999998</v>
      </c>
    </row>
    <row r="263" spans="1:11" x14ac:dyDescent="0.35">
      <c r="A263" t="str">
        <f t="shared" si="3"/>
        <v>CroppingHorticultureSpecialist glass</v>
      </c>
      <c r="B263" t="s">
        <v>52</v>
      </c>
      <c r="C263" t="s">
        <v>56</v>
      </c>
      <c r="D263" t="s">
        <v>59</v>
      </c>
      <c r="F263" t="s">
        <v>6</v>
      </c>
      <c r="G263" t="s">
        <v>7</v>
      </c>
      <c r="H263">
        <v>7.2862214022556397</v>
      </c>
      <c r="I263">
        <v>2.79724126143156</v>
      </c>
      <c r="J263">
        <v>8.4140495319883506</v>
      </c>
      <c r="K263" t="s">
        <v>19</v>
      </c>
    </row>
    <row r="264" spans="1:11" x14ac:dyDescent="0.35">
      <c r="A264" t="str">
        <f t="shared" si="3"/>
        <v>CroppingHorticultureSpecialist glass</v>
      </c>
      <c r="B264" t="s">
        <v>52</v>
      </c>
      <c r="C264" t="s">
        <v>56</v>
      </c>
      <c r="D264" t="s">
        <v>59</v>
      </c>
      <c r="F264" t="s">
        <v>8</v>
      </c>
      <c r="G264" t="s">
        <v>9</v>
      </c>
      <c r="H264">
        <v>5.9336042330827103</v>
      </c>
      <c r="I264">
        <v>1.6325067458812099</v>
      </c>
      <c r="J264">
        <v>7.1987014190852996</v>
      </c>
      <c r="K264" t="s">
        <v>19</v>
      </c>
    </row>
    <row r="265" spans="1:11" x14ac:dyDescent="0.35">
      <c r="A265" t="str">
        <f t="shared" si="3"/>
        <v>CroppingHorticultureSpecialist glass</v>
      </c>
      <c r="B265" t="s">
        <v>52</v>
      </c>
      <c r="C265" t="s">
        <v>56</v>
      </c>
      <c r="D265" t="s">
        <v>59</v>
      </c>
      <c r="F265" t="s">
        <v>10</v>
      </c>
      <c r="G265" t="s">
        <v>9</v>
      </c>
      <c r="H265" t="s">
        <v>24</v>
      </c>
      <c r="I265" t="s">
        <v>54</v>
      </c>
      <c r="J265" t="s">
        <v>24</v>
      </c>
      <c r="K265">
        <v>0</v>
      </c>
    </row>
    <row r="266" spans="1:11" x14ac:dyDescent="0.35">
      <c r="A266" t="str">
        <f t="shared" si="3"/>
        <v>CroppingHorticultureSpecialist glass</v>
      </c>
      <c r="B266" t="s">
        <v>52</v>
      </c>
      <c r="C266" t="s">
        <v>56</v>
      </c>
      <c r="D266" t="s">
        <v>59</v>
      </c>
      <c r="F266" t="s">
        <v>11</v>
      </c>
      <c r="G266" t="s">
        <v>9</v>
      </c>
      <c r="H266" t="s">
        <v>24</v>
      </c>
      <c r="I266" t="s">
        <v>54</v>
      </c>
      <c r="J266" t="s">
        <v>24</v>
      </c>
      <c r="K266">
        <v>0</v>
      </c>
    </row>
    <row r="267" spans="1:11" x14ac:dyDescent="0.35">
      <c r="A267" t="str">
        <f t="shared" si="3"/>
        <v>CroppingHorticultureSpecialist glass</v>
      </c>
      <c r="B267" t="s">
        <v>52</v>
      </c>
      <c r="C267" t="s">
        <v>56</v>
      </c>
      <c r="D267" t="s">
        <v>59</v>
      </c>
      <c r="F267" t="s">
        <v>12</v>
      </c>
      <c r="G267" t="s">
        <v>9</v>
      </c>
      <c r="H267">
        <v>0</v>
      </c>
      <c r="I267">
        <v>0</v>
      </c>
      <c r="J267">
        <v>0</v>
      </c>
      <c r="K267">
        <v>0</v>
      </c>
    </row>
    <row r="268" spans="1:11" x14ac:dyDescent="0.35">
      <c r="A268" t="str">
        <f t="shared" si="3"/>
        <v>CroppingHorticultureSpecialist glass</v>
      </c>
      <c r="B268" t="s">
        <v>52</v>
      </c>
      <c r="C268" t="s">
        <v>56</v>
      </c>
      <c r="D268" t="s">
        <v>59</v>
      </c>
      <c r="F268" t="s">
        <v>13</v>
      </c>
      <c r="G268" t="s">
        <v>9</v>
      </c>
      <c r="H268">
        <v>0</v>
      </c>
      <c r="I268">
        <v>0</v>
      </c>
      <c r="J268">
        <v>0</v>
      </c>
      <c r="K268" t="s">
        <v>54</v>
      </c>
    </row>
    <row r="269" spans="1:11" x14ac:dyDescent="0.35">
      <c r="A269" t="str">
        <f t="shared" si="3"/>
        <v>CroppingHorticultureSpecialist glass</v>
      </c>
      <c r="B269" t="s">
        <v>52</v>
      </c>
      <c r="C269" t="s">
        <v>56</v>
      </c>
      <c r="D269" t="s">
        <v>59</v>
      </c>
      <c r="F269" t="s">
        <v>14</v>
      </c>
      <c r="G269" t="s">
        <v>9</v>
      </c>
      <c r="H269" t="s">
        <v>24</v>
      </c>
      <c r="I269" t="s">
        <v>54</v>
      </c>
      <c r="J269" t="s">
        <v>24</v>
      </c>
      <c r="K269">
        <v>0</v>
      </c>
    </row>
    <row r="270" spans="1:11" x14ac:dyDescent="0.35">
      <c r="A270" t="str">
        <f t="shared" si="3"/>
        <v>CroppingHorticultureSpecialist glass</v>
      </c>
      <c r="B270" t="s">
        <v>52</v>
      </c>
      <c r="C270" t="s">
        <v>56</v>
      </c>
      <c r="D270" t="s">
        <v>59</v>
      </c>
      <c r="F270" t="s">
        <v>15</v>
      </c>
      <c r="G270" t="s">
        <v>9</v>
      </c>
      <c r="H270" t="s">
        <v>24</v>
      </c>
      <c r="I270" t="s">
        <v>54</v>
      </c>
      <c r="J270" t="s">
        <v>24</v>
      </c>
      <c r="K270">
        <v>0</v>
      </c>
    </row>
    <row r="271" spans="1:11" x14ac:dyDescent="0.35">
      <c r="A271" t="str">
        <f t="shared" si="3"/>
        <v>CroppingHorticultureSpecialist glass</v>
      </c>
      <c r="B271" t="s">
        <v>52</v>
      </c>
      <c r="C271" t="s">
        <v>56</v>
      </c>
      <c r="D271" t="s">
        <v>59</v>
      </c>
      <c r="F271" t="s">
        <v>16</v>
      </c>
      <c r="G271" t="s">
        <v>9</v>
      </c>
      <c r="H271">
        <v>0</v>
      </c>
      <c r="I271">
        <v>0</v>
      </c>
      <c r="J271">
        <v>0</v>
      </c>
      <c r="K271">
        <v>0</v>
      </c>
    </row>
    <row r="272" spans="1:11" x14ac:dyDescent="0.35">
      <c r="A272" t="str">
        <f t="shared" si="3"/>
        <v>CroppingHorticultureSpecialist glass</v>
      </c>
      <c r="B272" t="s">
        <v>52</v>
      </c>
      <c r="C272" t="s">
        <v>56</v>
      </c>
      <c r="D272" t="s">
        <v>59</v>
      </c>
      <c r="F272" t="s">
        <v>17</v>
      </c>
      <c r="G272" t="s">
        <v>9</v>
      </c>
      <c r="H272" t="s">
        <v>19</v>
      </c>
      <c r="I272">
        <v>0</v>
      </c>
      <c r="J272" t="s">
        <v>19</v>
      </c>
      <c r="K272">
        <v>0</v>
      </c>
    </row>
    <row r="273" spans="1:11" x14ac:dyDescent="0.35">
      <c r="A273" t="str">
        <f t="shared" si="3"/>
        <v>CroppingHorticultureSpecialist glass</v>
      </c>
      <c r="B273" t="s">
        <v>52</v>
      </c>
      <c r="C273" t="s">
        <v>56</v>
      </c>
      <c r="D273" t="s">
        <v>59</v>
      </c>
      <c r="F273" t="s">
        <v>18</v>
      </c>
      <c r="G273" t="s">
        <v>9</v>
      </c>
      <c r="H273" t="s">
        <v>24</v>
      </c>
      <c r="I273" t="s">
        <v>54</v>
      </c>
      <c r="J273" t="s">
        <v>24</v>
      </c>
      <c r="K273">
        <v>0</v>
      </c>
    </row>
    <row r="274" spans="1:11" x14ac:dyDescent="0.35">
      <c r="A274" t="str">
        <f t="shared" si="3"/>
        <v>CroppingHorticultureSpecialist glass</v>
      </c>
      <c r="B274" t="s">
        <v>52</v>
      </c>
      <c r="C274" t="s">
        <v>56</v>
      </c>
      <c r="D274" t="s">
        <v>59</v>
      </c>
      <c r="F274" t="s">
        <v>20</v>
      </c>
      <c r="G274" t="s">
        <v>9</v>
      </c>
      <c r="H274">
        <v>0</v>
      </c>
      <c r="I274">
        <v>0</v>
      </c>
      <c r="J274">
        <v>0</v>
      </c>
      <c r="K274">
        <v>0</v>
      </c>
    </row>
    <row r="275" spans="1:11" x14ac:dyDescent="0.35">
      <c r="A275" t="str">
        <f t="shared" si="3"/>
        <v>CroppingHorticultureSpecialist glass</v>
      </c>
      <c r="B275" t="s">
        <v>52</v>
      </c>
      <c r="C275" t="s">
        <v>56</v>
      </c>
      <c r="D275" t="s">
        <v>59</v>
      </c>
      <c r="F275" t="s">
        <v>21</v>
      </c>
      <c r="G275" t="s">
        <v>9</v>
      </c>
      <c r="H275">
        <v>0</v>
      </c>
      <c r="I275">
        <v>0</v>
      </c>
      <c r="J275">
        <v>0</v>
      </c>
      <c r="K275">
        <v>0</v>
      </c>
    </row>
    <row r="276" spans="1:11" x14ac:dyDescent="0.35">
      <c r="A276" t="str">
        <f t="shared" si="3"/>
        <v>CroppingHorticultureSpecialist glass</v>
      </c>
      <c r="B276" t="s">
        <v>52</v>
      </c>
      <c r="C276" t="s">
        <v>56</v>
      </c>
      <c r="D276" t="s">
        <v>59</v>
      </c>
      <c r="F276" t="s">
        <v>22</v>
      </c>
      <c r="G276" t="s">
        <v>9</v>
      </c>
      <c r="H276">
        <v>0</v>
      </c>
      <c r="I276">
        <v>0</v>
      </c>
      <c r="J276">
        <v>0</v>
      </c>
      <c r="K276">
        <v>0</v>
      </c>
    </row>
    <row r="277" spans="1:11" x14ac:dyDescent="0.35">
      <c r="A277" t="str">
        <f t="shared" si="3"/>
        <v>CroppingHorticultureSpecialist glass</v>
      </c>
      <c r="B277" t="s">
        <v>52</v>
      </c>
      <c r="C277" t="s">
        <v>56</v>
      </c>
      <c r="D277" t="s">
        <v>59</v>
      </c>
      <c r="F277" t="s">
        <v>23</v>
      </c>
      <c r="G277" t="s">
        <v>9</v>
      </c>
      <c r="H277">
        <v>0</v>
      </c>
      <c r="I277">
        <v>0</v>
      </c>
      <c r="J277">
        <v>0</v>
      </c>
      <c r="K277">
        <v>0</v>
      </c>
    </row>
    <row r="278" spans="1:11" x14ac:dyDescent="0.35">
      <c r="A278" t="str">
        <f t="shared" si="3"/>
        <v>CroppingHorticultureSpecialist glass</v>
      </c>
      <c r="B278" t="s">
        <v>52</v>
      </c>
      <c r="C278" t="s">
        <v>56</v>
      </c>
      <c r="D278" t="s">
        <v>59</v>
      </c>
      <c r="F278" t="s">
        <v>25</v>
      </c>
      <c r="G278" t="s">
        <v>9</v>
      </c>
      <c r="H278" t="s">
        <v>24</v>
      </c>
      <c r="I278" t="s">
        <v>54</v>
      </c>
      <c r="J278" t="s">
        <v>24</v>
      </c>
      <c r="K278">
        <v>0</v>
      </c>
    </row>
    <row r="279" spans="1:11" x14ac:dyDescent="0.35">
      <c r="A279" t="str">
        <f t="shared" si="3"/>
        <v>CroppingHorticultureSpecialist glass</v>
      </c>
      <c r="B279" t="s">
        <v>52</v>
      </c>
      <c r="C279" t="s">
        <v>56</v>
      </c>
      <c r="D279" t="s">
        <v>59</v>
      </c>
      <c r="F279" t="s">
        <v>26</v>
      </c>
      <c r="G279" t="s">
        <v>9</v>
      </c>
      <c r="H279" t="s">
        <v>19</v>
      </c>
      <c r="I279" t="s">
        <v>54</v>
      </c>
      <c r="J279">
        <v>2.3630635487649601</v>
      </c>
      <c r="K279" t="s">
        <v>24</v>
      </c>
    </row>
    <row r="280" spans="1:11" x14ac:dyDescent="0.35">
      <c r="A280" t="str">
        <f t="shared" si="3"/>
        <v>CroppingHorticultureSpecialist glass</v>
      </c>
      <c r="B280" t="s">
        <v>52</v>
      </c>
      <c r="C280" t="s">
        <v>56</v>
      </c>
      <c r="D280" t="s">
        <v>59</v>
      </c>
      <c r="F280" t="s">
        <v>27</v>
      </c>
      <c r="G280" t="s">
        <v>9</v>
      </c>
      <c r="H280" t="s">
        <v>24</v>
      </c>
      <c r="I280">
        <v>0.54983122973288701</v>
      </c>
      <c r="J280" t="s">
        <v>19</v>
      </c>
      <c r="K280" t="s">
        <v>24</v>
      </c>
    </row>
    <row r="281" spans="1:11" x14ac:dyDescent="0.35">
      <c r="A281" t="str">
        <f t="shared" si="3"/>
        <v>CroppingHorticultureSpecialist glass</v>
      </c>
      <c r="B281" t="s">
        <v>52</v>
      </c>
      <c r="C281" t="s">
        <v>56</v>
      </c>
      <c r="D281" t="s">
        <v>59</v>
      </c>
      <c r="F281" t="s">
        <v>28</v>
      </c>
      <c r="G281" t="s">
        <v>9</v>
      </c>
      <c r="H281" t="s">
        <v>24</v>
      </c>
      <c r="I281" t="s">
        <v>24</v>
      </c>
      <c r="J281">
        <v>0</v>
      </c>
      <c r="K281" t="s">
        <v>24</v>
      </c>
    </row>
    <row r="282" spans="1:11" x14ac:dyDescent="0.35">
      <c r="A282" t="str">
        <f t="shared" si="3"/>
        <v>CroppingHorticultureSpecialist glass</v>
      </c>
      <c r="B282" t="s">
        <v>52</v>
      </c>
      <c r="C282" t="s">
        <v>56</v>
      </c>
      <c r="D282" t="s">
        <v>59</v>
      </c>
      <c r="F282" t="s">
        <v>29</v>
      </c>
      <c r="G282" t="s">
        <v>9</v>
      </c>
      <c r="H282">
        <v>0</v>
      </c>
      <c r="I282">
        <v>0</v>
      </c>
      <c r="J282" t="s">
        <v>54</v>
      </c>
      <c r="K282">
        <v>0</v>
      </c>
    </row>
    <row r="283" spans="1:11" x14ac:dyDescent="0.35">
      <c r="A283" t="str">
        <f t="shared" si="3"/>
        <v>CroppingHorticultureSpecialist glass</v>
      </c>
      <c r="B283" t="s">
        <v>52</v>
      </c>
      <c r="C283" t="s">
        <v>56</v>
      </c>
      <c r="D283" t="s">
        <v>59</v>
      </c>
      <c r="F283" t="s">
        <v>30</v>
      </c>
      <c r="G283" t="s">
        <v>9</v>
      </c>
      <c r="H283">
        <v>0.145435026315789</v>
      </c>
      <c r="I283">
        <v>0.30649463865866799</v>
      </c>
      <c r="J283" t="s">
        <v>24</v>
      </c>
      <c r="K283" t="s">
        <v>54</v>
      </c>
    </row>
    <row r="284" spans="1:11" x14ac:dyDescent="0.35">
      <c r="A284" t="str">
        <f t="shared" si="3"/>
        <v>CroppingHorticultureSpecialist glass</v>
      </c>
      <c r="B284" t="s">
        <v>52</v>
      </c>
      <c r="C284" t="s">
        <v>56</v>
      </c>
      <c r="D284" t="s">
        <v>59</v>
      </c>
      <c r="F284" t="s">
        <v>31</v>
      </c>
      <c r="G284" t="s">
        <v>9</v>
      </c>
      <c r="H284" t="s">
        <v>19</v>
      </c>
      <c r="I284" t="s">
        <v>19</v>
      </c>
      <c r="J284" t="s">
        <v>19</v>
      </c>
      <c r="K284" t="s">
        <v>24</v>
      </c>
    </row>
    <row r="285" spans="1:11" x14ac:dyDescent="0.35">
      <c r="A285" t="str">
        <f t="shared" si="3"/>
        <v>CroppingHorticultureSpecialist glass</v>
      </c>
      <c r="B285" t="s">
        <v>52</v>
      </c>
      <c r="C285" t="s">
        <v>56</v>
      </c>
      <c r="D285" t="s">
        <v>59</v>
      </c>
      <c r="F285" t="s">
        <v>32</v>
      </c>
      <c r="G285" t="s">
        <v>9</v>
      </c>
      <c r="H285" t="s">
        <v>24</v>
      </c>
      <c r="I285" t="s">
        <v>54</v>
      </c>
      <c r="J285" t="s">
        <v>24</v>
      </c>
      <c r="K285">
        <v>0</v>
      </c>
    </row>
    <row r="286" spans="1:11" x14ac:dyDescent="0.35">
      <c r="A286" t="str">
        <f t="shared" si="3"/>
        <v>CroppingHorticultureSpecialist glass</v>
      </c>
      <c r="B286" t="s">
        <v>52</v>
      </c>
      <c r="C286" t="s">
        <v>56</v>
      </c>
      <c r="D286" t="s">
        <v>59</v>
      </c>
      <c r="F286" t="s">
        <v>33</v>
      </c>
      <c r="G286" t="s">
        <v>9</v>
      </c>
      <c r="H286" t="s">
        <v>19</v>
      </c>
      <c r="I286" t="s">
        <v>54</v>
      </c>
      <c r="J286">
        <v>2.1350117320238899</v>
      </c>
      <c r="K286" t="s">
        <v>24</v>
      </c>
    </row>
    <row r="287" spans="1:11" x14ac:dyDescent="0.35">
      <c r="A287" t="str">
        <f t="shared" si="3"/>
        <v>CroppingHorticultureSpecialist glass</v>
      </c>
      <c r="B287" t="s">
        <v>52</v>
      </c>
      <c r="C287" t="s">
        <v>56</v>
      </c>
      <c r="D287" t="s">
        <v>59</v>
      </c>
      <c r="F287" t="s">
        <v>34</v>
      </c>
      <c r="G287" t="s">
        <v>9</v>
      </c>
      <c r="H287" t="s">
        <v>24</v>
      </c>
      <c r="I287" t="s">
        <v>24</v>
      </c>
      <c r="J287" t="s">
        <v>24</v>
      </c>
      <c r="K287" t="s">
        <v>24</v>
      </c>
    </row>
    <row r="288" spans="1:11" x14ac:dyDescent="0.35">
      <c r="A288" t="str">
        <f t="shared" si="3"/>
        <v>CroppingHorticultureSpecialist glass</v>
      </c>
      <c r="B288" t="s">
        <v>52</v>
      </c>
      <c r="C288" t="s">
        <v>56</v>
      </c>
      <c r="D288" t="s">
        <v>59</v>
      </c>
      <c r="F288" t="s">
        <v>35</v>
      </c>
      <c r="G288" t="s">
        <v>9</v>
      </c>
      <c r="H288">
        <v>0.58175561278195498</v>
      </c>
      <c r="I288" t="s">
        <v>19</v>
      </c>
      <c r="J288">
        <v>0.49064287864336398</v>
      </c>
      <c r="K288">
        <v>1.82332298288298</v>
      </c>
    </row>
    <row r="289" spans="1:11" x14ac:dyDescent="0.35">
      <c r="A289" t="str">
        <f t="shared" si="3"/>
        <v>CroppingHorticultureSpecialist glass</v>
      </c>
      <c r="B289" t="s">
        <v>52</v>
      </c>
      <c r="C289" t="s">
        <v>56</v>
      </c>
      <c r="D289" t="s">
        <v>59</v>
      </c>
      <c r="F289" t="s">
        <v>36</v>
      </c>
      <c r="G289" t="s">
        <v>9</v>
      </c>
      <c r="H289">
        <v>0.99523986842105305</v>
      </c>
      <c r="I289" t="s">
        <v>19</v>
      </c>
      <c r="J289">
        <v>1.4167030365451601</v>
      </c>
      <c r="K289" t="s">
        <v>19</v>
      </c>
    </row>
    <row r="290" spans="1:11" x14ac:dyDescent="0.35">
      <c r="A290" t="str">
        <f t="shared" si="3"/>
        <v>CroppingHorticultureSpecialist glass</v>
      </c>
      <c r="B290" t="s">
        <v>52</v>
      </c>
      <c r="C290" t="s">
        <v>56</v>
      </c>
      <c r="D290" t="s">
        <v>59</v>
      </c>
      <c r="F290" t="s">
        <v>37</v>
      </c>
      <c r="G290" t="s">
        <v>9</v>
      </c>
      <c r="H290">
        <v>0</v>
      </c>
      <c r="I290">
        <v>0</v>
      </c>
      <c r="J290">
        <v>0</v>
      </c>
      <c r="K290">
        <v>0</v>
      </c>
    </row>
    <row r="291" spans="1:11" x14ac:dyDescent="0.35">
      <c r="A291" t="str">
        <f t="shared" si="3"/>
        <v>CroppingHorticultureSpecialist glass</v>
      </c>
      <c r="B291" t="s">
        <v>52</v>
      </c>
      <c r="C291" t="s">
        <v>56</v>
      </c>
      <c r="D291" t="s">
        <v>59</v>
      </c>
      <c r="F291" t="s">
        <v>38</v>
      </c>
      <c r="G291" t="s">
        <v>9</v>
      </c>
      <c r="H291">
        <v>0</v>
      </c>
      <c r="I291">
        <v>0</v>
      </c>
      <c r="J291">
        <v>0</v>
      </c>
      <c r="K291">
        <v>0</v>
      </c>
    </row>
    <row r="292" spans="1:11" x14ac:dyDescent="0.35">
      <c r="A292" t="str">
        <f t="shared" si="3"/>
        <v>CroppingHorticultureSpecialist glass</v>
      </c>
      <c r="B292" t="s">
        <v>52</v>
      </c>
      <c r="C292" t="s">
        <v>56</v>
      </c>
      <c r="D292" t="s">
        <v>59</v>
      </c>
      <c r="F292" t="s">
        <v>39</v>
      </c>
      <c r="G292" t="s">
        <v>9</v>
      </c>
      <c r="H292" t="s">
        <v>19</v>
      </c>
      <c r="I292" t="s">
        <v>54</v>
      </c>
      <c r="J292">
        <v>2.1350117320238899</v>
      </c>
      <c r="K292" t="s">
        <v>24</v>
      </c>
    </row>
    <row r="293" spans="1:11" x14ac:dyDescent="0.35">
      <c r="A293" t="str">
        <f t="shared" si="3"/>
        <v>CroppingHorticultureSpecialist glass</v>
      </c>
      <c r="B293" t="s">
        <v>52</v>
      </c>
      <c r="C293" t="s">
        <v>56</v>
      </c>
      <c r="D293" t="s">
        <v>59</v>
      </c>
      <c r="F293" t="s">
        <v>40</v>
      </c>
      <c r="G293" t="s">
        <v>9</v>
      </c>
      <c r="H293">
        <v>1.0709804285714299</v>
      </c>
      <c r="I293">
        <v>0.384042374207265</v>
      </c>
      <c r="J293">
        <v>1.0064847084764299</v>
      </c>
      <c r="K293" t="s">
        <v>19</v>
      </c>
    </row>
    <row r="294" spans="1:11" x14ac:dyDescent="0.35">
      <c r="A294" t="str">
        <f t="shared" si="3"/>
        <v>CroppingHorticultureSpecialist glass</v>
      </c>
      <c r="B294" t="s">
        <v>52</v>
      </c>
      <c r="C294" t="s">
        <v>56</v>
      </c>
      <c r="D294" t="s">
        <v>59</v>
      </c>
      <c r="F294" t="s">
        <v>41</v>
      </c>
      <c r="G294" t="s">
        <v>9</v>
      </c>
      <c r="H294">
        <v>0.62874217669172905</v>
      </c>
      <c r="I294">
        <v>0.23194384254823899</v>
      </c>
      <c r="J294">
        <v>0.72119373615095295</v>
      </c>
      <c r="K294">
        <v>1.3262161300422499</v>
      </c>
    </row>
    <row r="295" spans="1:11" x14ac:dyDescent="0.35">
      <c r="A295" t="str">
        <f t="shared" si="3"/>
        <v>CroppingHorticultureSpecialist glass</v>
      </c>
      <c r="B295" t="s">
        <v>52</v>
      </c>
      <c r="C295" t="s">
        <v>56</v>
      </c>
      <c r="D295" t="s">
        <v>59</v>
      </c>
      <c r="F295" t="s">
        <v>42</v>
      </c>
      <c r="G295" t="s">
        <v>9</v>
      </c>
      <c r="H295" t="s">
        <v>19</v>
      </c>
      <c r="I295" t="s">
        <v>19</v>
      </c>
      <c r="J295">
        <v>0.28529097232547901</v>
      </c>
      <c r="K295" t="s">
        <v>24</v>
      </c>
    </row>
    <row r="296" spans="1:11" x14ac:dyDescent="0.35">
      <c r="A296" t="str">
        <f t="shared" si="3"/>
        <v>CroppingHorticultureSpecialist glass</v>
      </c>
      <c r="B296" t="s">
        <v>52</v>
      </c>
      <c r="C296" t="s">
        <v>56</v>
      </c>
      <c r="D296" t="s">
        <v>59</v>
      </c>
      <c r="F296" t="s">
        <v>43</v>
      </c>
      <c r="G296" t="s">
        <v>9</v>
      </c>
      <c r="H296">
        <v>2.7281465563909801</v>
      </c>
      <c r="I296">
        <v>0.88284436142920597</v>
      </c>
      <c r="J296" t="s">
        <v>19</v>
      </c>
      <c r="K296" t="s">
        <v>19</v>
      </c>
    </row>
    <row r="297" spans="1:11" x14ac:dyDescent="0.35">
      <c r="A297" t="str">
        <f t="shared" si="3"/>
        <v>CroppingHorticultureSpecialist glass</v>
      </c>
      <c r="B297" t="s">
        <v>52</v>
      </c>
      <c r="C297" t="s">
        <v>56</v>
      </c>
      <c r="D297" t="s">
        <v>59</v>
      </c>
      <c r="F297" t="s">
        <v>44</v>
      </c>
      <c r="G297" t="s">
        <v>9</v>
      </c>
      <c r="H297">
        <v>0</v>
      </c>
      <c r="I297">
        <v>0</v>
      </c>
      <c r="J297">
        <v>0</v>
      </c>
      <c r="K297">
        <v>0</v>
      </c>
    </row>
    <row r="298" spans="1:11" x14ac:dyDescent="0.35">
      <c r="A298" t="str">
        <f t="shared" si="3"/>
        <v>CroppingHorticultureSpecialist glass</v>
      </c>
      <c r="B298" t="s">
        <v>52</v>
      </c>
      <c r="C298" t="s">
        <v>56</v>
      </c>
      <c r="D298" t="s">
        <v>59</v>
      </c>
      <c r="F298" t="s">
        <v>45</v>
      </c>
      <c r="G298" t="s">
        <v>9</v>
      </c>
      <c r="H298" t="s">
        <v>54</v>
      </c>
      <c r="I298">
        <v>0</v>
      </c>
      <c r="J298" t="s">
        <v>54</v>
      </c>
      <c r="K298">
        <v>0</v>
      </c>
    </row>
    <row r="299" spans="1:11" x14ac:dyDescent="0.35">
      <c r="A299" t="str">
        <f t="shared" si="3"/>
        <v>CroppingHorticultureSpecialist glass</v>
      </c>
      <c r="B299" t="s">
        <v>52</v>
      </c>
      <c r="C299" t="s">
        <v>56</v>
      </c>
      <c r="D299" t="s">
        <v>59</v>
      </c>
      <c r="F299" t="s">
        <v>46</v>
      </c>
      <c r="G299" t="s">
        <v>9</v>
      </c>
      <c r="H299">
        <v>0</v>
      </c>
      <c r="I299">
        <v>0</v>
      </c>
      <c r="J299">
        <v>0</v>
      </c>
      <c r="K299" t="s">
        <v>54</v>
      </c>
    </row>
    <row r="300" spans="1:11" x14ac:dyDescent="0.35">
      <c r="A300" t="str">
        <f t="shared" si="3"/>
        <v>CroppingHorticultureSpecialist glass</v>
      </c>
      <c r="B300" t="s">
        <v>52</v>
      </c>
      <c r="C300" t="s">
        <v>56</v>
      </c>
      <c r="D300" t="s">
        <v>59</v>
      </c>
      <c r="F300" t="s">
        <v>47</v>
      </c>
      <c r="G300" t="s">
        <v>9</v>
      </c>
      <c r="H300" t="s">
        <v>19</v>
      </c>
      <c r="I300" t="s">
        <v>19</v>
      </c>
      <c r="J300" t="s">
        <v>19</v>
      </c>
      <c r="K300" t="s">
        <v>24</v>
      </c>
    </row>
    <row r="301" spans="1:11" x14ac:dyDescent="0.35">
      <c r="A301" t="str">
        <f t="shared" si="3"/>
        <v>CroppingHorticultureSpecialist glass</v>
      </c>
      <c r="B301" t="s">
        <v>52</v>
      </c>
      <c r="C301" t="s">
        <v>56</v>
      </c>
      <c r="D301" t="s">
        <v>59</v>
      </c>
      <c r="F301" t="s">
        <v>48</v>
      </c>
      <c r="G301" t="s">
        <v>9</v>
      </c>
      <c r="H301" t="s">
        <v>24</v>
      </c>
      <c r="I301" t="s">
        <v>54</v>
      </c>
      <c r="J301">
        <v>0</v>
      </c>
      <c r="K301" t="s">
        <v>24</v>
      </c>
    </row>
    <row r="302" spans="1:11" x14ac:dyDescent="0.35">
      <c r="A302" t="str">
        <f t="shared" si="3"/>
        <v>CroppingHorticultureSpecialist glass</v>
      </c>
      <c r="B302" t="s">
        <v>52</v>
      </c>
      <c r="C302" t="s">
        <v>56</v>
      </c>
      <c r="D302" t="s">
        <v>59</v>
      </c>
      <c r="F302" t="s">
        <v>49</v>
      </c>
      <c r="G302" t="s">
        <v>9</v>
      </c>
      <c r="H302">
        <v>9.3740022556390995E-2</v>
      </c>
      <c r="I302" t="s">
        <v>19</v>
      </c>
      <c r="J302">
        <v>0</v>
      </c>
      <c r="K302">
        <v>0</v>
      </c>
    </row>
    <row r="303" spans="1:11" x14ac:dyDescent="0.35">
      <c r="A303" t="str">
        <f t="shared" si="3"/>
        <v>CroppingHorticultureSpecialist glass</v>
      </c>
      <c r="B303" t="s">
        <v>52</v>
      </c>
      <c r="C303" t="s">
        <v>56</v>
      </c>
      <c r="D303" t="s">
        <v>59</v>
      </c>
      <c r="F303" t="s">
        <v>50</v>
      </c>
      <c r="G303" t="s">
        <v>9</v>
      </c>
      <c r="H303">
        <v>1.07190366165414</v>
      </c>
      <c r="I303" t="s">
        <v>54</v>
      </c>
      <c r="J303">
        <v>1.0287154467416899</v>
      </c>
      <c r="K303" t="s">
        <v>24</v>
      </c>
    </row>
    <row r="304" spans="1:11" x14ac:dyDescent="0.35">
      <c r="A304" t="str">
        <f t="shared" ref="A304:A367" si="4">CONCATENATE(B304,C304,D304,E304)</f>
        <v>CroppingHorticultureSpecialist glass</v>
      </c>
      <c r="B304" t="s">
        <v>52</v>
      </c>
      <c r="C304" t="s">
        <v>56</v>
      </c>
      <c r="D304" t="s">
        <v>59</v>
      </c>
      <c r="F304" t="s">
        <v>51</v>
      </c>
      <c r="G304" t="s">
        <v>9</v>
      </c>
      <c r="H304">
        <v>1.3526171691729301</v>
      </c>
      <c r="I304">
        <v>1.1647345155503599</v>
      </c>
      <c r="J304">
        <v>1.2153481129030499</v>
      </c>
      <c r="K304">
        <v>2.39985626183097</v>
      </c>
    </row>
    <row r="305" spans="1:11" x14ac:dyDescent="0.35">
      <c r="A305" t="str">
        <f t="shared" si="4"/>
        <v>CroppingHorticultureSpecialist hardy nursery stock</v>
      </c>
      <c r="B305" t="s">
        <v>52</v>
      </c>
      <c r="C305" t="s">
        <v>56</v>
      </c>
      <c r="D305" t="s">
        <v>60</v>
      </c>
      <c r="F305" t="s">
        <v>4</v>
      </c>
      <c r="G305" t="s">
        <v>5</v>
      </c>
      <c r="H305">
        <v>668.00019999999995</v>
      </c>
      <c r="I305">
        <v>83.809100000000001</v>
      </c>
      <c r="J305">
        <v>358.93279999999999</v>
      </c>
      <c r="K305">
        <v>225.25829999999999</v>
      </c>
    </row>
    <row r="306" spans="1:11" x14ac:dyDescent="0.35">
      <c r="A306" t="str">
        <f t="shared" si="4"/>
        <v>CroppingHorticultureSpecialist hardy nursery stock</v>
      </c>
      <c r="B306" t="s">
        <v>52</v>
      </c>
      <c r="C306" t="s">
        <v>56</v>
      </c>
      <c r="D306" t="s">
        <v>60</v>
      </c>
      <c r="F306" t="s">
        <v>6</v>
      </c>
      <c r="G306" t="s">
        <v>7</v>
      </c>
      <c r="H306">
        <v>8.5612652571062107</v>
      </c>
      <c r="I306" t="s">
        <v>61</v>
      </c>
      <c r="J306">
        <v>5.7202384234597696</v>
      </c>
      <c r="K306" t="s">
        <v>58</v>
      </c>
    </row>
    <row r="307" spans="1:11" x14ac:dyDescent="0.35">
      <c r="A307" t="str">
        <f t="shared" si="4"/>
        <v>CroppingHorticultureSpecialist hardy nursery stock</v>
      </c>
      <c r="B307" t="s">
        <v>52</v>
      </c>
      <c r="C307" t="s">
        <v>56</v>
      </c>
      <c r="D307" t="s">
        <v>60</v>
      </c>
      <c r="F307" t="s">
        <v>8</v>
      </c>
      <c r="G307" t="s">
        <v>9</v>
      </c>
      <c r="H307">
        <v>7.1686940273371196</v>
      </c>
      <c r="I307" t="s">
        <v>61</v>
      </c>
      <c r="J307">
        <v>4.3866385629844897</v>
      </c>
      <c r="K307" t="s">
        <v>58</v>
      </c>
    </row>
    <row r="308" spans="1:11" x14ac:dyDescent="0.35">
      <c r="A308" t="str">
        <f t="shared" si="4"/>
        <v>CroppingHorticultureSpecialist hardy nursery stock</v>
      </c>
      <c r="B308" t="s">
        <v>52</v>
      </c>
      <c r="C308" t="s">
        <v>56</v>
      </c>
      <c r="D308" t="s">
        <v>60</v>
      </c>
      <c r="F308" t="s">
        <v>10</v>
      </c>
      <c r="G308" t="s">
        <v>9</v>
      </c>
      <c r="H308">
        <v>0</v>
      </c>
      <c r="I308">
        <v>0</v>
      </c>
      <c r="J308">
        <v>0</v>
      </c>
      <c r="K308">
        <v>0</v>
      </c>
    </row>
    <row r="309" spans="1:11" x14ac:dyDescent="0.35">
      <c r="A309" t="str">
        <f t="shared" si="4"/>
        <v>CroppingHorticultureSpecialist hardy nursery stock</v>
      </c>
      <c r="B309" t="s">
        <v>52</v>
      </c>
      <c r="C309" t="s">
        <v>56</v>
      </c>
      <c r="D309" t="s">
        <v>60</v>
      </c>
      <c r="F309" t="s">
        <v>11</v>
      </c>
      <c r="G309" t="s">
        <v>9</v>
      </c>
      <c r="H309">
        <v>0</v>
      </c>
      <c r="I309">
        <v>0</v>
      </c>
      <c r="J309">
        <v>0</v>
      </c>
      <c r="K309">
        <v>0</v>
      </c>
    </row>
    <row r="310" spans="1:11" x14ac:dyDescent="0.35">
      <c r="A310" t="str">
        <f t="shared" si="4"/>
        <v>CroppingHorticultureSpecialist hardy nursery stock</v>
      </c>
      <c r="B310" t="s">
        <v>52</v>
      </c>
      <c r="C310" t="s">
        <v>56</v>
      </c>
      <c r="D310" t="s">
        <v>60</v>
      </c>
      <c r="F310" t="s">
        <v>12</v>
      </c>
      <c r="G310" t="s">
        <v>9</v>
      </c>
      <c r="H310">
        <v>0</v>
      </c>
      <c r="I310">
        <v>0</v>
      </c>
      <c r="J310">
        <v>0</v>
      </c>
      <c r="K310">
        <v>0</v>
      </c>
    </row>
    <row r="311" spans="1:11" x14ac:dyDescent="0.35">
      <c r="A311" t="str">
        <f t="shared" si="4"/>
        <v>CroppingHorticultureSpecialist hardy nursery stock</v>
      </c>
      <c r="B311" t="s">
        <v>52</v>
      </c>
      <c r="C311" t="s">
        <v>56</v>
      </c>
      <c r="D311" t="s">
        <v>60</v>
      </c>
      <c r="F311" t="s">
        <v>13</v>
      </c>
      <c r="G311" t="s">
        <v>9</v>
      </c>
      <c r="H311">
        <v>0</v>
      </c>
      <c r="I311">
        <v>0</v>
      </c>
      <c r="J311">
        <v>0</v>
      </c>
      <c r="K311">
        <v>0</v>
      </c>
    </row>
    <row r="312" spans="1:11" x14ac:dyDescent="0.35">
      <c r="A312" t="str">
        <f t="shared" si="4"/>
        <v>CroppingHorticultureSpecialist hardy nursery stock</v>
      </c>
      <c r="B312" t="s">
        <v>52</v>
      </c>
      <c r="C312" t="s">
        <v>56</v>
      </c>
      <c r="D312" t="s">
        <v>60</v>
      </c>
      <c r="F312" t="s">
        <v>14</v>
      </c>
      <c r="G312" t="s">
        <v>9</v>
      </c>
      <c r="H312">
        <v>0</v>
      </c>
      <c r="I312">
        <v>0</v>
      </c>
      <c r="J312">
        <v>0</v>
      </c>
      <c r="K312">
        <v>0</v>
      </c>
    </row>
    <row r="313" spans="1:11" x14ac:dyDescent="0.35">
      <c r="A313" t="str">
        <f t="shared" si="4"/>
        <v>CroppingHorticultureSpecialist hardy nursery stock</v>
      </c>
      <c r="B313" t="s">
        <v>52</v>
      </c>
      <c r="C313" t="s">
        <v>56</v>
      </c>
      <c r="D313" t="s">
        <v>60</v>
      </c>
      <c r="F313" t="s">
        <v>15</v>
      </c>
      <c r="G313" t="s">
        <v>9</v>
      </c>
      <c r="H313">
        <v>0</v>
      </c>
      <c r="I313">
        <v>0</v>
      </c>
      <c r="J313">
        <v>0</v>
      </c>
      <c r="K313">
        <v>0</v>
      </c>
    </row>
    <row r="314" spans="1:11" x14ac:dyDescent="0.35">
      <c r="A314" t="str">
        <f t="shared" si="4"/>
        <v>CroppingHorticultureSpecialist hardy nursery stock</v>
      </c>
      <c r="B314" t="s">
        <v>52</v>
      </c>
      <c r="C314" t="s">
        <v>56</v>
      </c>
      <c r="D314" t="s">
        <v>60</v>
      </c>
      <c r="F314" t="s">
        <v>16</v>
      </c>
      <c r="G314" t="s">
        <v>9</v>
      </c>
      <c r="H314">
        <v>0</v>
      </c>
      <c r="I314">
        <v>0</v>
      </c>
      <c r="J314">
        <v>0</v>
      </c>
      <c r="K314">
        <v>0</v>
      </c>
    </row>
    <row r="315" spans="1:11" x14ac:dyDescent="0.35">
      <c r="A315" t="str">
        <f t="shared" si="4"/>
        <v>CroppingHorticultureSpecialist hardy nursery stock</v>
      </c>
      <c r="B315" t="s">
        <v>52</v>
      </c>
      <c r="C315" t="s">
        <v>56</v>
      </c>
      <c r="D315" t="s">
        <v>60</v>
      </c>
      <c r="F315" t="s">
        <v>17</v>
      </c>
      <c r="G315" t="s">
        <v>9</v>
      </c>
      <c r="H315">
        <v>0</v>
      </c>
      <c r="I315">
        <v>0</v>
      </c>
      <c r="J315">
        <v>0</v>
      </c>
      <c r="K315">
        <v>0</v>
      </c>
    </row>
    <row r="316" spans="1:11" x14ac:dyDescent="0.35">
      <c r="A316" t="str">
        <f t="shared" si="4"/>
        <v>CroppingHorticultureSpecialist hardy nursery stock</v>
      </c>
      <c r="B316" t="s">
        <v>52</v>
      </c>
      <c r="C316" t="s">
        <v>56</v>
      </c>
      <c r="D316" t="s">
        <v>60</v>
      </c>
      <c r="F316" t="s">
        <v>18</v>
      </c>
      <c r="G316" t="s">
        <v>9</v>
      </c>
      <c r="H316">
        <v>0</v>
      </c>
      <c r="I316">
        <v>0</v>
      </c>
      <c r="J316">
        <v>0</v>
      </c>
      <c r="K316">
        <v>0</v>
      </c>
    </row>
    <row r="317" spans="1:11" x14ac:dyDescent="0.35">
      <c r="A317" t="str">
        <f t="shared" si="4"/>
        <v>CroppingHorticultureSpecialist hardy nursery stock</v>
      </c>
      <c r="B317" t="s">
        <v>52</v>
      </c>
      <c r="C317" t="s">
        <v>56</v>
      </c>
      <c r="D317" t="s">
        <v>60</v>
      </c>
      <c r="F317" t="s">
        <v>20</v>
      </c>
      <c r="G317" t="s">
        <v>9</v>
      </c>
      <c r="H317">
        <v>0</v>
      </c>
      <c r="I317">
        <v>0</v>
      </c>
      <c r="J317">
        <v>0</v>
      </c>
      <c r="K317">
        <v>0</v>
      </c>
    </row>
    <row r="318" spans="1:11" x14ac:dyDescent="0.35">
      <c r="A318" t="str">
        <f t="shared" si="4"/>
        <v>CroppingHorticultureSpecialist hardy nursery stock</v>
      </c>
      <c r="B318" t="s">
        <v>52</v>
      </c>
      <c r="C318" t="s">
        <v>56</v>
      </c>
      <c r="D318" t="s">
        <v>60</v>
      </c>
      <c r="F318" t="s">
        <v>21</v>
      </c>
      <c r="G318" t="s">
        <v>9</v>
      </c>
      <c r="H318">
        <v>0</v>
      </c>
      <c r="I318">
        <v>0</v>
      </c>
      <c r="J318">
        <v>0</v>
      </c>
      <c r="K318">
        <v>0</v>
      </c>
    </row>
    <row r="319" spans="1:11" x14ac:dyDescent="0.35">
      <c r="A319" t="str">
        <f t="shared" si="4"/>
        <v>CroppingHorticultureSpecialist hardy nursery stock</v>
      </c>
      <c r="B319" t="s">
        <v>52</v>
      </c>
      <c r="C319" t="s">
        <v>56</v>
      </c>
      <c r="D319" t="s">
        <v>60</v>
      </c>
      <c r="F319" t="s">
        <v>22</v>
      </c>
      <c r="G319" t="s">
        <v>9</v>
      </c>
      <c r="H319">
        <v>0</v>
      </c>
      <c r="I319">
        <v>0</v>
      </c>
      <c r="J319">
        <v>0</v>
      </c>
      <c r="K319">
        <v>0</v>
      </c>
    </row>
    <row r="320" spans="1:11" x14ac:dyDescent="0.35">
      <c r="A320" t="str">
        <f t="shared" si="4"/>
        <v>CroppingHorticultureSpecialist hardy nursery stock</v>
      </c>
      <c r="B320" t="s">
        <v>52</v>
      </c>
      <c r="C320" t="s">
        <v>56</v>
      </c>
      <c r="D320" t="s">
        <v>60</v>
      </c>
      <c r="F320" t="s">
        <v>23</v>
      </c>
      <c r="G320" t="s">
        <v>9</v>
      </c>
      <c r="H320">
        <v>0</v>
      </c>
      <c r="I320">
        <v>0</v>
      </c>
      <c r="J320">
        <v>0</v>
      </c>
      <c r="K320">
        <v>0</v>
      </c>
    </row>
    <row r="321" spans="1:11" x14ac:dyDescent="0.35">
      <c r="A321" t="str">
        <f t="shared" si="4"/>
        <v>CroppingHorticultureSpecialist hardy nursery stock</v>
      </c>
      <c r="B321" t="s">
        <v>52</v>
      </c>
      <c r="C321" t="s">
        <v>56</v>
      </c>
      <c r="D321" t="s">
        <v>60</v>
      </c>
      <c r="F321" t="s">
        <v>25</v>
      </c>
      <c r="G321" t="s">
        <v>9</v>
      </c>
      <c r="H321">
        <v>0</v>
      </c>
      <c r="I321">
        <v>0</v>
      </c>
      <c r="J321">
        <v>0</v>
      </c>
      <c r="K321">
        <v>0</v>
      </c>
    </row>
    <row r="322" spans="1:11" x14ac:dyDescent="0.35">
      <c r="A322" t="str">
        <f t="shared" si="4"/>
        <v>CroppingHorticultureSpecialist hardy nursery stock</v>
      </c>
      <c r="B322" t="s">
        <v>52</v>
      </c>
      <c r="C322" t="s">
        <v>56</v>
      </c>
      <c r="D322" t="s">
        <v>60</v>
      </c>
      <c r="F322" t="s">
        <v>26</v>
      </c>
      <c r="G322" t="s">
        <v>9</v>
      </c>
      <c r="H322">
        <v>3.2483842684478201</v>
      </c>
      <c r="I322" t="s">
        <v>61</v>
      </c>
      <c r="J322">
        <v>3.5773269787548001</v>
      </c>
      <c r="K322" t="s">
        <v>58</v>
      </c>
    </row>
    <row r="323" spans="1:11" x14ac:dyDescent="0.35">
      <c r="A323" t="str">
        <f t="shared" si="4"/>
        <v>CroppingHorticultureSpecialist hardy nursery stock</v>
      </c>
      <c r="B323" t="s">
        <v>52</v>
      </c>
      <c r="C323" t="s">
        <v>56</v>
      </c>
      <c r="D323" t="s">
        <v>60</v>
      </c>
      <c r="F323" t="s">
        <v>27</v>
      </c>
      <c r="G323" t="s">
        <v>9</v>
      </c>
      <c r="H323">
        <v>2.7725708644997402</v>
      </c>
      <c r="I323" t="s">
        <v>61</v>
      </c>
      <c r="J323" t="s">
        <v>19</v>
      </c>
      <c r="K323" t="s">
        <v>58</v>
      </c>
    </row>
    <row r="324" spans="1:11" x14ac:dyDescent="0.35">
      <c r="A324" t="str">
        <f t="shared" si="4"/>
        <v>CroppingHorticultureSpecialist hardy nursery stock</v>
      </c>
      <c r="B324" t="s">
        <v>52</v>
      </c>
      <c r="C324" t="s">
        <v>56</v>
      </c>
      <c r="D324" t="s">
        <v>60</v>
      </c>
      <c r="F324" t="s">
        <v>28</v>
      </c>
      <c r="G324" t="s">
        <v>9</v>
      </c>
      <c r="H324">
        <v>0</v>
      </c>
      <c r="I324">
        <v>0</v>
      </c>
      <c r="J324">
        <v>0</v>
      </c>
      <c r="K324">
        <v>0</v>
      </c>
    </row>
    <row r="325" spans="1:11" x14ac:dyDescent="0.35">
      <c r="A325" t="str">
        <f t="shared" si="4"/>
        <v>CroppingHorticultureSpecialist hardy nursery stock</v>
      </c>
      <c r="B325" t="s">
        <v>52</v>
      </c>
      <c r="C325" t="s">
        <v>56</v>
      </c>
      <c r="D325" t="s">
        <v>60</v>
      </c>
      <c r="F325" t="s">
        <v>29</v>
      </c>
      <c r="G325" t="s">
        <v>9</v>
      </c>
      <c r="H325">
        <v>0</v>
      </c>
      <c r="I325">
        <v>0</v>
      </c>
      <c r="J325">
        <v>0</v>
      </c>
      <c r="K325">
        <v>0</v>
      </c>
    </row>
    <row r="326" spans="1:11" x14ac:dyDescent="0.35">
      <c r="A326" t="str">
        <f t="shared" si="4"/>
        <v>CroppingHorticultureSpecialist hardy nursery stock</v>
      </c>
      <c r="B326" t="s">
        <v>52</v>
      </c>
      <c r="C326" t="s">
        <v>56</v>
      </c>
      <c r="D326" t="s">
        <v>60</v>
      </c>
      <c r="F326" t="s">
        <v>30</v>
      </c>
      <c r="G326" t="s">
        <v>9</v>
      </c>
      <c r="H326">
        <v>0</v>
      </c>
      <c r="I326">
        <v>0</v>
      </c>
      <c r="J326">
        <v>0</v>
      </c>
      <c r="K326">
        <v>0</v>
      </c>
    </row>
    <row r="327" spans="1:11" x14ac:dyDescent="0.35">
      <c r="A327" t="str">
        <f t="shared" si="4"/>
        <v>CroppingHorticultureSpecialist hardy nursery stock</v>
      </c>
      <c r="B327" t="s">
        <v>52</v>
      </c>
      <c r="C327" t="s">
        <v>56</v>
      </c>
      <c r="D327" t="s">
        <v>60</v>
      </c>
      <c r="F327" t="s">
        <v>31</v>
      </c>
      <c r="G327" t="s">
        <v>9</v>
      </c>
      <c r="H327">
        <v>0</v>
      </c>
      <c r="I327">
        <v>0</v>
      </c>
      <c r="J327">
        <v>0</v>
      </c>
      <c r="K327">
        <v>0</v>
      </c>
    </row>
    <row r="328" spans="1:11" x14ac:dyDescent="0.35">
      <c r="A328" t="str">
        <f t="shared" si="4"/>
        <v>CroppingHorticultureSpecialist hardy nursery stock</v>
      </c>
      <c r="B328" t="s">
        <v>52</v>
      </c>
      <c r="C328" t="s">
        <v>56</v>
      </c>
      <c r="D328" t="s">
        <v>60</v>
      </c>
      <c r="F328" t="s">
        <v>32</v>
      </c>
      <c r="G328" t="s">
        <v>9</v>
      </c>
      <c r="H328">
        <v>2.7725708644997402</v>
      </c>
      <c r="I328" t="s">
        <v>61</v>
      </c>
      <c r="J328" t="s">
        <v>19</v>
      </c>
      <c r="K328" t="s">
        <v>58</v>
      </c>
    </row>
    <row r="329" spans="1:11" x14ac:dyDescent="0.35">
      <c r="A329" t="str">
        <f t="shared" si="4"/>
        <v>CroppingHorticultureSpecialist hardy nursery stock</v>
      </c>
      <c r="B329" t="s">
        <v>52</v>
      </c>
      <c r="C329" t="s">
        <v>56</v>
      </c>
      <c r="D329" t="s">
        <v>60</v>
      </c>
      <c r="F329" t="s">
        <v>33</v>
      </c>
      <c r="G329" t="s">
        <v>9</v>
      </c>
      <c r="H329">
        <v>0.47581340394808302</v>
      </c>
      <c r="I329" t="s">
        <v>61</v>
      </c>
      <c r="J329">
        <v>0.59771259132628696</v>
      </c>
      <c r="K329" t="s">
        <v>58</v>
      </c>
    </row>
    <row r="330" spans="1:11" x14ac:dyDescent="0.35">
      <c r="A330" t="str">
        <f t="shared" si="4"/>
        <v>CroppingHorticultureSpecialist hardy nursery stock</v>
      </c>
      <c r="B330" t="s">
        <v>52</v>
      </c>
      <c r="C330" t="s">
        <v>56</v>
      </c>
      <c r="D330" t="s">
        <v>60</v>
      </c>
      <c r="F330" t="s">
        <v>34</v>
      </c>
      <c r="G330" t="s">
        <v>9</v>
      </c>
      <c r="H330">
        <v>0</v>
      </c>
      <c r="I330">
        <v>0</v>
      </c>
      <c r="J330">
        <v>0</v>
      </c>
      <c r="K330">
        <v>0</v>
      </c>
    </row>
    <row r="331" spans="1:11" x14ac:dyDescent="0.35">
      <c r="A331" t="str">
        <f t="shared" si="4"/>
        <v>CroppingHorticultureSpecialist hardy nursery stock</v>
      </c>
      <c r="B331" t="s">
        <v>52</v>
      </c>
      <c r="C331" t="s">
        <v>56</v>
      </c>
      <c r="D331" t="s">
        <v>60</v>
      </c>
      <c r="F331" t="s">
        <v>35</v>
      </c>
      <c r="G331" t="s">
        <v>9</v>
      </c>
      <c r="H331">
        <v>0</v>
      </c>
      <c r="I331">
        <v>0</v>
      </c>
      <c r="J331">
        <v>0</v>
      </c>
      <c r="K331">
        <v>0</v>
      </c>
    </row>
    <row r="332" spans="1:11" x14ac:dyDescent="0.35">
      <c r="A332" t="str">
        <f t="shared" si="4"/>
        <v>CroppingHorticultureSpecialist hardy nursery stock</v>
      </c>
      <c r="B332" t="s">
        <v>52</v>
      </c>
      <c r="C332" t="s">
        <v>56</v>
      </c>
      <c r="D332" t="s">
        <v>60</v>
      </c>
      <c r="F332" t="s">
        <v>36</v>
      </c>
      <c r="G332" t="s">
        <v>9</v>
      </c>
      <c r="H332" t="s">
        <v>24</v>
      </c>
      <c r="I332" t="s">
        <v>54</v>
      </c>
      <c r="J332" t="s">
        <v>24</v>
      </c>
      <c r="K332">
        <v>0</v>
      </c>
    </row>
    <row r="333" spans="1:11" x14ac:dyDescent="0.35">
      <c r="A333" t="str">
        <f t="shared" si="4"/>
        <v>CroppingHorticultureSpecialist hardy nursery stock</v>
      </c>
      <c r="B333" t="s">
        <v>52</v>
      </c>
      <c r="C333" t="s">
        <v>56</v>
      </c>
      <c r="D333" t="s">
        <v>60</v>
      </c>
      <c r="F333" t="s">
        <v>37</v>
      </c>
      <c r="G333" t="s">
        <v>9</v>
      </c>
      <c r="H333">
        <v>0.43246419537000103</v>
      </c>
      <c r="I333" t="s">
        <v>61</v>
      </c>
      <c r="J333">
        <v>0.517036542773466</v>
      </c>
      <c r="K333" t="s">
        <v>58</v>
      </c>
    </row>
    <row r="334" spans="1:11" x14ac:dyDescent="0.35">
      <c r="A334" t="str">
        <f t="shared" si="4"/>
        <v>CroppingHorticultureSpecialist hardy nursery stock</v>
      </c>
      <c r="B334" t="s">
        <v>52</v>
      </c>
      <c r="C334" t="s">
        <v>56</v>
      </c>
      <c r="D334" t="s">
        <v>60</v>
      </c>
      <c r="F334" t="s">
        <v>38</v>
      </c>
      <c r="G334" t="s">
        <v>9</v>
      </c>
      <c r="H334">
        <v>0</v>
      </c>
      <c r="I334">
        <v>0</v>
      </c>
      <c r="J334">
        <v>0</v>
      </c>
      <c r="K334">
        <v>0</v>
      </c>
    </row>
    <row r="335" spans="1:11" x14ac:dyDescent="0.35">
      <c r="A335" t="str">
        <f t="shared" si="4"/>
        <v>CroppingHorticultureSpecialist hardy nursery stock</v>
      </c>
      <c r="B335" t="s">
        <v>52</v>
      </c>
      <c r="C335" t="s">
        <v>56</v>
      </c>
      <c r="D335" t="s">
        <v>60</v>
      </c>
      <c r="F335" t="s">
        <v>39</v>
      </c>
      <c r="G335" t="s">
        <v>9</v>
      </c>
      <c r="H335">
        <v>0.47581340394808302</v>
      </c>
      <c r="I335" t="s">
        <v>61</v>
      </c>
      <c r="J335">
        <v>0.59771259132628696</v>
      </c>
      <c r="K335" t="s">
        <v>58</v>
      </c>
    </row>
    <row r="336" spans="1:11" x14ac:dyDescent="0.35">
      <c r="A336" t="str">
        <f t="shared" si="4"/>
        <v>CroppingHorticultureSpecialist hardy nursery stock</v>
      </c>
      <c r="B336" t="s">
        <v>52</v>
      </c>
      <c r="C336" t="s">
        <v>56</v>
      </c>
      <c r="D336" t="s">
        <v>60</v>
      </c>
      <c r="F336" t="s">
        <v>40</v>
      </c>
      <c r="G336" t="s">
        <v>9</v>
      </c>
      <c r="H336">
        <v>0.39176667911177299</v>
      </c>
      <c r="I336" t="s">
        <v>61</v>
      </c>
      <c r="J336">
        <v>0.44129548762331</v>
      </c>
      <c r="K336" t="s">
        <v>58</v>
      </c>
    </row>
    <row r="337" spans="1:11" x14ac:dyDescent="0.35">
      <c r="A337" t="str">
        <f t="shared" si="4"/>
        <v>CroppingHorticultureSpecialist hardy nursery stock</v>
      </c>
      <c r="B337" t="s">
        <v>52</v>
      </c>
      <c r="C337" t="s">
        <v>56</v>
      </c>
      <c r="D337" t="s">
        <v>60</v>
      </c>
      <c r="F337" t="s">
        <v>41</v>
      </c>
      <c r="G337" t="s">
        <v>9</v>
      </c>
      <c r="H337">
        <v>0.19122351011272201</v>
      </c>
      <c r="I337" t="s">
        <v>61</v>
      </c>
      <c r="J337" t="s">
        <v>19</v>
      </c>
      <c r="K337" t="s">
        <v>58</v>
      </c>
    </row>
    <row r="338" spans="1:11" x14ac:dyDescent="0.35">
      <c r="A338" t="str">
        <f t="shared" si="4"/>
        <v>CroppingHorticultureSpecialist hardy nursery stock</v>
      </c>
      <c r="B338" t="s">
        <v>52</v>
      </c>
      <c r="C338" t="s">
        <v>56</v>
      </c>
      <c r="D338" t="s">
        <v>60</v>
      </c>
      <c r="F338" t="s">
        <v>42</v>
      </c>
      <c r="G338" t="s">
        <v>9</v>
      </c>
      <c r="H338">
        <v>0.200543168999051</v>
      </c>
      <c r="I338" t="s">
        <v>61</v>
      </c>
      <c r="J338">
        <v>0.19677004163453399</v>
      </c>
      <c r="K338" t="s">
        <v>58</v>
      </c>
    </row>
    <row r="339" spans="1:11" x14ac:dyDescent="0.35">
      <c r="A339" t="str">
        <f t="shared" si="4"/>
        <v>CroppingHorticultureSpecialist hardy nursery stock</v>
      </c>
      <c r="B339" t="s">
        <v>52</v>
      </c>
      <c r="C339" t="s">
        <v>56</v>
      </c>
      <c r="D339" t="s">
        <v>60</v>
      </c>
      <c r="F339" t="s">
        <v>43</v>
      </c>
      <c r="G339" t="s">
        <v>9</v>
      </c>
      <c r="H339">
        <v>4.7346428863344698</v>
      </c>
      <c r="I339" t="s">
        <v>61</v>
      </c>
      <c r="J339">
        <v>2.3248451102824799</v>
      </c>
      <c r="K339" t="s">
        <v>58</v>
      </c>
    </row>
    <row r="340" spans="1:11" x14ac:dyDescent="0.35">
      <c r="A340" t="str">
        <f t="shared" si="4"/>
        <v>CroppingHorticultureSpecialist hardy nursery stock</v>
      </c>
      <c r="B340" t="s">
        <v>52</v>
      </c>
      <c r="C340" t="s">
        <v>56</v>
      </c>
      <c r="D340" t="s">
        <v>60</v>
      </c>
      <c r="F340" t="s">
        <v>44</v>
      </c>
      <c r="G340" t="s">
        <v>9</v>
      </c>
      <c r="H340">
        <v>0</v>
      </c>
      <c r="I340">
        <v>0</v>
      </c>
      <c r="J340">
        <v>0</v>
      </c>
      <c r="K340">
        <v>0</v>
      </c>
    </row>
    <row r="341" spans="1:11" x14ac:dyDescent="0.35">
      <c r="A341" t="str">
        <f t="shared" si="4"/>
        <v>CroppingHorticultureSpecialist hardy nursery stock</v>
      </c>
      <c r="B341" t="s">
        <v>52</v>
      </c>
      <c r="C341" t="s">
        <v>56</v>
      </c>
      <c r="D341" t="s">
        <v>60</v>
      </c>
      <c r="F341" t="s">
        <v>45</v>
      </c>
      <c r="G341" t="s">
        <v>9</v>
      </c>
      <c r="H341">
        <v>0</v>
      </c>
      <c r="I341">
        <v>0</v>
      </c>
      <c r="J341">
        <v>0</v>
      </c>
      <c r="K341">
        <v>0</v>
      </c>
    </row>
    <row r="342" spans="1:11" x14ac:dyDescent="0.35">
      <c r="A342" t="str">
        <f t="shared" si="4"/>
        <v>CroppingHorticultureSpecialist hardy nursery stock</v>
      </c>
      <c r="B342" t="s">
        <v>52</v>
      </c>
      <c r="C342" t="s">
        <v>56</v>
      </c>
      <c r="D342" t="s">
        <v>60</v>
      </c>
      <c r="F342" t="s">
        <v>46</v>
      </c>
      <c r="G342" t="s">
        <v>9</v>
      </c>
      <c r="H342">
        <v>0</v>
      </c>
      <c r="I342">
        <v>0</v>
      </c>
      <c r="J342">
        <v>0</v>
      </c>
      <c r="K342">
        <v>0</v>
      </c>
    </row>
    <row r="343" spans="1:11" x14ac:dyDescent="0.35">
      <c r="A343" t="str">
        <f t="shared" si="4"/>
        <v>CroppingHorticultureSpecialist hardy nursery stock</v>
      </c>
      <c r="B343" t="s">
        <v>52</v>
      </c>
      <c r="C343" t="s">
        <v>56</v>
      </c>
      <c r="D343" t="s">
        <v>60</v>
      </c>
      <c r="F343" t="s">
        <v>47</v>
      </c>
      <c r="G343" t="s">
        <v>9</v>
      </c>
      <c r="H343" t="s">
        <v>24</v>
      </c>
      <c r="I343" t="s">
        <v>54</v>
      </c>
      <c r="J343" t="s">
        <v>24</v>
      </c>
      <c r="K343">
        <v>0</v>
      </c>
    </row>
    <row r="344" spans="1:11" x14ac:dyDescent="0.35">
      <c r="A344" t="str">
        <f t="shared" si="4"/>
        <v>CroppingHorticultureSpecialist hardy nursery stock</v>
      </c>
      <c r="B344" t="s">
        <v>52</v>
      </c>
      <c r="C344" t="s">
        <v>56</v>
      </c>
      <c r="D344" t="s">
        <v>60</v>
      </c>
      <c r="F344" t="s">
        <v>48</v>
      </c>
      <c r="G344" t="s">
        <v>9</v>
      </c>
      <c r="H344">
        <v>0</v>
      </c>
      <c r="I344">
        <v>0</v>
      </c>
      <c r="J344">
        <v>0</v>
      </c>
      <c r="K344">
        <v>0</v>
      </c>
    </row>
    <row r="345" spans="1:11" x14ac:dyDescent="0.35">
      <c r="A345" t="str">
        <f t="shared" si="4"/>
        <v>CroppingHorticultureSpecialist hardy nursery stock</v>
      </c>
      <c r="B345" t="s">
        <v>52</v>
      </c>
      <c r="C345" t="s">
        <v>56</v>
      </c>
      <c r="D345" t="s">
        <v>60</v>
      </c>
      <c r="F345" t="s">
        <v>49</v>
      </c>
      <c r="G345" t="s">
        <v>9</v>
      </c>
      <c r="H345" t="s">
        <v>24</v>
      </c>
      <c r="I345" t="s">
        <v>54</v>
      </c>
      <c r="J345" t="s">
        <v>24</v>
      </c>
      <c r="K345">
        <v>0</v>
      </c>
    </row>
    <row r="346" spans="1:11" x14ac:dyDescent="0.35">
      <c r="A346" t="str">
        <f t="shared" si="4"/>
        <v>CroppingHorticultureSpecialist hardy nursery stock</v>
      </c>
      <c r="B346" t="s">
        <v>52</v>
      </c>
      <c r="C346" t="s">
        <v>56</v>
      </c>
      <c r="D346" t="s">
        <v>60</v>
      </c>
      <c r="F346" t="s">
        <v>50</v>
      </c>
      <c r="G346" t="s">
        <v>9</v>
      </c>
      <c r="H346">
        <v>3.3056740716544701</v>
      </c>
      <c r="I346" t="s">
        <v>61</v>
      </c>
      <c r="J346" t="s">
        <v>19</v>
      </c>
      <c r="K346" t="s">
        <v>58</v>
      </c>
    </row>
    <row r="347" spans="1:11" x14ac:dyDescent="0.35">
      <c r="A347" t="str">
        <f t="shared" si="4"/>
        <v>CroppingHorticultureSpecialist hardy nursery stock</v>
      </c>
      <c r="B347" t="s">
        <v>52</v>
      </c>
      <c r="C347" t="s">
        <v>56</v>
      </c>
      <c r="D347" t="s">
        <v>60</v>
      </c>
      <c r="F347" t="s">
        <v>51</v>
      </c>
      <c r="G347" t="s">
        <v>9</v>
      </c>
      <c r="H347">
        <v>1.39257122976909</v>
      </c>
      <c r="I347" t="s">
        <v>61</v>
      </c>
      <c r="J347">
        <v>1.3335998604752799</v>
      </c>
      <c r="K347" t="s">
        <v>58</v>
      </c>
    </row>
    <row r="348" spans="1:11" x14ac:dyDescent="0.35">
      <c r="A348" t="str">
        <f t="shared" si="4"/>
        <v>CroppingHorticultureOther horticulture</v>
      </c>
      <c r="B348" t="s">
        <v>52</v>
      </c>
      <c r="C348" t="s">
        <v>56</v>
      </c>
      <c r="D348" t="s">
        <v>62</v>
      </c>
      <c r="F348" t="s">
        <v>4</v>
      </c>
      <c r="G348" t="s">
        <v>5</v>
      </c>
      <c r="H348">
        <v>1209.0002999999999</v>
      </c>
      <c r="I348">
        <v>305.11180000000002</v>
      </c>
      <c r="J348">
        <v>604.10320000000002</v>
      </c>
      <c r="K348">
        <v>299.78530000000001</v>
      </c>
    </row>
    <row r="349" spans="1:11" x14ac:dyDescent="0.35">
      <c r="A349" t="str">
        <f t="shared" si="4"/>
        <v>CroppingHorticultureOther horticulture</v>
      </c>
      <c r="B349" t="s">
        <v>52</v>
      </c>
      <c r="C349" t="s">
        <v>56</v>
      </c>
      <c r="D349" t="s">
        <v>62</v>
      </c>
      <c r="F349" t="s">
        <v>6</v>
      </c>
      <c r="G349" t="s">
        <v>7</v>
      </c>
      <c r="H349">
        <v>38.638729272441097</v>
      </c>
      <c r="I349" t="s">
        <v>58</v>
      </c>
      <c r="J349">
        <v>40.956056554575397</v>
      </c>
      <c r="K349" t="s">
        <v>19</v>
      </c>
    </row>
    <row r="350" spans="1:11" x14ac:dyDescent="0.35">
      <c r="A350" t="str">
        <f t="shared" si="4"/>
        <v>CroppingHorticultureOther horticulture</v>
      </c>
      <c r="B350" t="s">
        <v>52</v>
      </c>
      <c r="C350" t="s">
        <v>56</v>
      </c>
      <c r="D350" t="s">
        <v>62</v>
      </c>
      <c r="F350" t="s">
        <v>8</v>
      </c>
      <c r="G350" t="s">
        <v>9</v>
      </c>
      <c r="H350">
        <v>36.747710106440799</v>
      </c>
      <c r="I350" t="s">
        <v>58</v>
      </c>
      <c r="J350">
        <v>38.578938350268601</v>
      </c>
      <c r="K350" t="s">
        <v>19</v>
      </c>
    </row>
    <row r="351" spans="1:11" x14ac:dyDescent="0.35">
      <c r="A351" t="str">
        <f t="shared" si="4"/>
        <v>CroppingHorticultureOther horticulture</v>
      </c>
      <c r="B351" t="s">
        <v>52</v>
      </c>
      <c r="C351" t="s">
        <v>56</v>
      </c>
      <c r="D351" t="s">
        <v>62</v>
      </c>
      <c r="F351" t="s">
        <v>10</v>
      </c>
      <c r="G351" t="s">
        <v>9</v>
      </c>
      <c r="H351">
        <v>7.7758097644806199</v>
      </c>
      <c r="I351" t="s">
        <v>24</v>
      </c>
      <c r="J351" t="s">
        <v>19</v>
      </c>
      <c r="K351" t="s">
        <v>19</v>
      </c>
    </row>
    <row r="352" spans="1:11" x14ac:dyDescent="0.35">
      <c r="A352" t="str">
        <f t="shared" si="4"/>
        <v>CroppingHorticultureOther horticulture</v>
      </c>
      <c r="B352" t="s">
        <v>52</v>
      </c>
      <c r="C352" t="s">
        <v>56</v>
      </c>
      <c r="D352" t="s">
        <v>62</v>
      </c>
      <c r="F352" t="s">
        <v>11</v>
      </c>
      <c r="G352" t="s">
        <v>9</v>
      </c>
      <c r="H352">
        <v>6.5910993314062898</v>
      </c>
      <c r="I352" t="s">
        <v>24</v>
      </c>
      <c r="J352" t="s">
        <v>19</v>
      </c>
      <c r="K352" t="s">
        <v>19</v>
      </c>
    </row>
    <row r="353" spans="1:11" x14ac:dyDescent="0.35">
      <c r="A353" t="str">
        <f t="shared" si="4"/>
        <v>CroppingHorticultureOther horticulture</v>
      </c>
      <c r="B353" t="s">
        <v>52</v>
      </c>
      <c r="C353" t="s">
        <v>56</v>
      </c>
      <c r="D353" t="s">
        <v>62</v>
      </c>
      <c r="F353" t="s">
        <v>12</v>
      </c>
      <c r="G353" t="s">
        <v>9</v>
      </c>
      <c r="H353" t="s">
        <v>19</v>
      </c>
      <c r="I353" t="s">
        <v>58</v>
      </c>
      <c r="J353" t="s">
        <v>24</v>
      </c>
      <c r="K353" t="s">
        <v>24</v>
      </c>
    </row>
    <row r="354" spans="1:11" x14ac:dyDescent="0.35">
      <c r="A354" t="str">
        <f t="shared" si="4"/>
        <v>CroppingHorticultureOther horticulture</v>
      </c>
      <c r="B354" t="s">
        <v>52</v>
      </c>
      <c r="C354" t="s">
        <v>56</v>
      </c>
      <c r="D354" t="s">
        <v>62</v>
      </c>
      <c r="F354" t="s">
        <v>13</v>
      </c>
      <c r="G354" t="s">
        <v>9</v>
      </c>
      <c r="H354" t="s">
        <v>19</v>
      </c>
      <c r="I354" t="s">
        <v>24</v>
      </c>
      <c r="J354" t="s">
        <v>24</v>
      </c>
      <c r="K354">
        <v>0</v>
      </c>
    </row>
    <row r="355" spans="1:11" x14ac:dyDescent="0.35">
      <c r="A355" t="str">
        <f t="shared" si="4"/>
        <v>CroppingHorticultureOther horticulture</v>
      </c>
      <c r="B355" t="s">
        <v>52</v>
      </c>
      <c r="C355" t="s">
        <v>56</v>
      </c>
      <c r="D355" t="s">
        <v>62</v>
      </c>
      <c r="F355" t="s">
        <v>14</v>
      </c>
      <c r="G355" t="s">
        <v>9</v>
      </c>
      <c r="H355" t="s">
        <v>24</v>
      </c>
      <c r="I355" t="s">
        <v>54</v>
      </c>
      <c r="J355">
        <v>0</v>
      </c>
      <c r="K355" t="s">
        <v>24</v>
      </c>
    </row>
    <row r="356" spans="1:11" x14ac:dyDescent="0.35">
      <c r="A356" t="str">
        <f t="shared" si="4"/>
        <v>CroppingHorticultureOther horticulture</v>
      </c>
      <c r="B356" t="s">
        <v>52</v>
      </c>
      <c r="C356" t="s">
        <v>56</v>
      </c>
      <c r="D356" t="s">
        <v>62</v>
      </c>
      <c r="F356" t="s">
        <v>15</v>
      </c>
      <c r="G356" t="s">
        <v>9</v>
      </c>
      <c r="H356" t="s">
        <v>24</v>
      </c>
      <c r="I356" t="s">
        <v>54</v>
      </c>
      <c r="J356">
        <v>0</v>
      </c>
      <c r="K356" t="s">
        <v>24</v>
      </c>
    </row>
    <row r="357" spans="1:11" x14ac:dyDescent="0.35">
      <c r="A357" t="str">
        <f t="shared" si="4"/>
        <v>CroppingHorticultureOther horticulture</v>
      </c>
      <c r="B357" t="s">
        <v>52</v>
      </c>
      <c r="C357" t="s">
        <v>56</v>
      </c>
      <c r="D357" t="s">
        <v>62</v>
      </c>
      <c r="F357" t="s">
        <v>16</v>
      </c>
      <c r="G357" t="s">
        <v>9</v>
      </c>
      <c r="H357">
        <v>0</v>
      </c>
      <c r="I357">
        <v>0</v>
      </c>
      <c r="J357">
        <v>0</v>
      </c>
      <c r="K357">
        <v>0</v>
      </c>
    </row>
    <row r="358" spans="1:11" x14ac:dyDescent="0.35">
      <c r="A358" t="str">
        <f t="shared" si="4"/>
        <v>CroppingHorticultureOther horticulture</v>
      </c>
      <c r="B358" t="s">
        <v>52</v>
      </c>
      <c r="C358" t="s">
        <v>56</v>
      </c>
      <c r="D358" t="s">
        <v>62</v>
      </c>
      <c r="F358" t="s">
        <v>17</v>
      </c>
      <c r="G358" t="s">
        <v>9</v>
      </c>
      <c r="H358" t="s">
        <v>19</v>
      </c>
      <c r="I358">
        <v>0</v>
      </c>
      <c r="J358" t="s">
        <v>24</v>
      </c>
      <c r="K358" t="s">
        <v>19</v>
      </c>
    </row>
    <row r="359" spans="1:11" x14ac:dyDescent="0.35">
      <c r="A359" t="str">
        <f t="shared" si="4"/>
        <v>CroppingHorticultureOther horticulture</v>
      </c>
      <c r="B359" t="s">
        <v>52</v>
      </c>
      <c r="C359" t="s">
        <v>56</v>
      </c>
      <c r="D359" t="s">
        <v>62</v>
      </c>
      <c r="F359" t="s">
        <v>18</v>
      </c>
      <c r="G359" t="s">
        <v>9</v>
      </c>
      <c r="H359" t="s">
        <v>19</v>
      </c>
      <c r="I359">
        <v>0</v>
      </c>
      <c r="J359" t="s">
        <v>24</v>
      </c>
      <c r="K359" t="s">
        <v>24</v>
      </c>
    </row>
    <row r="360" spans="1:11" x14ac:dyDescent="0.35">
      <c r="A360" t="str">
        <f t="shared" si="4"/>
        <v>CroppingHorticultureOther horticulture</v>
      </c>
      <c r="B360" t="s">
        <v>52</v>
      </c>
      <c r="C360" t="s">
        <v>56</v>
      </c>
      <c r="D360" t="s">
        <v>62</v>
      </c>
      <c r="F360" t="s">
        <v>20</v>
      </c>
      <c r="G360" t="s">
        <v>9</v>
      </c>
      <c r="H360" t="s">
        <v>24</v>
      </c>
      <c r="I360" t="s">
        <v>54</v>
      </c>
      <c r="J360">
        <v>0</v>
      </c>
      <c r="K360" t="s">
        <v>24</v>
      </c>
    </row>
    <row r="361" spans="1:11" x14ac:dyDescent="0.35">
      <c r="A361" t="str">
        <f t="shared" si="4"/>
        <v>CroppingHorticultureOther horticulture</v>
      </c>
      <c r="B361" t="s">
        <v>52</v>
      </c>
      <c r="C361" t="s">
        <v>56</v>
      </c>
      <c r="D361" t="s">
        <v>62</v>
      </c>
      <c r="F361" t="s">
        <v>21</v>
      </c>
      <c r="G361" t="s">
        <v>9</v>
      </c>
      <c r="H361" t="s">
        <v>19</v>
      </c>
      <c r="I361" t="s">
        <v>24</v>
      </c>
      <c r="J361" t="s">
        <v>24</v>
      </c>
      <c r="K361" t="s">
        <v>19</v>
      </c>
    </row>
    <row r="362" spans="1:11" x14ac:dyDescent="0.35">
      <c r="A362" t="str">
        <f t="shared" si="4"/>
        <v>CroppingHorticultureOther horticulture</v>
      </c>
      <c r="B362" t="s">
        <v>52</v>
      </c>
      <c r="C362" t="s">
        <v>56</v>
      </c>
      <c r="D362" t="s">
        <v>62</v>
      </c>
      <c r="F362" t="s">
        <v>22</v>
      </c>
      <c r="G362" t="s">
        <v>9</v>
      </c>
      <c r="H362" t="s">
        <v>19</v>
      </c>
      <c r="I362" t="s">
        <v>24</v>
      </c>
      <c r="J362" t="s">
        <v>24</v>
      </c>
      <c r="K362" t="s">
        <v>19</v>
      </c>
    </row>
    <row r="363" spans="1:11" x14ac:dyDescent="0.35">
      <c r="A363" t="str">
        <f t="shared" si="4"/>
        <v>CroppingHorticultureOther horticulture</v>
      </c>
      <c r="B363" t="s">
        <v>52</v>
      </c>
      <c r="C363" t="s">
        <v>56</v>
      </c>
      <c r="D363" t="s">
        <v>62</v>
      </c>
      <c r="F363" t="s">
        <v>23</v>
      </c>
      <c r="G363" t="s">
        <v>9</v>
      </c>
      <c r="H363" t="s">
        <v>24</v>
      </c>
      <c r="I363" t="s">
        <v>54</v>
      </c>
      <c r="J363">
        <v>0</v>
      </c>
      <c r="K363" t="s">
        <v>24</v>
      </c>
    </row>
    <row r="364" spans="1:11" x14ac:dyDescent="0.35">
      <c r="A364" t="str">
        <f t="shared" si="4"/>
        <v>CroppingHorticultureOther horticulture</v>
      </c>
      <c r="B364" t="s">
        <v>52</v>
      </c>
      <c r="C364" t="s">
        <v>56</v>
      </c>
      <c r="D364" t="s">
        <v>62</v>
      </c>
      <c r="F364" t="s">
        <v>25</v>
      </c>
      <c r="G364" t="s">
        <v>9</v>
      </c>
      <c r="H364" t="s">
        <v>19</v>
      </c>
      <c r="I364" t="s">
        <v>24</v>
      </c>
      <c r="J364" t="s">
        <v>19</v>
      </c>
      <c r="K364" t="s">
        <v>19</v>
      </c>
    </row>
    <row r="365" spans="1:11" x14ac:dyDescent="0.35">
      <c r="A365" t="str">
        <f t="shared" si="4"/>
        <v>CroppingHorticultureOther horticulture</v>
      </c>
      <c r="B365" t="s">
        <v>52</v>
      </c>
      <c r="C365" t="s">
        <v>56</v>
      </c>
      <c r="D365" t="s">
        <v>62</v>
      </c>
      <c r="F365" t="s">
        <v>26</v>
      </c>
      <c r="G365" t="s">
        <v>9</v>
      </c>
      <c r="H365" t="s">
        <v>19</v>
      </c>
      <c r="I365" t="s">
        <v>58</v>
      </c>
      <c r="J365" t="s">
        <v>19</v>
      </c>
      <c r="K365" t="s">
        <v>19</v>
      </c>
    </row>
    <row r="366" spans="1:11" x14ac:dyDescent="0.35">
      <c r="A366" t="str">
        <f t="shared" si="4"/>
        <v>CroppingHorticultureOther horticulture</v>
      </c>
      <c r="B366" t="s">
        <v>52</v>
      </c>
      <c r="C366" t="s">
        <v>56</v>
      </c>
      <c r="D366" t="s">
        <v>62</v>
      </c>
      <c r="F366" t="s">
        <v>27</v>
      </c>
      <c r="G366" t="s">
        <v>9</v>
      </c>
      <c r="H366" t="s">
        <v>19</v>
      </c>
      <c r="I366" t="s">
        <v>58</v>
      </c>
      <c r="J366" t="s">
        <v>19</v>
      </c>
      <c r="K366" t="s">
        <v>19</v>
      </c>
    </row>
    <row r="367" spans="1:11" x14ac:dyDescent="0.35">
      <c r="A367" t="str">
        <f t="shared" si="4"/>
        <v>CroppingHorticultureOther horticulture</v>
      </c>
      <c r="B367" t="s">
        <v>52</v>
      </c>
      <c r="C367" t="s">
        <v>56</v>
      </c>
      <c r="D367" t="s">
        <v>62</v>
      </c>
      <c r="F367" t="s">
        <v>28</v>
      </c>
      <c r="G367" t="s">
        <v>9</v>
      </c>
      <c r="H367" t="s">
        <v>24</v>
      </c>
      <c r="I367" t="s">
        <v>24</v>
      </c>
      <c r="J367">
        <v>0</v>
      </c>
      <c r="K367" t="s">
        <v>24</v>
      </c>
    </row>
    <row r="368" spans="1:11" x14ac:dyDescent="0.35">
      <c r="A368" t="str">
        <f t="shared" ref="A368:A431" si="5">CONCATENATE(B368,C368,D368,E368)</f>
        <v>CroppingHorticultureOther horticulture</v>
      </c>
      <c r="B368" t="s">
        <v>52</v>
      </c>
      <c r="C368" t="s">
        <v>56</v>
      </c>
      <c r="D368" t="s">
        <v>62</v>
      </c>
      <c r="F368" t="s">
        <v>29</v>
      </c>
      <c r="G368" t="s">
        <v>9</v>
      </c>
      <c r="H368">
        <v>1.70038673522248</v>
      </c>
      <c r="I368">
        <v>0</v>
      </c>
      <c r="J368">
        <v>2.7635469618436099</v>
      </c>
      <c r="K368" t="s">
        <v>19</v>
      </c>
    </row>
    <row r="369" spans="1:11" x14ac:dyDescent="0.35">
      <c r="A369" t="str">
        <f t="shared" si="5"/>
        <v>CroppingHorticultureOther horticulture</v>
      </c>
      <c r="B369" t="s">
        <v>52</v>
      </c>
      <c r="C369" t="s">
        <v>56</v>
      </c>
      <c r="D369" t="s">
        <v>62</v>
      </c>
      <c r="F369" t="s">
        <v>30</v>
      </c>
      <c r="G369" t="s">
        <v>9</v>
      </c>
      <c r="H369" t="s">
        <v>19</v>
      </c>
      <c r="I369" t="s">
        <v>58</v>
      </c>
      <c r="J369" t="s">
        <v>19</v>
      </c>
      <c r="K369" t="s">
        <v>24</v>
      </c>
    </row>
    <row r="370" spans="1:11" x14ac:dyDescent="0.35">
      <c r="A370" t="str">
        <f t="shared" si="5"/>
        <v>CroppingHorticultureOther horticulture</v>
      </c>
      <c r="B370" t="s">
        <v>52</v>
      </c>
      <c r="C370" t="s">
        <v>56</v>
      </c>
      <c r="D370" t="s">
        <v>62</v>
      </c>
      <c r="F370" t="s">
        <v>31</v>
      </c>
      <c r="G370" t="s">
        <v>9</v>
      </c>
      <c r="H370" t="s">
        <v>19</v>
      </c>
      <c r="I370" t="s">
        <v>24</v>
      </c>
      <c r="J370" t="s">
        <v>19</v>
      </c>
      <c r="K370" t="s">
        <v>19</v>
      </c>
    </row>
    <row r="371" spans="1:11" x14ac:dyDescent="0.35">
      <c r="A371" t="str">
        <f t="shared" si="5"/>
        <v>CroppingHorticultureOther horticulture</v>
      </c>
      <c r="B371" t="s">
        <v>52</v>
      </c>
      <c r="C371" t="s">
        <v>56</v>
      </c>
      <c r="D371" t="s">
        <v>62</v>
      </c>
      <c r="F371" t="s">
        <v>32</v>
      </c>
      <c r="G371" t="s">
        <v>9</v>
      </c>
      <c r="H371">
        <v>0.34043248955355898</v>
      </c>
      <c r="I371" t="s">
        <v>24</v>
      </c>
      <c r="J371" t="s">
        <v>19</v>
      </c>
      <c r="K371" t="s">
        <v>24</v>
      </c>
    </row>
    <row r="372" spans="1:11" x14ac:dyDescent="0.35">
      <c r="A372" t="str">
        <f t="shared" si="5"/>
        <v>CroppingHorticultureOther horticulture</v>
      </c>
      <c r="B372" t="s">
        <v>52</v>
      </c>
      <c r="C372" t="s">
        <v>56</v>
      </c>
      <c r="D372" t="s">
        <v>62</v>
      </c>
      <c r="F372" t="s">
        <v>33</v>
      </c>
      <c r="G372" t="s">
        <v>9</v>
      </c>
      <c r="H372" t="s">
        <v>19</v>
      </c>
      <c r="I372" t="s">
        <v>58</v>
      </c>
      <c r="J372" t="s">
        <v>19</v>
      </c>
      <c r="K372" t="s">
        <v>19</v>
      </c>
    </row>
    <row r="373" spans="1:11" x14ac:dyDescent="0.35">
      <c r="A373" t="str">
        <f t="shared" si="5"/>
        <v>CroppingHorticultureOther horticulture</v>
      </c>
      <c r="B373" t="s">
        <v>52</v>
      </c>
      <c r="C373" t="s">
        <v>56</v>
      </c>
      <c r="D373" t="s">
        <v>62</v>
      </c>
      <c r="F373" t="s">
        <v>34</v>
      </c>
      <c r="G373" t="s">
        <v>9</v>
      </c>
      <c r="H373" t="s">
        <v>24</v>
      </c>
      <c r="I373">
        <v>0</v>
      </c>
      <c r="J373" t="s">
        <v>24</v>
      </c>
      <c r="K373" t="s">
        <v>24</v>
      </c>
    </row>
    <row r="374" spans="1:11" x14ac:dyDescent="0.35">
      <c r="A374" t="str">
        <f t="shared" si="5"/>
        <v>CroppingHorticultureOther horticulture</v>
      </c>
      <c r="B374" t="s">
        <v>52</v>
      </c>
      <c r="C374" t="s">
        <v>56</v>
      </c>
      <c r="D374" t="s">
        <v>62</v>
      </c>
      <c r="F374" t="s">
        <v>35</v>
      </c>
      <c r="G374" t="s">
        <v>9</v>
      </c>
      <c r="H374" t="s">
        <v>24</v>
      </c>
      <c r="I374" t="s">
        <v>58</v>
      </c>
      <c r="J374" t="s">
        <v>24</v>
      </c>
      <c r="K374" t="s">
        <v>24</v>
      </c>
    </row>
    <row r="375" spans="1:11" x14ac:dyDescent="0.35">
      <c r="A375" t="str">
        <f t="shared" si="5"/>
        <v>CroppingHorticultureOther horticulture</v>
      </c>
      <c r="B375" t="s">
        <v>52</v>
      </c>
      <c r="C375" t="s">
        <v>56</v>
      </c>
      <c r="D375" t="s">
        <v>62</v>
      </c>
      <c r="F375" t="s">
        <v>36</v>
      </c>
      <c r="G375" t="s">
        <v>9</v>
      </c>
      <c r="H375" t="s">
        <v>19</v>
      </c>
      <c r="I375" t="s">
        <v>24</v>
      </c>
      <c r="J375" t="s">
        <v>19</v>
      </c>
      <c r="K375">
        <v>0</v>
      </c>
    </row>
    <row r="376" spans="1:11" x14ac:dyDescent="0.35">
      <c r="A376" t="str">
        <f t="shared" si="5"/>
        <v>CroppingHorticultureOther horticulture</v>
      </c>
      <c r="B376" t="s">
        <v>52</v>
      </c>
      <c r="C376" t="s">
        <v>56</v>
      </c>
      <c r="D376" t="s">
        <v>62</v>
      </c>
      <c r="F376" t="s">
        <v>37</v>
      </c>
      <c r="G376" t="s">
        <v>9</v>
      </c>
      <c r="H376">
        <v>0</v>
      </c>
      <c r="I376">
        <v>0</v>
      </c>
      <c r="J376">
        <v>0</v>
      </c>
      <c r="K376">
        <v>0</v>
      </c>
    </row>
    <row r="377" spans="1:11" x14ac:dyDescent="0.35">
      <c r="A377" t="str">
        <f t="shared" si="5"/>
        <v>CroppingHorticultureOther horticulture</v>
      </c>
      <c r="B377" t="s">
        <v>52</v>
      </c>
      <c r="C377" t="s">
        <v>56</v>
      </c>
      <c r="D377" t="s">
        <v>62</v>
      </c>
      <c r="F377" t="s">
        <v>38</v>
      </c>
      <c r="G377" t="s">
        <v>9</v>
      </c>
      <c r="H377">
        <v>0</v>
      </c>
      <c r="I377">
        <v>0</v>
      </c>
      <c r="J377">
        <v>0</v>
      </c>
      <c r="K377">
        <v>0</v>
      </c>
    </row>
    <row r="378" spans="1:11" x14ac:dyDescent="0.35">
      <c r="A378" t="str">
        <f t="shared" si="5"/>
        <v>CroppingHorticultureOther horticulture</v>
      </c>
      <c r="B378" t="s">
        <v>52</v>
      </c>
      <c r="C378" t="s">
        <v>56</v>
      </c>
      <c r="D378" t="s">
        <v>62</v>
      </c>
      <c r="F378" t="s">
        <v>39</v>
      </c>
      <c r="G378" t="s">
        <v>9</v>
      </c>
      <c r="H378" t="s">
        <v>19</v>
      </c>
      <c r="I378" t="s">
        <v>58</v>
      </c>
      <c r="J378" t="s">
        <v>19</v>
      </c>
      <c r="K378" t="s">
        <v>19</v>
      </c>
    </row>
    <row r="379" spans="1:11" x14ac:dyDescent="0.35">
      <c r="A379" t="str">
        <f t="shared" si="5"/>
        <v>CroppingHorticultureOther horticulture</v>
      </c>
      <c r="B379" t="s">
        <v>52</v>
      </c>
      <c r="C379" t="s">
        <v>56</v>
      </c>
      <c r="D379" t="s">
        <v>62</v>
      </c>
      <c r="F379" t="s">
        <v>40</v>
      </c>
      <c r="G379" t="s">
        <v>9</v>
      </c>
      <c r="H379" t="s">
        <v>19</v>
      </c>
      <c r="I379" t="s">
        <v>58</v>
      </c>
      <c r="J379" t="s">
        <v>19</v>
      </c>
      <c r="K379" t="s">
        <v>19</v>
      </c>
    </row>
    <row r="380" spans="1:11" x14ac:dyDescent="0.35">
      <c r="A380" t="str">
        <f t="shared" si="5"/>
        <v>CroppingHorticultureOther horticulture</v>
      </c>
      <c r="B380" t="s">
        <v>52</v>
      </c>
      <c r="C380" t="s">
        <v>56</v>
      </c>
      <c r="D380" t="s">
        <v>62</v>
      </c>
      <c r="F380" t="s">
        <v>41</v>
      </c>
      <c r="G380" t="s">
        <v>9</v>
      </c>
      <c r="H380" t="s">
        <v>19</v>
      </c>
      <c r="I380" t="s">
        <v>24</v>
      </c>
      <c r="J380" t="s">
        <v>19</v>
      </c>
      <c r="K380">
        <v>0</v>
      </c>
    </row>
    <row r="381" spans="1:11" x14ac:dyDescent="0.35">
      <c r="A381" t="str">
        <f t="shared" si="5"/>
        <v>CroppingHorticultureOther horticulture</v>
      </c>
      <c r="B381" t="s">
        <v>52</v>
      </c>
      <c r="C381" t="s">
        <v>56</v>
      </c>
      <c r="D381" t="s">
        <v>62</v>
      </c>
      <c r="F381" t="s">
        <v>42</v>
      </c>
      <c r="G381" t="s">
        <v>9</v>
      </c>
      <c r="H381">
        <v>6.6062756973674905E-2</v>
      </c>
      <c r="I381" t="s">
        <v>58</v>
      </c>
      <c r="J381" t="s">
        <v>19</v>
      </c>
      <c r="K381" t="s">
        <v>19</v>
      </c>
    </row>
    <row r="382" spans="1:11" x14ac:dyDescent="0.35">
      <c r="A382" t="str">
        <f t="shared" si="5"/>
        <v>CroppingHorticultureOther horticulture</v>
      </c>
      <c r="B382" t="s">
        <v>52</v>
      </c>
      <c r="C382" t="s">
        <v>56</v>
      </c>
      <c r="D382" t="s">
        <v>62</v>
      </c>
      <c r="F382" t="s">
        <v>43</v>
      </c>
      <c r="G382" t="s">
        <v>9</v>
      </c>
      <c r="H382">
        <v>10.925186859755099</v>
      </c>
      <c r="I382" t="s">
        <v>58</v>
      </c>
      <c r="J382">
        <v>12.0570613166757</v>
      </c>
      <c r="K382" t="s">
        <v>19</v>
      </c>
    </row>
    <row r="383" spans="1:11" x14ac:dyDescent="0.35">
      <c r="A383" t="str">
        <f t="shared" si="5"/>
        <v>CroppingHorticultureOther horticulture</v>
      </c>
      <c r="B383" t="s">
        <v>52</v>
      </c>
      <c r="C383" t="s">
        <v>56</v>
      </c>
      <c r="D383" t="s">
        <v>62</v>
      </c>
      <c r="F383" t="s">
        <v>44</v>
      </c>
      <c r="G383" t="s">
        <v>9</v>
      </c>
      <c r="H383">
        <v>0</v>
      </c>
      <c r="I383">
        <v>0</v>
      </c>
      <c r="J383">
        <v>0</v>
      </c>
      <c r="K383">
        <v>0</v>
      </c>
    </row>
    <row r="384" spans="1:11" x14ac:dyDescent="0.35">
      <c r="A384" t="str">
        <f t="shared" si="5"/>
        <v>CroppingHorticultureOther horticulture</v>
      </c>
      <c r="B384" t="s">
        <v>52</v>
      </c>
      <c r="C384" t="s">
        <v>56</v>
      </c>
      <c r="D384" t="s">
        <v>62</v>
      </c>
      <c r="F384" t="s">
        <v>45</v>
      </c>
      <c r="G384" t="s">
        <v>9</v>
      </c>
      <c r="H384">
        <v>0</v>
      </c>
      <c r="I384">
        <v>0</v>
      </c>
      <c r="J384">
        <v>0</v>
      </c>
      <c r="K384">
        <v>0</v>
      </c>
    </row>
    <row r="385" spans="1:11" x14ac:dyDescent="0.35">
      <c r="A385" t="str">
        <f t="shared" si="5"/>
        <v>CroppingHorticultureOther horticulture</v>
      </c>
      <c r="B385" t="s">
        <v>52</v>
      </c>
      <c r="C385" t="s">
        <v>56</v>
      </c>
      <c r="D385" t="s">
        <v>62</v>
      </c>
      <c r="F385" t="s">
        <v>46</v>
      </c>
      <c r="G385" t="s">
        <v>9</v>
      </c>
      <c r="H385" t="s">
        <v>19</v>
      </c>
      <c r="I385" t="s">
        <v>58</v>
      </c>
      <c r="J385" t="s">
        <v>19</v>
      </c>
      <c r="K385">
        <v>0</v>
      </c>
    </row>
    <row r="386" spans="1:11" x14ac:dyDescent="0.35">
      <c r="A386" t="str">
        <f t="shared" si="5"/>
        <v>CroppingHorticultureOther horticulture</v>
      </c>
      <c r="B386" t="s">
        <v>52</v>
      </c>
      <c r="C386" t="s">
        <v>56</v>
      </c>
      <c r="D386" t="s">
        <v>62</v>
      </c>
      <c r="F386" t="s">
        <v>47</v>
      </c>
      <c r="G386" t="s">
        <v>9</v>
      </c>
      <c r="H386">
        <v>1.7875321040036101</v>
      </c>
      <c r="I386" t="s">
        <v>58</v>
      </c>
      <c r="J386" t="s">
        <v>19</v>
      </c>
      <c r="K386" t="s">
        <v>24</v>
      </c>
    </row>
    <row r="387" spans="1:11" x14ac:dyDescent="0.35">
      <c r="A387" t="str">
        <f t="shared" si="5"/>
        <v>CroppingHorticultureOther horticulture</v>
      </c>
      <c r="B387" t="s">
        <v>52</v>
      </c>
      <c r="C387" t="s">
        <v>56</v>
      </c>
      <c r="D387" t="s">
        <v>62</v>
      </c>
      <c r="F387" t="s">
        <v>48</v>
      </c>
      <c r="G387" t="s">
        <v>9</v>
      </c>
      <c r="H387">
        <v>0</v>
      </c>
      <c r="I387">
        <v>0</v>
      </c>
      <c r="J387">
        <v>0</v>
      </c>
      <c r="K387">
        <v>0</v>
      </c>
    </row>
    <row r="388" spans="1:11" x14ac:dyDescent="0.35">
      <c r="A388" t="str">
        <f t="shared" si="5"/>
        <v>CroppingHorticultureOther horticulture</v>
      </c>
      <c r="B388" t="s">
        <v>52</v>
      </c>
      <c r="C388" t="s">
        <v>56</v>
      </c>
      <c r="D388" t="s">
        <v>62</v>
      </c>
      <c r="F388" t="s">
        <v>49</v>
      </c>
      <c r="G388" t="s">
        <v>9</v>
      </c>
      <c r="H388">
        <v>1.0842793231730401</v>
      </c>
      <c r="I388" t="s">
        <v>58</v>
      </c>
      <c r="J388" t="s">
        <v>19</v>
      </c>
      <c r="K388" t="s">
        <v>24</v>
      </c>
    </row>
    <row r="389" spans="1:11" x14ac:dyDescent="0.35">
      <c r="A389" t="str">
        <f t="shared" si="5"/>
        <v>CroppingHorticultureOther horticulture</v>
      </c>
      <c r="B389" t="s">
        <v>52</v>
      </c>
      <c r="C389" t="s">
        <v>56</v>
      </c>
      <c r="D389" t="s">
        <v>62</v>
      </c>
      <c r="F389" t="s">
        <v>50</v>
      </c>
      <c r="G389" t="s">
        <v>9</v>
      </c>
      <c r="H389">
        <v>3.0130681398507502</v>
      </c>
      <c r="I389" t="s">
        <v>58</v>
      </c>
      <c r="J389">
        <v>2.1278366692975599</v>
      </c>
      <c r="K389" t="s">
        <v>19</v>
      </c>
    </row>
    <row r="390" spans="1:11" x14ac:dyDescent="0.35">
      <c r="A390" t="str">
        <f t="shared" si="5"/>
        <v>CroppingHorticultureOther horticulture</v>
      </c>
      <c r="B390" t="s">
        <v>52</v>
      </c>
      <c r="C390" t="s">
        <v>56</v>
      </c>
      <c r="D390" t="s">
        <v>62</v>
      </c>
      <c r="F390" t="s">
        <v>51</v>
      </c>
      <c r="G390" t="s">
        <v>9</v>
      </c>
      <c r="H390">
        <v>1.89101916600021</v>
      </c>
      <c r="I390" t="s">
        <v>58</v>
      </c>
      <c r="J390">
        <v>2.37711820430681</v>
      </c>
      <c r="K390" t="s">
        <v>19</v>
      </c>
    </row>
    <row r="391" spans="1:11" x14ac:dyDescent="0.35">
      <c r="A391" t="str">
        <f t="shared" si="5"/>
        <v>Grazing Livestock</v>
      </c>
      <c r="B391" t="s">
        <v>63</v>
      </c>
      <c r="F391" t="s">
        <v>4</v>
      </c>
      <c r="G391" t="s">
        <v>5</v>
      </c>
      <c r="H391">
        <v>25558.000876999999</v>
      </c>
      <c r="I391">
        <v>6350.4106769999999</v>
      </c>
      <c r="J391">
        <v>12747.1103</v>
      </c>
      <c r="K391">
        <v>6460.4799000000003</v>
      </c>
    </row>
    <row r="392" spans="1:11" x14ac:dyDescent="0.35">
      <c r="A392" t="str">
        <f t="shared" si="5"/>
        <v>Grazing Livestock</v>
      </c>
      <c r="B392" t="s">
        <v>63</v>
      </c>
      <c r="F392" t="s">
        <v>6</v>
      </c>
      <c r="G392" t="s">
        <v>7</v>
      </c>
      <c r="H392">
        <v>132.35446819631801</v>
      </c>
      <c r="I392">
        <v>80.296215477081304</v>
      </c>
      <c r="J392">
        <v>124.62346634491701</v>
      </c>
      <c r="K392">
        <v>198.77975298414</v>
      </c>
    </row>
    <row r="393" spans="1:11" x14ac:dyDescent="0.35">
      <c r="A393" t="str">
        <f t="shared" si="5"/>
        <v>Grazing Livestock</v>
      </c>
      <c r="B393" t="s">
        <v>63</v>
      </c>
      <c r="F393" t="s">
        <v>8</v>
      </c>
      <c r="G393" t="s">
        <v>9</v>
      </c>
      <c r="H393">
        <v>127.510336064954</v>
      </c>
      <c r="I393">
        <v>76.971610916282401</v>
      </c>
      <c r="J393">
        <v>120.74037243695901</v>
      </c>
      <c r="K393">
        <v>190.545766742344</v>
      </c>
    </row>
    <row r="394" spans="1:11" x14ac:dyDescent="0.35">
      <c r="A394" t="str">
        <f t="shared" si="5"/>
        <v>Grazing Livestock</v>
      </c>
      <c r="B394" t="s">
        <v>63</v>
      </c>
      <c r="F394" t="s">
        <v>10</v>
      </c>
      <c r="G394" t="s">
        <v>9</v>
      </c>
      <c r="H394">
        <v>7.8172490092837004</v>
      </c>
      <c r="I394">
        <v>4.7514711732398398</v>
      </c>
      <c r="J394">
        <v>7.4227724739308103</v>
      </c>
      <c r="K394">
        <v>11.609132056583</v>
      </c>
    </row>
    <row r="395" spans="1:11" x14ac:dyDescent="0.35">
      <c r="A395" t="str">
        <f t="shared" si="5"/>
        <v>Grazing Livestock</v>
      </c>
      <c r="B395" t="s">
        <v>63</v>
      </c>
      <c r="F395" t="s">
        <v>11</v>
      </c>
      <c r="G395" t="s">
        <v>9</v>
      </c>
      <c r="H395">
        <v>3.7177704279096702</v>
      </c>
      <c r="I395" t="s">
        <v>19</v>
      </c>
      <c r="J395">
        <v>3.2316325532226702</v>
      </c>
      <c r="K395">
        <v>5.6841279216734302</v>
      </c>
    </row>
    <row r="396" spans="1:11" x14ac:dyDescent="0.35">
      <c r="A396" t="str">
        <f t="shared" si="5"/>
        <v>Grazing Livestock</v>
      </c>
      <c r="B396" t="s">
        <v>63</v>
      </c>
      <c r="F396" t="s">
        <v>12</v>
      </c>
      <c r="G396" t="s">
        <v>9</v>
      </c>
      <c r="H396">
        <v>3.2647134213884699</v>
      </c>
      <c r="I396">
        <v>1.8311466216061201</v>
      </c>
      <c r="J396">
        <v>3.3209973797747701</v>
      </c>
      <c r="K396">
        <v>4.5628027608289603</v>
      </c>
    </row>
    <row r="397" spans="1:11" x14ac:dyDescent="0.35">
      <c r="A397" t="str">
        <f t="shared" si="5"/>
        <v>Grazing Livestock</v>
      </c>
      <c r="B397" t="s">
        <v>63</v>
      </c>
      <c r="F397" t="s">
        <v>13</v>
      </c>
      <c r="G397" t="s">
        <v>9</v>
      </c>
      <c r="H397">
        <v>0.834765159985561</v>
      </c>
      <c r="I397" t="s">
        <v>19</v>
      </c>
      <c r="J397">
        <v>0.87014254093337495</v>
      </c>
      <c r="K397">
        <v>1.3622013740805801</v>
      </c>
    </row>
    <row r="398" spans="1:11" x14ac:dyDescent="0.35">
      <c r="A398" t="str">
        <f t="shared" si="5"/>
        <v>Grazing Livestock</v>
      </c>
      <c r="B398" t="s">
        <v>63</v>
      </c>
      <c r="F398" t="s">
        <v>14</v>
      </c>
      <c r="G398" t="s">
        <v>9</v>
      </c>
      <c r="H398">
        <v>0.60049911899844599</v>
      </c>
      <c r="I398" t="s">
        <v>19</v>
      </c>
      <c r="J398">
        <v>0.39725009487052099</v>
      </c>
      <c r="K398">
        <v>0.95933630952090698</v>
      </c>
    </row>
    <row r="399" spans="1:11" x14ac:dyDescent="0.35">
      <c r="A399" t="str">
        <f t="shared" si="5"/>
        <v>Grazing Livestock</v>
      </c>
      <c r="B399" t="s">
        <v>63</v>
      </c>
      <c r="F399" t="s">
        <v>15</v>
      </c>
      <c r="G399" t="s">
        <v>9</v>
      </c>
      <c r="H399">
        <v>0.58370946701959503</v>
      </c>
      <c r="I399" t="s">
        <v>19</v>
      </c>
      <c r="J399">
        <v>0.36358678374344999</v>
      </c>
      <c r="K399">
        <v>0.95933630952090698</v>
      </c>
    </row>
    <row r="400" spans="1:11" x14ac:dyDescent="0.35">
      <c r="A400" t="str">
        <f t="shared" si="5"/>
        <v>Grazing Livestock</v>
      </c>
      <c r="B400" t="s">
        <v>63</v>
      </c>
      <c r="F400" t="s">
        <v>16</v>
      </c>
      <c r="G400" t="s">
        <v>9</v>
      </c>
      <c r="H400" t="s">
        <v>24</v>
      </c>
      <c r="I400" t="s">
        <v>54</v>
      </c>
      <c r="J400" t="s">
        <v>24</v>
      </c>
      <c r="K400">
        <v>0</v>
      </c>
    </row>
    <row r="401" spans="1:11" x14ac:dyDescent="0.35">
      <c r="A401" t="str">
        <f t="shared" si="5"/>
        <v>Grazing Livestock</v>
      </c>
      <c r="B401" t="s">
        <v>63</v>
      </c>
      <c r="F401" t="s">
        <v>17</v>
      </c>
      <c r="G401" t="s">
        <v>9</v>
      </c>
      <c r="H401" t="s">
        <v>19</v>
      </c>
      <c r="I401">
        <v>0</v>
      </c>
      <c r="J401" t="s">
        <v>19</v>
      </c>
      <c r="K401" t="s">
        <v>19</v>
      </c>
    </row>
    <row r="402" spans="1:11" x14ac:dyDescent="0.35">
      <c r="A402" t="str">
        <f t="shared" si="5"/>
        <v>Grazing Livestock</v>
      </c>
      <c r="B402" t="s">
        <v>63</v>
      </c>
      <c r="F402" t="s">
        <v>18</v>
      </c>
      <c r="G402" t="s">
        <v>9</v>
      </c>
      <c r="H402" t="s">
        <v>19</v>
      </c>
      <c r="I402">
        <v>0</v>
      </c>
      <c r="J402" t="s">
        <v>19</v>
      </c>
      <c r="K402" t="s">
        <v>54</v>
      </c>
    </row>
    <row r="403" spans="1:11" x14ac:dyDescent="0.35">
      <c r="A403" t="str">
        <f t="shared" si="5"/>
        <v>Grazing Livestock</v>
      </c>
      <c r="B403" t="s">
        <v>63</v>
      </c>
      <c r="F403" t="s">
        <v>20</v>
      </c>
      <c r="G403" t="s">
        <v>9</v>
      </c>
      <c r="H403" t="s">
        <v>19</v>
      </c>
      <c r="I403">
        <v>0</v>
      </c>
      <c r="J403" t="s">
        <v>19</v>
      </c>
      <c r="K403" t="s">
        <v>19</v>
      </c>
    </row>
    <row r="404" spans="1:11" x14ac:dyDescent="0.35">
      <c r="A404" t="str">
        <f t="shared" si="5"/>
        <v>Grazing Livestock</v>
      </c>
      <c r="B404" t="s">
        <v>63</v>
      </c>
      <c r="F404" t="s">
        <v>21</v>
      </c>
      <c r="G404" t="s">
        <v>9</v>
      </c>
      <c r="H404">
        <v>0</v>
      </c>
      <c r="I404">
        <v>0</v>
      </c>
      <c r="J404">
        <v>0</v>
      </c>
      <c r="K404">
        <v>0</v>
      </c>
    </row>
    <row r="405" spans="1:11" x14ac:dyDescent="0.35">
      <c r="A405" t="str">
        <f t="shared" si="5"/>
        <v>Grazing Livestock</v>
      </c>
      <c r="B405" t="s">
        <v>63</v>
      </c>
      <c r="F405" t="s">
        <v>22</v>
      </c>
      <c r="G405" t="s">
        <v>9</v>
      </c>
      <c r="H405">
        <v>0</v>
      </c>
      <c r="I405">
        <v>0</v>
      </c>
      <c r="J405">
        <v>0</v>
      </c>
      <c r="K405">
        <v>0</v>
      </c>
    </row>
    <row r="406" spans="1:11" x14ac:dyDescent="0.35">
      <c r="A406" t="str">
        <f t="shared" si="5"/>
        <v>Grazing Livestock</v>
      </c>
      <c r="B406" t="s">
        <v>63</v>
      </c>
      <c r="F406" t="s">
        <v>23</v>
      </c>
      <c r="G406" t="s">
        <v>9</v>
      </c>
      <c r="H406">
        <v>0</v>
      </c>
      <c r="I406">
        <v>0</v>
      </c>
      <c r="J406">
        <v>0</v>
      </c>
      <c r="K406" t="s">
        <v>54</v>
      </c>
    </row>
    <row r="407" spans="1:11" x14ac:dyDescent="0.35">
      <c r="A407" t="str">
        <f t="shared" si="5"/>
        <v>Grazing Livestock</v>
      </c>
      <c r="B407" t="s">
        <v>63</v>
      </c>
      <c r="F407" t="s">
        <v>25</v>
      </c>
      <c r="G407" t="s">
        <v>9</v>
      </c>
      <c r="H407" t="s">
        <v>24</v>
      </c>
      <c r="I407" t="s">
        <v>54</v>
      </c>
      <c r="J407">
        <v>0</v>
      </c>
      <c r="K407" t="s">
        <v>24</v>
      </c>
    </row>
    <row r="408" spans="1:11" x14ac:dyDescent="0.35">
      <c r="A408" t="str">
        <f t="shared" si="5"/>
        <v>Grazing Livestock</v>
      </c>
      <c r="B408" t="s">
        <v>63</v>
      </c>
      <c r="F408" t="s">
        <v>26</v>
      </c>
      <c r="G408" t="s">
        <v>9</v>
      </c>
      <c r="H408" t="s">
        <v>24</v>
      </c>
      <c r="I408">
        <v>0</v>
      </c>
      <c r="J408" t="s">
        <v>24</v>
      </c>
      <c r="K408" t="s">
        <v>24</v>
      </c>
    </row>
    <row r="409" spans="1:11" x14ac:dyDescent="0.35">
      <c r="A409" t="str">
        <f t="shared" si="5"/>
        <v>Grazing Livestock</v>
      </c>
      <c r="B409" t="s">
        <v>63</v>
      </c>
      <c r="F409" t="s">
        <v>27</v>
      </c>
      <c r="G409" t="s">
        <v>9</v>
      </c>
      <c r="H409" t="s">
        <v>24</v>
      </c>
      <c r="I409">
        <v>0</v>
      </c>
      <c r="J409" t="s">
        <v>24</v>
      </c>
      <c r="K409" t="s">
        <v>24</v>
      </c>
    </row>
    <row r="410" spans="1:11" x14ac:dyDescent="0.35">
      <c r="A410" t="str">
        <f t="shared" si="5"/>
        <v>Grazing Livestock</v>
      </c>
      <c r="B410" t="s">
        <v>63</v>
      </c>
      <c r="F410" t="s">
        <v>28</v>
      </c>
      <c r="G410" t="s">
        <v>9</v>
      </c>
      <c r="H410">
        <v>0</v>
      </c>
      <c r="I410">
        <v>0</v>
      </c>
      <c r="J410">
        <v>0</v>
      </c>
      <c r="K410">
        <v>0</v>
      </c>
    </row>
    <row r="411" spans="1:11" x14ac:dyDescent="0.35">
      <c r="A411" t="str">
        <f t="shared" si="5"/>
        <v>Grazing Livestock</v>
      </c>
      <c r="B411" t="s">
        <v>63</v>
      </c>
      <c r="F411" t="s">
        <v>29</v>
      </c>
      <c r="G411" t="s">
        <v>9</v>
      </c>
      <c r="H411" t="s">
        <v>24</v>
      </c>
      <c r="I411" t="s">
        <v>54</v>
      </c>
      <c r="J411">
        <v>0</v>
      </c>
      <c r="K411" t="s">
        <v>24</v>
      </c>
    </row>
    <row r="412" spans="1:11" x14ac:dyDescent="0.35">
      <c r="A412" t="str">
        <f t="shared" si="5"/>
        <v>Grazing Livestock</v>
      </c>
      <c r="B412" t="s">
        <v>63</v>
      </c>
      <c r="F412" t="s">
        <v>30</v>
      </c>
      <c r="G412" t="s">
        <v>9</v>
      </c>
      <c r="H412" t="s">
        <v>24</v>
      </c>
      <c r="I412">
        <v>0</v>
      </c>
      <c r="J412" t="s">
        <v>24</v>
      </c>
      <c r="K412" t="s">
        <v>24</v>
      </c>
    </row>
    <row r="413" spans="1:11" x14ac:dyDescent="0.35">
      <c r="A413" t="str">
        <f t="shared" si="5"/>
        <v>Grazing Livestock</v>
      </c>
      <c r="B413" t="s">
        <v>63</v>
      </c>
      <c r="F413" t="s">
        <v>31</v>
      </c>
      <c r="G413" t="s">
        <v>9</v>
      </c>
      <c r="H413">
        <v>0</v>
      </c>
      <c r="I413">
        <v>0</v>
      </c>
      <c r="J413">
        <v>0</v>
      </c>
      <c r="K413">
        <v>0</v>
      </c>
    </row>
    <row r="414" spans="1:11" x14ac:dyDescent="0.35">
      <c r="A414" t="str">
        <f t="shared" si="5"/>
        <v>Grazing Livestock</v>
      </c>
      <c r="B414" t="s">
        <v>63</v>
      </c>
      <c r="F414" t="s">
        <v>32</v>
      </c>
      <c r="G414" t="s">
        <v>9</v>
      </c>
      <c r="H414" t="s">
        <v>24</v>
      </c>
      <c r="I414" t="s">
        <v>54</v>
      </c>
      <c r="J414" t="s">
        <v>24</v>
      </c>
      <c r="K414">
        <v>0</v>
      </c>
    </row>
    <row r="415" spans="1:11" x14ac:dyDescent="0.35">
      <c r="A415" t="str">
        <f t="shared" si="5"/>
        <v>Grazing Livestock</v>
      </c>
      <c r="B415" t="s">
        <v>63</v>
      </c>
      <c r="F415" t="s">
        <v>33</v>
      </c>
      <c r="G415" t="s">
        <v>9</v>
      </c>
      <c r="H415">
        <v>0</v>
      </c>
      <c r="I415">
        <v>0</v>
      </c>
      <c r="J415">
        <v>0</v>
      </c>
      <c r="K415" t="s">
        <v>54</v>
      </c>
    </row>
    <row r="416" spans="1:11" x14ac:dyDescent="0.35">
      <c r="A416" t="str">
        <f t="shared" si="5"/>
        <v>Grazing Livestock</v>
      </c>
      <c r="B416" t="s">
        <v>63</v>
      </c>
      <c r="F416" t="s">
        <v>34</v>
      </c>
      <c r="G416" t="s">
        <v>9</v>
      </c>
      <c r="H416" t="s">
        <v>54</v>
      </c>
      <c r="I416" t="s">
        <v>54</v>
      </c>
      <c r="J416">
        <v>0</v>
      </c>
      <c r="K416" t="s">
        <v>54</v>
      </c>
    </row>
    <row r="417" spans="1:11" x14ac:dyDescent="0.35">
      <c r="A417" t="str">
        <f t="shared" si="5"/>
        <v>Grazing Livestock</v>
      </c>
      <c r="B417" t="s">
        <v>63</v>
      </c>
      <c r="F417" t="s">
        <v>35</v>
      </c>
      <c r="G417" t="s">
        <v>9</v>
      </c>
      <c r="H417">
        <v>0</v>
      </c>
      <c r="I417">
        <v>0</v>
      </c>
      <c r="J417">
        <v>0</v>
      </c>
      <c r="K417">
        <v>0</v>
      </c>
    </row>
    <row r="418" spans="1:11" x14ac:dyDescent="0.35">
      <c r="A418" t="str">
        <f t="shared" si="5"/>
        <v>Grazing Livestock</v>
      </c>
      <c r="B418" t="s">
        <v>63</v>
      </c>
      <c r="F418" t="s">
        <v>36</v>
      </c>
      <c r="G418" t="s">
        <v>9</v>
      </c>
      <c r="H418">
        <v>0</v>
      </c>
      <c r="I418">
        <v>0</v>
      </c>
      <c r="J418">
        <v>0</v>
      </c>
      <c r="K418">
        <v>0</v>
      </c>
    </row>
    <row r="419" spans="1:11" x14ac:dyDescent="0.35">
      <c r="A419" t="str">
        <f t="shared" si="5"/>
        <v>Grazing Livestock</v>
      </c>
      <c r="B419" t="s">
        <v>63</v>
      </c>
      <c r="F419" t="s">
        <v>37</v>
      </c>
      <c r="G419" t="s">
        <v>9</v>
      </c>
      <c r="H419">
        <v>0</v>
      </c>
      <c r="I419">
        <v>0</v>
      </c>
      <c r="J419">
        <v>0</v>
      </c>
      <c r="K419">
        <v>0</v>
      </c>
    </row>
    <row r="420" spans="1:11" x14ac:dyDescent="0.35">
      <c r="A420" t="str">
        <f t="shared" si="5"/>
        <v>Grazing Livestock</v>
      </c>
      <c r="B420" t="s">
        <v>63</v>
      </c>
      <c r="F420" t="s">
        <v>38</v>
      </c>
      <c r="G420" t="s">
        <v>9</v>
      </c>
      <c r="H420">
        <v>0</v>
      </c>
      <c r="I420">
        <v>0</v>
      </c>
      <c r="J420">
        <v>0</v>
      </c>
      <c r="K420">
        <v>0</v>
      </c>
    </row>
    <row r="421" spans="1:11" x14ac:dyDescent="0.35">
      <c r="A421" t="str">
        <f t="shared" si="5"/>
        <v>Grazing Livestock</v>
      </c>
      <c r="B421" t="s">
        <v>63</v>
      </c>
      <c r="F421" t="s">
        <v>39</v>
      </c>
      <c r="G421" t="s">
        <v>9</v>
      </c>
      <c r="H421">
        <v>0</v>
      </c>
      <c r="I421">
        <v>0</v>
      </c>
      <c r="J421">
        <v>0</v>
      </c>
      <c r="K421" t="s">
        <v>54</v>
      </c>
    </row>
    <row r="422" spans="1:11" x14ac:dyDescent="0.35">
      <c r="A422" t="str">
        <f t="shared" si="5"/>
        <v>Grazing Livestock</v>
      </c>
      <c r="B422" t="s">
        <v>63</v>
      </c>
      <c r="F422" t="s">
        <v>40</v>
      </c>
      <c r="G422" t="s">
        <v>9</v>
      </c>
      <c r="H422">
        <v>0</v>
      </c>
      <c r="I422">
        <v>0</v>
      </c>
      <c r="J422">
        <v>0</v>
      </c>
      <c r="K422">
        <v>0</v>
      </c>
    </row>
    <row r="423" spans="1:11" x14ac:dyDescent="0.35">
      <c r="A423" t="str">
        <f t="shared" si="5"/>
        <v>Grazing Livestock</v>
      </c>
      <c r="B423" t="s">
        <v>63</v>
      </c>
      <c r="F423" t="s">
        <v>41</v>
      </c>
      <c r="G423" t="s">
        <v>9</v>
      </c>
      <c r="H423">
        <v>0</v>
      </c>
      <c r="I423">
        <v>0</v>
      </c>
      <c r="J423">
        <v>0</v>
      </c>
      <c r="K423">
        <v>0</v>
      </c>
    </row>
    <row r="424" spans="1:11" x14ac:dyDescent="0.35">
      <c r="A424" t="str">
        <f t="shared" si="5"/>
        <v>Grazing Livestock</v>
      </c>
      <c r="B424" t="s">
        <v>63</v>
      </c>
      <c r="F424" t="s">
        <v>42</v>
      </c>
      <c r="G424" t="s">
        <v>9</v>
      </c>
      <c r="H424">
        <v>0</v>
      </c>
      <c r="I424">
        <v>0</v>
      </c>
      <c r="J424" t="s">
        <v>54</v>
      </c>
      <c r="K424" t="s">
        <v>54</v>
      </c>
    </row>
    <row r="425" spans="1:11" x14ac:dyDescent="0.35">
      <c r="A425" t="str">
        <f t="shared" si="5"/>
        <v>Grazing Livestock</v>
      </c>
      <c r="B425" t="s">
        <v>63</v>
      </c>
      <c r="F425" t="s">
        <v>43</v>
      </c>
      <c r="G425" t="s">
        <v>9</v>
      </c>
      <c r="H425">
        <v>118.89528466601701</v>
      </c>
      <c r="I425">
        <v>71.504915015314296</v>
      </c>
      <c r="J425">
        <v>112.84939533456399</v>
      </c>
      <c r="K425">
        <v>177.40733538633799</v>
      </c>
    </row>
    <row r="426" spans="1:11" x14ac:dyDescent="0.35">
      <c r="A426" t="str">
        <f t="shared" si="5"/>
        <v>Grazing Livestock</v>
      </c>
      <c r="B426" t="s">
        <v>63</v>
      </c>
      <c r="F426" t="s">
        <v>44</v>
      </c>
      <c r="G426" t="s">
        <v>9</v>
      </c>
      <c r="H426">
        <v>5.1105975602944698</v>
      </c>
      <c r="I426">
        <v>2.4414560530948801</v>
      </c>
      <c r="J426">
        <v>5.2889924964405397</v>
      </c>
      <c r="K426">
        <v>7.3822747460293199</v>
      </c>
    </row>
    <row r="427" spans="1:11" x14ac:dyDescent="0.35">
      <c r="A427" t="str">
        <f t="shared" si="5"/>
        <v>Grazing Livestock</v>
      </c>
      <c r="B427" t="s">
        <v>63</v>
      </c>
      <c r="F427" t="s">
        <v>45</v>
      </c>
      <c r="G427" t="s">
        <v>9</v>
      </c>
      <c r="H427">
        <v>0.36244165987708998</v>
      </c>
      <c r="I427">
        <v>0</v>
      </c>
      <c r="J427">
        <v>0.47321559373342797</v>
      </c>
      <c r="K427">
        <v>0.50014131179326204</v>
      </c>
    </row>
    <row r="428" spans="1:11" x14ac:dyDescent="0.35">
      <c r="A428" t="str">
        <f t="shared" si="5"/>
        <v>Grazing Livestock</v>
      </c>
      <c r="B428" t="s">
        <v>63</v>
      </c>
      <c r="F428" t="s">
        <v>46</v>
      </c>
      <c r="G428" t="s">
        <v>9</v>
      </c>
      <c r="H428">
        <v>16.793093866223799</v>
      </c>
      <c r="I428">
        <v>12.9337039749201</v>
      </c>
      <c r="J428">
        <v>16.781391481644299</v>
      </c>
      <c r="K428">
        <v>20.609819982723</v>
      </c>
    </row>
    <row r="429" spans="1:11" x14ac:dyDescent="0.35">
      <c r="A429" t="str">
        <f t="shared" si="5"/>
        <v>Grazing Livestock</v>
      </c>
      <c r="B429" t="s">
        <v>63</v>
      </c>
      <c r="F429" t="s">
        <v>47</v>
      </c>
      <c r="G429" t="s">
        <v>9</v>
      </c>
      <c r="H429">
        <v>77.5393409577337</v>
      </c>
      <c r="I429">
        <v>51.809241400618802</v>
      </c>
      <c r="J429">
        <v>80.611697228743694</v>
      </c>
      <c r="K429">
        <v>96.769032343402202</v>
      </c>
    </row>
    <row r="430" spans="1:11" x14ac:dyDescent="0.35">
      <c r="A430" t="str">
        <f t="shared" si="5"/>
        <v>Grazing Livestock</v>
      </c>
      <c r="B430" t="s">
        <v>63</v>
      </c>
      <c r="F430" t="s">
        <v>48</v>
      </c>
      <c r="G430" t="s">
        <v>9</v>
      </c>
      <c r="H430">
        <v>21.6656533314118</v>
      </c>
      <c r="I430">
        <v>3.78775706382556</v>
      </c>
      <c r="J430">
        <v>13.274227019279801</v>
      </c>
      <c r="K430">
        <v>55.796000229487603</v>
      </c>
    </row>
    <row r="431" spans="1:11" x14ac:dyDescent="0.35">
      <c r="A431" t="str">
        <f t="shared" si="5"/>
        <v>Grazing Livestock</v>
      </c>
      <c r="B431" t="s">
        <v>63</v>
      </c>
      <c r="F431" t="s">
        <v>49</v>
      </c>
      <c r="G431" t="s">
        <v>9</v>
      </c>
      <c r="H431">
        <v>0.161856099116997</v>
      </c>
      <c r="I431" t="s">
        <v>19</v>
      </c>
      <c r="J431">
        <v>0.16368886970406099</v>
      </c>
      <c r="K431">
        <v>0.22435415300959299</v>
      </c>
    </row>
    <row r="432" spans="1:11" x14ac:dyDescent="0.35">
      <c r="A432" t="str">
        <f t="shared" ref="A432:A495" si="6">CONCATENATE(B432,C432,D432,E432)</f>
        <v>Grazing Livestock</v>
      </c>
      <c r="B432" t="s">
        <v>63</v>
      </c>
      <c r="F432" t="s">
        <v>50</v>
      </c>
      <c r="G432" t="s">
        <v>9</v>
      </c>
      <c r="H432">
        <v>0.883271739618542</v>
      </c>
      <c r="I432">
        <v>0.41339009259794401</v>
      </c>
      <c r="J432">
        <v>1.0455336684424901</v>
      </c>
      <c r="K432">
        <v>1.0249904258660401</v>
      </c>
    </row>
    <row r="433" spans="1:11" x14ac:dyDescent="0.35">
      <c r="A433" t="str">
        <f t="shared" si="6"/>
        <v>Grazing Livestock</v>
      </c>
      <c r="B433" t="s">
        <v>63</v>
      </c>
      <c r="F433" t="s">
        <v>51</v>
      </c>
      <c r="G433" t="s">
        <v>9</v>
      </c>
      <c r="H433">
        <v>4.8441321313638097</v>
      </c>
      <c r="I433">
        <v>3.3246045607988601</v>
      </c>
      <c r="J433">
        <v>3.8830939079580999</v>
      </c>
      <c r="K433">
        <v>8.2339862417960692</v>
      </c>
    </row>
    <row r="434" spans="1:11" x14ac:dyDescent="0.35">
      <c r="A434" t="str">
        <f t="shared" si="6"/>
        <v>Grazing LivestockDairy</v>
      </c>
      <c r="B434" t="s">
        <v>63</v>
      </c>
      <c r="C434" t="s">
        <v>64</v>
      </c>
      <c r="F434" t="s">
        <v>4</v>
      </c>
      <c r="G434" t="s">
        <v>5</v>
      </c>
      <c r="H434">
        <v>5839.0001769999999</v>
      </c>
      <c r="I434">
        <v>1482.183477</v>
      </c>
      <c r="J434">
        <v>2879.2031999999999</v>
      </c>
      <c r="K434">
        <v>1477.6134999999999</v>
      </c>
    </row>
    <row r="435" spans="1:11" x14ac:dyDescent="0.35">
      <c r="A435" t="str">
        <f t="shared" si="6"/>
        <v>Grazing LivestockDairy</v>
      </c>
      <c r="B435" t="s">
        <v>63</v>
      </c>
      <c r="C435" t="s">
        <v>64</v>
      </c>
      <c r="F435" t="s">
        <v>6</v>
      </c>
      <c r="G435" t="s">
        <v>7</v>
      </c>
      <c r="H435">
        <v>168.443519154966</v>
      </c>
      <c r="I435">
        <v>136.448772673338</v>
      </c>
      <c r="J435">
        <v>178.12802988514301</v>
      </c>
      <c r="K435">
        <v>181.666469744625</v>
      </c>
    </row>
    <row r="436" spans="1:11" x14ac:dyDescent="0.35">
      <c r="A436" t="str">
        <f t="shared" si="6"/>
        <v>Grazing LivestockDairy</v>
      </c>
      <c r="B436" t="s">
        <v>63</v>
      </c>
      <c r="C436" t="s">
        <v>64</v>
      </c>
      <c r="F436" t="s">
        <v>8</v>
      </c>
      <c r="G436" t="s">
        <v>9</v>
      </c>
      <c r="H436">
        <v>164.404649056864</v>
      </c>
      <c r="I436">
        <v>132.86716937450399</v>
      </c>
      <c r="J436">
        <v>174.561878175879</v>
      </c>
      <c r="K436">
        <v>176.24780337889399</v>
      </c>
    </row>
    <row r="437" spans="1:11" x14ac:dyDescent="0.35">
      <c r="A437" t="str">
        <f t="shared" si="6"/>
        <v>Grazing LivestockDairy</v>
      </c>
      <c r="B437" t="s">
        <v>63</v>
      </c>
      <c r="C437" t="s">
        <v>64</v>
      </c>
      <c r="F437" t="s">
        <v>10</v>
      </c>
      <c r="G437" t="s">
        <v>9</v>
      </c>
      <c r="H437">
        <v>19.898254400926401</v>
      </c>
      <c r="I437">
        <v>19.138184863195601</v>
      </c>
      <c r="J437">
        <v>14.609121497225299</v>
      </c>
      <c r="K437">
        <v>30.966812512879699</v>
      </c>
    </row>
    <row r="438" spans="1:11" x14ac:dyDescent="0.35">
      <c r="A438" t="str">
        <f t="shared" si="6"/>
        <v>Grazing LivestockDairy</v>
      </c>
      <c r="B438" t="s">
        <v>63</v>
      </c>
      <c r="C438" t="s">
        <v>64</v>
      </c>
      <c r="F438" t="s">
        <v>11</v>
      </c>
      <c r="G438" t="s">
        <v>9</v>
      </c>
      <c r="H438">
        <v>12.2266541537733</v>
      </c>
      <c r="I438">
        <v>11.5387934964815</v>
      </c>
      <c r="J438">
        <v>9.0935735820938302</v>
      </c>
      <c r="K438">
        <v>19.021605139639</v>
      </c>
    </row>
    <row r="439" spans="1:11" x14ac:dyDescent="0.35">
      <c r="A439" t="str">
        <f t="shared" si="6"/>
        <v>Grazing LivestockDairy</v>
      </c>
      <c r="B439" t="s">
        <v>63</v>
      </c>
      <c r="C439" t="s">
        <v>64</v>
      </c>
      <c r="F439" t="s">
        <v>12</v>
      </c>
      <c r="G439" t="s">
        <v>9</v>
      </c>
      <c r="H439">
        <v>6.1451493403508399</v>
      </c>
      <c r="I439">
        <v>6.72692287744347</v>
      </c>
      <c r="J439">
        <v>4.2071070242628199</v>
      </c>
      <c r="K439">
        <v>9.3379480757315694</v>
      </c>
    </row>
    <row r="440" spans="1:11" x14ac:dyDescent="0.35">
      <c r="A440" t="str">
        <f t="shared" si="6"/>
        <v>Grazing LivestockDairy</v>
      </c>
      <c r="B440" t="s">
        <v>63</v>
      </c>
      <c r="C440" t="s">
        <v>64</v>
      </c>
      <c r="F440" t="s">
        <v>13</v>
      </c>
      <c r="G440" t="s">
        <v>9</v>
      </c>
      <c r="H440">
        <v>1.5264509068022201</v>
      </c>
      <c r="I440" t="s">
        <v>19</v>
      </c>
      <c r="J440">
        <v>1.3084408908687</v>
      </c>
      <c r="K440" t="s">
        <v>19</v>
      </c>
    </row>
    <row r="441" spans="1:11" x14ac:dyDescent="0.35">
      <c r="A441" t="str">
        <f t="shared" si="6"/>
        <v>Grazing LivestockDairy</v>
      </c>
      <c r="B441" t="s">
        <v>63</v>
      </c>
      <c r="C441" t="s">
        <v>64</v>
      </c>
      <c r="F441" t="s">
        <v>14</v>
      </c>
      <c r="G441" t="s">
        <v>9</v>
      </c>
      <c r="H441">
        <v>2.39339021790888</v>
      </c>
      <c r="I441" t="s">
        <v>19</v>
      </c>
      <c r="J441">
        <v>1.6431287256835501</v>
      </c>
      <c r="K441">
        <v>3.4908392025384201</v>
      </c>
    </row>
    <row r="442" spans="1:11" x14ac:dyDescent="0.35">
      <c r="A442" t="str">
        <f t="shared" si="6"/>
        <v>Grazing LivestockDairy</v>
      </c>
      <c r="B442" t="s">
        <v>63</v>
      </c>
      <c r="C442" t="s">
        <v>64</v>
      </c>
      <c r="F442" t="s">
        <v>15</v>
      </c>
      <c r="G442" t="s">
        <v>9</v>
      </c>
      <c r="H442">
        <v>2.31989990672679</v>
      </c>
      <c r="I442" t="s">
        <v>19</v>
      </c>
      <c r="J442">
        <v>1.4940909849641699</v>
      </c>
      <c r="K442">
        <v>3.4908392025384201</v>
      </c>
    </row>
    <row r="443" spans="1:11" x14ac:dyDescent="0.35">
      <c r="A443" t="str">
        <f t="shared" si="6"/>
        <v>Grazing LivestockDairy</v>
      </c>
      <c r="B443" t="s">
        <v>63</v>
      </c>
      <c r="C443" t="s">
        <v>64</v>
      </c>
      <c r="F443" t="s">
        <v>16</v>
      </c>
      <c r="G443" t="s">
        <v>9</v>
      </c>
      <c r="H443" t="s">
        <v>24</v>
      </c>
      <c r="I443" t="s">
        <v>54</v>
      </c>
      <c r="J443" t="s">
        <v>24</v>
      </c>
      <c r="K443">
        <v>0</v>
      </c>
    </row>
    <row r="444" spans="1:11" x14ac:dyDescent="0.35">
      <c r="A444" t="str">
        <f t="shared" si="6"/>
        <v>Grazing LivestockDairy</v>
      </c>
      <c r="B444" t="s">
        <v>63</v>
      </c>
      <c r="C444" t="s">
        <v>64</v>
      </c>
      <c r="F444" t="s">
        <v>17</v>
      </c>
      <c r="G444" t="s">
        <v>9</v>
      </c>
      <c r="H444" t="s">
        <v>19</v>
      </c>
      <c r="I444">
        <v>0</v>
      </c>
      <c r="J444" t="s">
        <v>19</v>
      </c>
      <c r="K444" t="s">
        <v>19</v>
      </c>
    </row>
    <row r="445" spans="1:11" x14ac:dyDescent="0.35">
      <c r="A445" t="str">
        <f t="shared" si="6"/>
        <v>Grazing LivestockDairy</v>
      </c>
      <c r="B445" t="s">
        <v>63</v>
      </c>
      <c r="C445" t="s">
        <v>64</v>
      </c>
      <c r="F445" t="s">
        <v>18</v>
      </c>
      <c r="G445" t="s">
        <v>9</v>
      </c>
      <c r="H445" t="s">
        <v>24</v>
      </c>
      <c r="I445" t="s">
        <v>54</v>
      </c>
      <c r="J445" t="s">
        <v>24</v>
      </c>
      <c r="K445">
        <v>0</v>
      </c>
    </row>
    <row r="446" spans="1:11" x14ac:dyDescent="0.35">
      <c r="A446" t="str">
        <f t="shared" si="6"/>
        <v>Grazing LivestockDairy</v>
      </c>
      <c r="B446" t="s">
        <v>63</v>
      </c>
      <c r="C446" t="s">
        <v>64</v>
      </c>
      <c r="F446" t="s">
        <v>20</v>
      </c>
      <c r="G446" t="s">
        <v>9</v>
      </c>
      <c r="H446" t="s">
        <v>19</v>
      </c>
      <c r="I446">
        <v>0</v>
      </c>
      <c r="J446" t="s">
        <v>19</v>
      </c>
      <c r="K446" t="s">
        <v>19</v>
      </c>
    </row>
    <row r="447" spans="1:11" x14ac:dyDescent="0.35">
      <c r="A447" t="str">
        <f t="shared" si="6"/>
        <v>Grazing LivestockDairy</v>
      </c>
      <c r="B447" t="s">
        <v>63</v>
      </c>
      <c r="C447" t="s">
        <v>64</v>
      </c>
      <c r="F447" t="s">
        <v>21</v>
      </c>
      <c r="G447" t="s">
        <v>9</v>
      </c>
      <c r="H447">
        <v>0</v>
      </c>
      <c r="I447">
        <v>0</v>
      </c>
      <c r="J447">
        <v>0</v>
      </c>
      <c r="K447">
        <v>0</v>
      </c>
    </row>
    <row r="448" spans="1:11" x14ac:dyDescent="0.35">
      <c r="A448" t="str">
        <f t="shared" si="6"/>
        <v>Grazing LivestockDairy</v>
      </c>
      <c r="B448" t="s">
        <v>63</v>
      </c>
      <c r="C448" t="s">
        <v>64</v>
      </c>
      <c r="F448" t="s">
        <v>22</v>
      </c>
      <c r="G448" t="s">
        <v>9</v>
      </c>
      <c r="H448">
        <v>0</v>
      </c>
      <c r="I448">
        <v>0</v>
      </c>
      <c r="J448">
        <v>0</v>
      </c>
      <c r="K448">
        <v>0</v>
      </c>
    </row>
    <row r="449" spans="1:11" x14ac:dyDescent="0.35">
      <c r="A449" t="str">
        <f t="shared" si="6"/>
        <v>Grazing LivestockDairy</v>
      </c>
      <c r="B449" t="s">
        <v>63</v>
      </c>
      <c r="C449" t="s">
        <v>64</v>
      </c>
      <c r="F449" t="s">
        <v>23</v>
      </c>
      <c r="G449" t="s">
        <v>9</v>
      </c>
      <c r="H449">
        <v>0</v>
      </c>
      <c r="I449">
        <v>0</v>
      </c>
      <c r="J449">
        <v>0</v>
      </c>
      <c r="K449">
        <v>0</v>
      </c>
    </row>
    <row r="450" spans="1:11" x14ac:dyDescent="0.35">
      <c r="A450" t="str">
        <f t="shared" si="6"/>
        <v>Grazing LivestockDairy</v>
      </c>
      <c r="B450" t="s">
        <v>63</v>
      </c>
      <c r="C450" t="s">
        <v>64</v>
      </c>
      <c r="F450" t="s">
        <v>25</v>
      </c>
      <c r="G450" t="s">
        <v>9</v>
      </c>
      <c r="H450" t="s">
        <v>24</v>
      </c>
      <c r="I450" t="s">
        <v>54</v>
      </c>
      <c r="J450">
        <v>0</v>
      </c>
      <c r="K450" t="s">
        <v>24</v>
      </c>
    </row>
    <row r="451" spans="1:11" x14ac:dyDescent="0.35">
      <c r="A451" t="str">
        <f t="shared" si="6"/>
        <v>Grazing LivestockDairy</v>
      </c>
      <c r="B451" t="s">
        <v>63</v>
      </c>
      <c r="C451" t="s">
        <v>64</v>
      </c>
      <c r="F451" t="s">
        <v>26</v>
      </c>
      <c r="G451" t="s">
        <v>9</v>
      </c>
      <c r="H451" t="s">
        <v>54</v>
      </c>
      <c r="I451">
        <v>0</v>
      </c>
      <c r="J451" t="s">
        <v>54</v>
      </c>
      <c r="K451" t="s">
        <v>54</v>
      </c>
    </row>
    <row r="452" spans="1:11" x14ac:dyDescent="0.35">
      <c r="A452" t="str">
        <f t="shared" si="6"/>
        <v>Grazing LivestockDairy</v>
      </c>
      <c r="B452" t="s">
        <v>63</v>
      </c>
      <c r="C452" t="s">
        <v>64</v>
      </c>
      <c r="F452" t="s">
        <v>27</v>
      </c>
      <c r="G452" t="s">
        <v>9</v>
      </c>
      <c r="H452" t="s">
        <v>54</v>
      </c>
      <c r="I452">
        <v>0</v>
      </c>
      <c r="J452" t="s">
        <v>54</v>
      </c>
      <c r="K452" t="s">
        <v>54</v>
      </c>
    </row>
    <row r="453" spans="1:11" x14ac:dyDescent="0.35">
      <c r="A453" t="str">
        <f t="shared" si="6"/>
        <v>Grazing LivestockDairy</v>
      </c>
      <c r="B453" t="s">
        <v>63</v>
      </c>
      <c r="C453" t="s">
        <v>64</v>
      </c>
      <c r="F453" t="s">
        <v>28</v>
      </c>
      <c r="G453" t="s">
        <v>9</v>
      </c>
      <c r="H453">
        <v>0</v>
      </c>
      <c r="I453">
        <v>0</v>
      </c>
      <c r="J453">
        <v>0</v>
      </c>
      <c r="K453">
        <v>0</v>
      </c>
    </row>
    <row r="454" spans="1:11" x14ac:dyDescent="0.35">
      <c r="A454" t="str">
        <f t="shared" si="6"/>
        <v>Grazing LivestockDairy</v>
      </c>
      <c r="B454" t="s">
        <v>63</v>
      </c>
      <c r="C454" t="s">
        <v>64</v>
      </c>
      <c r="F454" t="s">
        <v>29</v>
      </c>
      <c r="G454" t="s">
        <v>9</v>
      </c>
      <c r="H454" t="s">
        <v>54</v>
      </c>
      <c r="I454">
        <v>0</v>
      </c>
      <c r="J454">
        <v>0</v>
      </c>
      <c r="K454" t="s">
        <v>54</v>
      </c>
    </row>
    <row r="455" spans="1:11" x14ac:dyDescent="0.35">
      <c r="A455" t="str">
        <f t="shared" si="6"/>
        <v>Grazing LivestockDairy</v>
      </c>
      <c r="B455" t="s">
        <v>63</v>
      </c>
      <c r="C455" t="s">
        <v>64</v>
      </c>
      <c r="F455" t="s">
        <v>30</v>
      </c>
      <c r="G455" t="s">
        <v>9</v>
      </c>
      <c r="H455" t="s">
        <v>54</v>
      </c>
      <c r="I455">
        <v>0</v>
      </c>
      <c r="J455" t="s">
        <v>54</v>
      </c>
      <c r="K455" t="s">
        <v>54</v>
      </c>
    </row>
    <row r="456" spans="1:11" x14ac:dyDescent="0.35">
      <c r="A456" t="str">
        <f t="shared" si="6"/>
        <v>Grazing LivestockDairy</v>
      </c>
      <c r="B456" t="s">
        <v>63</v>
      </c>
      <c r="C456" t="s">
        <v>64</v>
      </c>
      <c r="F456" t="s">
        <v>31</v>
      </c>
      <c r="G456" t="s">
        <v>9</v>
      </c>
      <c r="H456">
        <v>0</v>
      </c>
      <c r="I456">
        <v>0</v>
      </c>
      <c r="J456">
        <v>0</v>
      </c>
      <c r="K456">
        <v>0</v>
      </c>
    </row>
    <row r="457" spans="1:11" x14ac:dyDescent="0.35">
      <c r="A457" t="str">
        <f t="shared" si="6"/>
        <v>Grazing LivestockDairy</v>
      </c>
      <c r="B457" t="s">
        <v>63</v>
      </c>
      <c r="C457" t="s">
        <v>64</v>
      </c>
      <c r="F457" t="s">
        <v>32</v>
      </c>
      <c r="G457" t="s">
        <v>9</v>
      </c>
      <c r="H457" t="s">
        <v>54</v>
      </c>
      <c r="I457">
        <v>0</v>
      </c>
      <c r="J457" t="s">
        <v>54</v>
      </c>
      <c r="K457">
        <v>0</v>
      </c>
    </row>
    <row r="458" spans="1:11" x14ac:dyDescent="0.35">
      <c r="A458" t="str">
        <f t="shared" si="6"/>
        <v>Grazing LivestockDairy</v>
      </c>
      <c r="B458" t="s">
        <v>63</v>
      </c>
      <c r="C458" t="s">
        <v>64</v>
      </c>
      <c r="F458" t="s">
        <v>33</v>
      </c>
      <c r="G458" t="s">
        <v>9</v>
      </c>
      <c r="H458">
        <v>0</v>
      </c>
      <c r="I458">
        <v>0</v>
      </c>
      <c r="J458">
        <v>0</v>
      </c>
      <c r="K458">
        <v>0</v>
      </c>
    </row>
    <row r="459" spans="1:11" x14ac:dyDescent="0.35">
      <c r="A459" t="str">
        <f t="shared" si="6"/>
        <v>Grazing LivestockDairy</v>
      </c>
      <c r="B459" t="s">
        <v>63</v>
      </c>
      <c r="C459" t="s">
        <v>64</v>
      </c>
      <c r="F459" t="s">
        <v>34</v>
      </c>
      <c r="G459" t="s">
        <v>9</v>
      </c>
      <c r="H459">
        <v>0</v>
      </c>
      <c r="I459">
        <v>0</v>
      </c>
      <c r="J459">
        <v>0</v>
      </c>
      <c r="K459">
        <v>0</v>
      </c>
    </row>
    <row r="460" spans="1:11" x14ac:dyDescent="0.35">
      <c r="A460" t="str">
        <f t="shared" si="6"/>
        <v>Grazing LivestockDairy</v>
      </c>
      <c r="B460" t="s">
        <v>63</v>
      </c>
      <c r="C460" t="s">
        <v>64</v>
      </c>
      <c r="F460" t="s">
        <v>35</v>
      </c>
      <c r="G460" t="s">
        <v>9</v>
      </c>
      <c r="H460">
        <v>0</v>
      </c>
      <c r="I460">
        <v>0</v>
      </c>
      <c r="J460">
        <v>0</v>
      </c>
      <c r="K460">
        <v>0</v>
      </c>
    </row>
    <row r="461" spans="1:11" x14ac:dyDescent="0.35">
      <c r="A461" t="str">
        <f t="shared" si="6"/>
        <v>Grazing LivestockDairy</v>
      </c>
      <c r="B461" t="s">
        <v>63</v>
      </c>
      <c r="C461" t="s">
        <v>64</v>
      </c>
      <c r="F461" t="s">
        <v>36</v>
      </c>
      <c r="G461" t="s">
        <v>9</v>
      </c>
      <c r="H461">
        <v>0</v>
      </c>
      <c r="I461">
        <v>0</v>
      </c>
      <c r="J461">
        <v>0</v>
      </c>
      <c r="K461">
        <v>0</v>
      </c>
    </row>
    <row r="462" spans="1:11" x14ac:dyDescent="0.35">
      <c r="A462" t="str">
        <f t="shared" si="6"/>
        <v>Grazing LivestockDairy</v>
      </c>
      <c r="B462" t="s">
        <v>63</v>
      </c>
      <c r="C462" t="s">
        <v>64</v>
      </c>
      <c r="F462" t="s">
        <v>37</v>
      </c>
      <c r="G462" t="s">
        <v>9</v>
      </c>
      <c r="H462">
        <v>0</v>
      </c>
      <c r="I462">
        <v>0</v>
      </c>
      <c r="J462">
        <v>0</v>
      </c>
      <c r="K462">
        <v>0</v>
      </c>
    </row>
    <row r="463" spans="1:11" x14ac:dyDescent="0.35">
      <c r="A463" t="str">
        <f t="shared" si="6"/>
        <v>Grazing LivestockDairy</v>
      </c>
      <c r="B463" t="s">
        <v>63</v>
      </c>
      <c r="C463" t="s">
        <v>64</v>
      </c>
      <c r="F463" t="s">
        <v>38</v>
      </c>
      <c r="G463" t="s">
        <v>9</v>
      </c>
      <c r="H463">
        <v>0</v>
      </c>
      <c r="I463">
        <v>0</v>
      </c>
      <c r="J463">
        <v>0</v>
      </c>
      <c r="K463">
        <v>0</v>
      </c>
    </row>
    <row r="464" spans="1:11" x14ac:dyDescent="0.35">
      <c r="A464" t="str">
        <f t="shared" si="6"/>
        <v>Grazing LivestockDairy</v>
      </c>
      <c r="B464" t="s">
        <v>63</v>
      </c>
      <c r="C464" t="s">
        <v>64</v>
      </c>
      <c r="F464" t="s">
        <v>39</v>
      </c>
      <c r="G464" t="s">
        <v>9</v>
      </c>
      <c r="H464">
        <v>0</v>
      </c>
      <c r="I464">
        <v>0</v>
      </c>
      <c r="J464">
        <v>0</v>
      </c>
      <c r="K464">
        <v>0</v>
      </c>
    </row>
    <row r="465" spans="1:11" x14ac:dyDescent="0.35">
      <c r="A465" t="str">
        <f t="shared" si="6"/>
        <v>Grazing LivestockDairy</v>
      </c>
      <c r="B465" t="s">
        <v>63</v>
      </c>
      <c r="C465" t="s">
        <v>64</v>
      </c>
      <c r="F465" t="s">
        <v>40</v>
      </c>
      <c r="G465" t="s">
        <v>9</v>
      </c>
      <c r="H465">
        <v>0</v>
      </c>
      <c r="I465">
        <v>0</v>
      </c>
      <c r="J465">
        <v>0</v>
      </c>
      <c r="K465">
        <v>0</v>
      </c>
    </row>
    <row r="466" spans="1:11" x14ac:dyDescent="0.35">
      <c r="A466" t="str">
        <f t="shared" si="6"/>
        <v>Grazing LivestockDairy</v>
      </c>
      <c r="B466" t="s">
        <v>63</v>
      </c>
      <c r="C466" t="s">
        <v>64</v>
      </c>
      <c r="F466" t="s">
        <v>41</v>
      </c>
      <c r="G466" t="s">
        <v>9</v>
      </c>
      <c r="H466">
        <v>0</v>
      </c>
      <c r="I466">
        <v>0</v>
      </c>
      <c r="J466">
        <v>0</v>
      </c>
      <c r="K466">
        <v>0</v>
      </c>
    </row>
    <row r="467" spans="1:11" x14ac:dyDescent="0.35">
      <c r="A467" t="str">
        <f t="shared" si="6"/>
        <v>Grazing LivestockDairy</v>
      </c>
      <c r="B467" t="s">
        <v>63</v>
      </c>
      <c r="C467" t="s">
        <v>64</v>
      </c>
      <c r="F467" t="s">
        <v>42</v>
      </c>
      <c r="G467" t="s">
        <v>9</v>
      </c>
      <c r="H467">
        <v>0</v>
      </c>
      <c r="I467">
        <v>0</v>
      </c>
      <c r="J467">
        <v>0</v>
      </c>
      <c r="K467">
        <v>0</v>
      </c>
    </row>
    <row r="468" spans="1:11" x14ac:dyDescent="0.35">
      <c r="A468" t="str">
        <f t="shared" si="6"/>
        <v>Grazing LivestockDairy</v>
      </c>
      <c r="B468" t="s">
        <v>63</v>
      </c>
      <c r="C468" t="s">
        <v>64</v>
      </c>
      <c r="F468" t="s">
        <v>43</v>
      </c>
      <c r="G468" t="s">
        <v>9</v>
      </c>
      <c r="H468">
        <v>141.433779310918</v>
      </c>
      <c r="I468">
        <v>110.664606303144</v>
      </c>
      <c r="J468">
        <v>158.083350853111</v>
      </c>
      <c r="K468">
        <v>139.85559947577599</v>
      </c>
    </row>
    <row r="469" spans="1:11" x14ac:dyDescent="0.35">
      <c r="A469" t="str">
        <f t="shared" si="6"/>
        <v>Grazing LivestockDairy</v>
      </c>
      <c r="B469" t="s">
        <v>63</v>
      </c>
      <c r="C469" t="s">
        <v>64</v>
      </c>
      <c r="F469" t="s">
        <v>44</v>
      </c>
      <c r="G469" t="s">
        <v>9</v>
      </c>
      <c r="H469">
        <v>18.380719678131999</v>
      </c>
      <c r="I469">
        <v>9.6826492945717799</v>
      </c>
      <c r="J469">
        <v>19.134075168435501</v>
      </c>
      <c r="K469">
        <v>25.637740993839099</v>
      </c>
    </row>
    <row r="470" spans="1:11" x14ac:dyDescent="0.35">
      <c r="A470" t="str">
        <f t="shared" si="6"/>
        <v>Grazing LivestockDairy</v>
      </c>
      <c r="B470" t="s">
        <v>63</v>
      </c>
      <c r="C470" t="s">
        <v>64</v>
      </c>
      <c r="F470" t="s">
        <v>45</v>
      </c>
      <c r="G470" t="s">
        <v>9</v>
      </c>
      <c r="H470">
        <v>0.45792110428977001</v>
      </c>
      <c r="I470">
        <v>0</v>
      </c>
      <c r="J470">
        <v>0.92866019633487495</v>
      </c>
      <c r="K470" t="s">
        <v>54</v>
      </c>
    </row>
    <row r="471" spans="1:11" x14ac:dyDescent="0.35">
      <c r="A471" t="str">
        <f t="shared" si="6"/>
        <v>Grazing LivestockDairy</v>
      </c>
      <c r="B471" t="s">
        <v>63</v>
      </c>
      <c r="C471" t="s">
        <v>64</v>
      </c>
      <c r="F471" t="s">
        <v>46</v>
      </c>
      <c r="G471" t="s">
        <v>9</v>
      </c>
      <c r="H471">
        <v>42.439573940004401</v>
      </c>
      <c r="I471">
        <v>34.738938839546897</v>
      </c>
      <c r="J471">
        <v>43.264080860635303</v>
      </c>
      <c r="K471">
        <v>48.557433003962103</v>
      </c>
    </row>
    <row r="472" spans="1:11" x14ac:dyDescent="0.35">
      <c r="A472" t="str">
        <f t="shared" si="6"/>
        <v>Grazing LivestockDairy</v>
      </c>
      <c r="B472" t="s">
        <v>63</v>
      </c>
      <c r="C472" t="s">
        <v>64</v>
      </c>
      <c r="F472" t="s">
        <v>47</v>
      </c>
      <c r="G472" t="s">
        <v>9</v>
      </c>
      <c r="H472">
        <v>83.070829060836303</v>
      </c>
      <c r="I472">
        <v>63.775306210460499</v>
      </c>
      <c r="J472">
        <v>100.97302906581901</v>
      </c>
      <c r="K472">
        <v>67.542704559751201</v>
      </c>
    </row>
    <row r="473" spans="1:11" x14ac:dyDescent="0.35">
      <c r="A473" t="str">
        <f t="shared" si="6"/>
        <v>Grazing LivestockDairy</v>
      </c>
      <c r="B473" t="s">
        <v>63</v>
      </c>
      <c r="C473" t="s">
        <v>64</v>
      </c>
      <c r="F473" t="s">
        <v>48</v>
      </c>
      <c r="G473" t="s">
        <v>9</v>
      </c>
      <c r="H473">
        <v>2.9253044425793999</v>
      </c>
      <c r="I473">
        <v>3.0664377342805902</v>
      </c>
      <c r="J473">
        <v>2.3819587662308801</v>
      </c>
      <c r="K473" t="s">
        <v>19</v>
      </c>
    </row>
    <row r="474" spans="1:11" x14ac:dyDescent="0.35">
      <c r="A474" t="str">
        <f t="shared" si="6"/>
        <v>Grazing LivestockDairy</v>
      </c>
      <c r="B474" t="s">
        <v>63</v>
      </c>
      <c r="C474" t="s">
        <v>64</v>
      </c>
      <c r="F474" t="s">
        <v>49</v>
      </c>
      <c r="G474" t="s">
        <v>9</v>
      </c>
      <c r="H474">
        <v>0.29780885228084097</v>
      </c>
      <c r="I474">
        <v>0.25989027010318</v>
      </c>
      <c r="J474" t="s">
        <v>19</v>
      </c>
      <c r="K474">
        <v>0.27369407020171399</v>
      </c>
    </row>
    <row r="475" spans="1:11" x14ac:dyDescent="0.35">
      <c r="A475" t="str">
        <f t="shared" si="6"/>
        <v>Grazing LivestockDairy</v>
      </c>
      <c r="B475" t="s">
        <v>63</v>
      </c>
      <c r="C475" t="s">
        <v>64</v>
      </c>
      <c r="F475" t="s">
        <v>50</v>
      </c>
      <c r="G475" t="s">
        <v>9</v>
      </c>
      <c r="H475">
        <v>1.6323862027517799</v>
      </c>
      <c r="I475">
        <v>0.89271908797563804</v>
      </c>
      <c r="J475">
        <v>1.92971625205196</v>
      </c>
      <c r="K475">
        <v>1.79497861720944</v>
      </c>
    </row>
    <row r="476" spans="1:11" x14ac:dyDescent="0.35">
      <c r="A476" t="str">
        <f t="shared" si="6"/>
        <v>Grazing LivestockDairy</v>
      </c>
      <c r="B476" t="s">
        <v>63</v>
      </c>
      <c r="C476" t="s">
        <v>64</v>
      </c>
      <c r="F476" t="s">
        <v>51</v>
      </c>
      <c r="G476" t="s">
        <v>9</v>
      </c>
      <c r="H476">
        <v>4.0388700981024099</v>
      </c>
      <c r="I476">
        <v>3.5816032988336999</v>
      </c>
      <c r="J476">
        <v>3.56615170926456</v>
      </c>
      <c r="K476">
        <v>5.4186663657309602</v>
      </c>
    </row>
    <row r="477" spans="1:11" x14ac:dyDescent="0.35">
      <c r="A477" t="str">
        <f t="shared" si="6"/>
        <v>Grazing LivestockGrazing livestock (lowland)</v>
      </c>
      <c r="B477" t="s">
        <v>63</v>
      </c>
      <c r="C477" t="s">
        <v>65</v>
      </c>
      <c r="F477" t="s">
        <v>4</v>
      </c>
      <c r="G477" t="s">
        <v>5</v>
      </c>
      <c r="H477">
        <v>12791.000599999999</v>
      </c>
      <c r="I477">
        <v>3170.4452000000001</v>
      </c>
      <c r="J477">
        <v>6377.9678000000004</v>
      </c>
      <c r="K477">
        <v>3242.5875999999998</v>
      </c>
    </row>
    <row r="478" spans="1:11" x14ac:dyDescent="0.35">
      <c r="A478" t="str">
        <f t="shared" si="6"/>
        <v>Grazing LivestockGrazing livestock (lowland)</v>
      </c>
      <c r="B478" t="s">
        <v>63</v>
      </c>
      <c r="C478" t="s">
        <v>65</v>
      </c>
      <c r="F478" t="s">
        <v>6</v>
      </c>
      <c r="G478" t="s">
        <v>7</v>
      </c>
      <c r="H478">
        <v>94.501708578060601</v>
      </c>
      <c r="I478">
        <v>57.892403977523401</v>
      </c>
      <c r="J478">
        <v>95.636351734795497</v>
      </c>
      <c r="K478">
        <v>128.06474216517699</v>
      </c>
    </row>
    <row r="479" spans="1:11" x14ac:dyDescent="0.35">
      <c r="A479" t="str">
        <f t="shared" si="6"/>
        <v>Grazing LivestockGrazing livestock (lowland)</v>
      </c>
      <c r="B479" t="s">
        <v>63</v>
      </c>
      <c r="C479" t="s">
        <v>65</v>
      </c>
      <c r="F479" t="s">
        <v>8</v>
      </c>
      <c r="G479" t="s">
        <v>9</v>
      </c>
      <c r="H479">
        <v>90.538585823223201</v>
      </c>
      <c r="I479">
        <v>55.321584836098097</v>
      </c>
      <c r="J479">
        <v>91.2676028096284</v>
      </c>
      <c r="K479">
        <v>123.538133737698</v>
      </c>
    </row>
    <row r="480" spans="1:11" x14ac:dyDescent="0.35">
      <c r="A480" t="str">
        <f t="shared" si="6"/>
        <v>Grazing LivestockGrazing livestock (lowland)</v>
      </c>
      <c r="B480" t="s">
        <v>63</v>
      </c>
      <c r="C480" t="s">
        <v>65</v>
      </c>
      <c r="F480" t="s">
        <v>10</v>
      </c>
      <c r="G480" t="s">
        <v>9</v>
      </c>
      <c r="H480">
        <v>5.6877634504997197</v>
      </c>
      <c r="I480" t="s">
        <v>19</v>
      </c>
      <c r="J480">
        <v>7.1285524904970501</v>
      </c>
      <c r="K480">
        <v>7.9553424289909698</v>
      </c>
    </row>
    <row r="481" spans="1:11" x14ac:dyDescent="0.35">
      <c r="A481" t="str">
        <f t="shared" si="6"/>
        <v>Grazing LivestockGrazing livestock (lowland)</v>
      </c>
      <c r="B481" t="s">
        <v>63</v>
      </c>
      <c r="C481" t="s">
        <v>65</v>
      </c>
      <c r="F481" t="s">
        <v>11</v>
      </c>
      <c r="G481" t="s">
        <v>9</v>
      </c>
      <c r="H481">
        <v>1.6243935013966</v>
      </c>
      <c r="I481">
        <v>0</v>
      </c>
      <c r="J481">
        <v>2.0542068192943801</v>
      </c>
      <c r="K481">
        <v>2.36723081991678</v>
      </c>
    </row>
    <row r="482" spans="1:11" x14ac:dyDescent="0.35">
      <c r="A482" t="str">
        <f t="shared" si="6"/>
        <v>Grazing LivestockGrazing livestock (lowland)</v>
      </c>
      <c r="B482" t="s">
        <v>63</v>
      </c>
      <c r="C482" t="s">
        <v>65</v>
      </c>
      <c r="F482" t="s">
        <v>12</v>
      </c>
      <c r="G482" t="s">
        <v>9</v>
      </c>
      <c r="H482">
        <v>3.2567163238972801</v>
      </c>
      <c r="I482" t="s">
        <v>19</v>
      </c>
      <c r="J482">
        <v>4.1602272981058297</v>
      </c>
      <c r="K482">
        <v>4.2502305026393099</v>
      </c>
    </row>
    <row r="483" spans="1:11" x14ac:dyDescent="0.35">
      <c r="A483" t="str">
        <f t="shared" si="6"/>
        <v>Grazing LivestockGrazing livestock (lowland)</v>
      </c>
      <c r="B483" t="s">
        <v>63</v>
      </c>
      <c r="C483" t="s">
        <v>65</v>
      </c>
      <c r="F483" t="s">
        <v>13</v>
      </c>
      <c r="G483" t="s">
        <v>9</v>
      </c>
      <c r="H483">
        <v>0.80665362520583395</v>
      </c>
      <c r="I483" t="s">
        <v>24</v>
      </c>
      <c r="J483">
        <v>0.91411837309683497</v>
      </c>
      <c r="K483" t="s">
        <v>54</v>
      </c>
    </row>
    <row r="484" spans="1:11" x14ac:dyDescent="0.35">
      <c r="A484" t="str">
        <f t="shared" si="6"/>
        <v>Grazing LivestockGrazing livestock (lowland)</v>
      </c>
      <c r="B484" t="s">
        <v>63</v>
      </c>
      <c r="C484" t="s">
        <v>65</v>
      </c>
      <c r="F484" t="s">
        <v>14</v>
      </c>
      <c r="G484" t="s">
        <v>9</v>
      </c>
      <c r="H484" t="s">
        <v>19</v>
      </c>
      <c r="I484">
        <v>0</v>
      </c>
      <c r="J484" t="s">
        <v>24</v>
      </c>
      <c r="K484" t="s">
        <v>19</v>
      </c>
    </row>
    <row r="485" spans="1:11" x14ac:dyDescent="0.35">
      <c r="A485" t="str">
        <f t="shared" si="6"/>
        <v>Grazing LivestockGrazing livestock (lowland)</v>
      </c>
      <c r="B485" t="s">
        <v>63</v>
      </c>
      <c r="C485" t="s">
        <v>65</v>
      </c>
      <c r="F485" t="s">
        <v>15</v>
      </c>
      <c r="G485" t="s">
        <v>9</v>
      </c>
      <c r="H485" t="s">
        <v>19</v>
      </c>
      <c r="I485">
        <v>0</v>
      </c>
      <c r="J485" t="s">
        <v>24</v>
      </c>
      <c r="K485" t="s">
        <v>19</v>
      </c>
    </row>
    <row r="486" spans="1:11" x14ac:dyDescent="0.35">
      <c r="A486" t="str">
        <f t="shared" si="6"/>
        <v>Grazing LivestockGrazing livestock (lowland)</v>
      </c>
      <c r="B486" t="s">
        <v>63</v>
      </c>
      <c r="C486" t="s">
        <v>65</v>
      </c>
      <c r="F486" t="s">
        <v>16</v>
      </c>
      <c r="G486" t="s">
        <v>9</v>
      </c>
      <c r="H486" t="s">
        <v>54</v>
      </c>
      <c r="I486">
        <v>0</v>
      </c>
      <c r="J486" t="s">
        <v>54</v>
      </c>
      <c r="K486">
        <v>0</v>
      </c>
    </row>
    <row r="487" spans="1:11" x14ac:dyDescent="0.35">
      <c r="A487" t="str">
        <f t="shared" si="6"/>
        <v>Grazing LivestockGrazing livestock (lowland)</v>
      </c>
      <c r="B487" t="s">
        <v>63</v>
      </c>
      <c r="C487" t="s">
        <v>65</v>
      </c>
      <c r="F487" t="s">
        <v>17</v>
      </c>
      <c r="G487" t="s">
        <v>9</v>
      </c>
      <c r="H487" t="s">
        <v>19</v>
      </c>
      <c r="I487">
        <v>0</v>
      </c>
      <c r="J487" t="s">
        <v>19</v>
      </c>
      <c r="K487" t="s">
        <v>19</v>
      </c>
    </row>
    <row r="488" spans="1:11" x14ac:dyDescent="0.35">
      <c r="A488" t="str">
        <f t="shared" si="6"/>
        <v>Grazing LivestockGrazing livestock (lowland)</v>
      </c>
      <c r="B488" t="s">
        <v>63</v>
      </c>
      <c r="C488" t="s">
        <v>65</v>
      </c>
      <c r="F488" t="s">
        <v>18</v>
      </c>
      <c r="G488" t="s">
        <v>9</v>
      </c>
      <c r="H488" t="s">
        <v>24</v>
      </c>
      <c r="I488" t="s">
        <v>54</v>
      </c>
      <c r="J488" t="s">
        <v>24</v>
      </c>
      <c r="K488">
        <v>0</v>
      </c>
    </row>
    <row r="489" spans="1:11" x14ac:dyDescent="0.35">
      <c r="A489" t="str">
        <f t="shared" si="6"/>
        <v>Grazing LivestockGrazing livestock (lowland)</v>
      </c>
      <c r="B489" t="s">
        <v>63</v>
      </c>
      <c r="C489" t="s">
        <v>65</v>
      </c>
      <c r="F489" t="s">
        <v>20</v>
      </c>
      <c r="G489" t="s">
        <v>9</v>
      </c>
      <c r="H489" t="s">
        <v>19</v>
      </c>
      <c r="I489">
        <v>0</v>
      </c>
      <c r="J489" t="s">
        <v>19</v>
      </c>
      <c r="K489" t="s">
        <v>19</v>
      </c>
    </row>
    <row r="490" spans="1:11" x14ac:dyDescent="0.35">
      <c r="A490" t="str">
        <f t="shared" si="6"/>
        <v>Grazing LivestockGrazing livestock (lowland)</v>
      </c>
      <c r="B490" t="s">
        <v>63</v>
      </c>
      <c r="C490" t="s">
        <v>65</v>
      </c>
      <c r="F490" t="s">
        <v>21</v>
      </c>
      <c r="G490" t="s">
        <v>9</v>
      </c>
      <c r="H490">
        <v>0</v>
      </c>
      <c r="I490">
        <v>0</v>
      </c>
      <c r="J490">
        <v>0</v>
      </c>
      <c r="K490">
        <v>0</v>
      </c>
    </row>
    <row r="491" spans="1:11" x14ac:dyDescent="0.35">
      <c r="A491" t="str">
        <f t="shared" si="6"/>
        <v>Grazing LivestockGrazing livestock (lowland)</v>
      </c>
      <c r="B491" t="s">
        <v>63</v>
      </c>
      <c r="C491" t="s">
        <v>65</v>
      </c>
      <c r="F491" t="s">
        <v>22</v>
      </c>
      <c r="G491" t="s">
        <v>9</v>
      </c>
      <c r="H491">
        <v>0</v>
      </c>
      <c r="I491">
        <v>0</v>
      </c>
      <c r="J491">
        <v>0</v>
      </c>
      <c r="K491">
        <v>0</v>
      </c>
    </row>
    <row r="492" spans="1:11" x14ac:dyDescent="0.35">
      <c r="A492" t="str">
        <f t="shared" si="6"/>
        <v>Grazing LivestockGrazing livestock (lowland)</v>
      </c>
      <c r="B492" t="s">
        <v>63</v>
      </c>
      <c r="C492" t="s">
        <v>65</v>
      </c>
      <c r="F492" t="s">
        <v>23</v>
      </c>
      <c r="G492" t="s">
        <v>9</v>
      </c>
      <c r="H492">
        <v>0</v>
      </c>
      <c r="I492">
        <v>0</v>
      </c>
      <c r="J492">
        <v>0</v>
      </c>
      <c r="K492">
        <v>0</v>
      </c>
    </row>
    <row r="493" spans="1:11" x14ac:dyDescent="0.35">
      <c r="A493" t="str">
        <f t="shared" si="6"/>
        <v>Grazing LivestockGrazing livestock (lowland)</v>
      </c>
      <c r="B493" t="s">
        <v>63</v>
      </c>
      <c r="C493" t="s">
        <v>65</v>
      </c>
      <c r="F493" t="s">
        <v>25</v>
      </c>
      <c r="G493" t="s">
        <v>9</v>
      </c>
      <c r="H493">
        <v>0</v>
      </c>
      <c r="I493">
        <v>0</v>
      </c>
      <c r="J493">
        <v>0</v>
      </c>
      <c r="K493">
        <v>0</v>
      </c>
    </row>
    <row r="494" spans="1:11" x14ac:dyDescent="0.35">
      <c r="A494" t="str">
        <f t="shared" si="6"/>
        <v>Grazing LivestockGrazing livestock (lowland)</v>
      </c>
      <c r="B494" t="s">
        <v>63</v>
      </c>
      <c r="C494" t="s">
        <v>65</v>
      </c>
      <c r="F494" t="s">
        <v>26</v>
      </c>
      <c r="G494" t="s">
        <v>9</v>
      </c>
      <c r="H494" t="s">
        <v>24</v>
      </c>
      <c r="I494">
        <v>0</v>
      </c>
      <c r="J494" t="s">
        <v>24</v>
      </c>
      <c r="K494" t="s">
        <v>24</v>
      </c>
    </row>
    <row r="495" spans="1:11" x14ac:dyDescent="0.35">
      <c r="A495" t="str">
        <f t="shared" si="6"/>
        <v>Grazing LivestockGrazing livestock (lowland)</v>
      </c>
      <c r="B495" t="s">
        <v>63</v>
      </c>
      <c r="C495" t="s">
        <v>65</v>
      </c>
      <c r="F495" t="s">
        <v>27</v>
      </c>
      <c r="G495" t="s">
        <v>9</v>
      </c>
      <c r="H495" t="s">
        <v>24</v>
      </c>
      <c r="I495">
        <v>0</v>
      </c>
      <c r="J495" t="s">
        <v>24</v>
      </c>
      <c r="K495" t="s">
        <v>24</v>
      </c>
    </row>
    <row r="496" spans="1:11" x14ac:dyDescent="0.35">
      <c r="A496" t="str">
        <f t="shared" ref="A496:A559" si="7">CONCATENATE(B496,C496,D496,E496)</f>
        <v>Grazing LivestockGrazing livestock (lowland)</v>
      </c>
      <c r="B496" t="s">
        <v>63</v>
      </c>
      <c r="C496" t="s">
        <v>65</v>
      </c>
      <c r="F496" t="s">
        <v>28</v>
      </c>
      <c r="G496" t="s">
        <v>9</v>
      </c>
      <c r="H496">
        <v>0</v>
      </c>
      <c r="I496">
        <v>0</v>
      </c>
      <c r="J496">
        <v>0</v>
      </c>
      <c r="K496">
        <v>0</v>
      </c>
    </row>
    <row r="497" spans="1:11" x14ac:dyDescent="0.35">
      <c r="A497" t="str">
        <f t="shared" si="7"/>
        <v>Grazing LivestockGrazing livestock (lowland)</v>
      </c>
      <c r="B497" t="s">
        <v>63</v>
      </c>
      <c r="C497" t="s">
        <v>65</v>
      </c>
      <c r="F497" t="s">
        <v>29</v>
      </c>
      <c r="G497" t="s">
        <v>9</v>
      </c>
      <c r="H497" t="s">
        <v>24</v>
      </c>
      <c r="I497" t="s">
        <v>54</v>
      </c>
      <c r="J497">
        <v>0</v>
      </c>
      <c r="K497" t="s">
        <v>24</v>
      </c>
    </row>
    <row r="498" spans="1:11" x14ac:dyDescent="0.35">
      <c r="A498" t="str">
        <f t="shared" si="7"/>
        <v>Grazing LivestockGrazing livestock (lowland)</v>
      </c>
      <c r="B498" t="s">
        <v>63</v>
      </c>
      <c r="C498" t="s">
        <v>65</v>
      </c>
      <c r="F498" t="s">
        <v>30</v>
      </c>
      <c r="G498" t="s">
        <v>9</v>
      </c>
      <c r="H498" t="s">
        <v>24</v>
      </c>
      <c r="I498">
        <v>0</v>
      </c>
      <c r="J498" t="s">
        <v>24</v>
      </c>
      <c r="K498" t="s">
        <v>24</v>
      </c>
    </row>
    <row r="499" spans="1:11" x14ac:dyDescent="0.35">
      <c r="A499" t="str">
        <f t="shared" si="7"/>
        <v>Grazing LivestockGrazing livestock (lowland)</v>
      </c>
      <c r="B499" t="s">
        <v>63</v>
      </c>
      <c r="C499" t="s">
        <v>65</v>
      </c>
      <c r="F499" t="s">
        <v>31</v>
      </c>
      <c r="G499" t="s">
        <v>9</v>
      </c>
      <c r="H499">
        <v>0</v>
      </c>
      <c r="I499">
        <v>0</v>
      </c>
      <c r="J499">
        <v>0</v>
      </c>
      <c r="K499">
        <v>0</v>
      </c>
    </row>
    <row r="500" spans="1:11" x14ac:dyDescent="0.35">
      <c r="A500" t="str">
        <f t="shared" si="7"/>
        <v>Grazing LivestockGrazing livestock (lowland)</v>
      </c>
      <c r="B500" t="s">
        <v>63</v>
      </c>
      <c r="C500" t="s">
        <v>65</v>
      </c>
      <c r="F500" t="s">
        <v>32</v>
      </c>
      <c r="G500" t="s">
        <v>9</v>
      </c>
      <c r="H500" t="s">
        <v>24</v>
      </c>
      <c r="I500" t="s">
        <v>54</v>
      </c>
      <c r="J500" t="s">
        <v>24</v>
      </c>
      <c r="K500">
        <v>0</v>
      </c>
    </row>
    <row r="501" spans="1:11" x14ac:dyDescent="0.35">
      <c r="A501" t="str">
        <f t="shared" si="7"/>
        <v>Grazing LivestockGrazing livestock (lowland)</v>
      </c>
      <c r="B501" t="s">
        <v>63</v>
      </c>
      <c r="C501" t="s">
        <v>65</v>
      </c>
      <c r="F501" t="s">
        <v>33</v>
      </c>
      <c r="G501" t="s">
        <v>9</v>
      </c>
      <c r="H501">
        <v>0</v>
      </c>
      <c r="I501">
        <v>0</v>
      </c>
      <c r="J501">
        <v>0</v>
      </c>
      <c r="K501">
        <v>0</v>
      </c>
    </row>
    <row r="502" spans="1:11" x14ac:dyDescent="0.35">
      <c r="A502" t="str">
        <f t="shared" si="7"/>
        <v>Grazing LivestockGrazing livestock (lowland)</v>
      </c>
      <c r="B502" t="s">
        <v>63</v>
      </c>
      <c r="C502" t="s">
        <v>65</v>
      </c>
      <c r="F502" t="s">
        <v>34</v>
      </c>
      <c r="G502" t="s">
        <v>9</v>
      </c>
      <c r="H502">
        <v>0</v>
      </c>
      <c r="I502">
        <v>0</v>
      </c>
      <c r="J502">
        <v>0</v>
      </c>
      <c r="K502">
        <v>0</v>
      </c>
    </row>
    <row r="503" spans="1:11" x14ac:dyDescent="0.35">
      <c r="A503" t="str">
        <f t="shared" si="7"/>
        <v>Grazing LivestockGrazing livestock (lowland)</v>
      </c>
      <c r="B503" t="s">
        <v>63</v>
      </c>
      <c r="C503" t="s">
        <v>65</v>
      </c>
      <c r="F503" t="s">
        <v>35</v>
      </c>
      <c r="G503" t="s">
        <v>9</v>
      </c>
      <c r="H503">
        <v>0</v>
      </c>
      <c r="I503">
        <v>0</v>
      </c>
      <c r="J503">
        <v>0</v>
      </c>
      <c r="K503">
        <v>0</v>
      </c>
    </row>
    <row r="504" spans="1:11" x14ac:dyDescent="0.35">
      <c r="A504" t="str">
        <f t="shared" si="7"/>
        <v>Grazing LivestockGrazing livestock (lowland)</v>
      </c>
      <c r="B504" t="s">
        <v>63</v>
      </c>
      <c r="C504" t="s">
        <v>65</v>
      </c>
      <c r="F504" t="s">
        <v>36</v>
      </c>
      <c r="G504" t="s">
        <v>9</v>
      </c>
      <c r="H504">
        <v>0</v>
      </c>
      <c r="I504">
        <v>0</v>
      </c>
      <c r="J504">
        <v>0</v>
      </c>
      <c r="K504">
        <v>0</v>
      </c>
    </row>
    <row r="505" spans="1:11" x14ac:dyDescent="0.35">
      <c r="A505" t="str">
        <f t="shared" si="7"/>
        <v>Grazing LivestockGrazing livestock (lowland)</v>
      </c>
      <c r="B505" t="s">
        <v>63</v>
      </c>
      <c r="C505" t="s">
        <v>65</v>
      </c>
      <c r="F505" t="s">
        <v>37</v>
      </c>
      <c r="G505" t="s">
        <v>9</v>
      </c>
      <c r="H505">
        <v>0</v>
      </c>
      <c r="I505">
        <v>0</v>
      </c>
      <c r="J505">
        <v>0</v>
      </c>
      <c r="K505">
        <v>0</v>
      </c>
    </row>
    <row r="506" spans="1:11" x14ac:dyDescent="0.35">
      <c r="A506" t="str">
        <f t="shared" si="7"/>
        <v>Grazing LivestockGrazing livestock (lowland)</v>
      </c>
      <c r="B506" t="s">
        <v>63</v>
      </c>
      <c r="C506" t="s">
        <v>65</v>
      </c>
      <c r="F506" t="s">
        <v>38</v>
      </c>
      <c r="G506" t="s">
        <v>9</v>
      </c>
      <c r="H506">
        <v>0</v>
      </c>
      <c r="I506">
        <v>0</v>
      </c>
      <c r="J506">
        <v>0</v>
      </c>
      <c r="K506">
        <v>0</v>
      </c>
    </row>
    <row r="507" spans="1:11" x14ac:dyDescent="0.35">
      <c r="A507" t="str">
        <f t="shared" si="7"/>
        <v>Grazing LivestockGrazing livestock (lowland)</v>
      </c>
      <c r="B507" t="s">
        <v>63</v>
      </c>
      <c r="C507" t="s">
        <v>65</v>
      </c>
      <c r="F507" t="s">
        <v>39</v>
      </c>
      <c r="G507" t="s">
        <v>9</v>
      </c>
      <c r="H507">
        <v>0</v>
      </c>
      <c r="I507">
        <v>0</v>
      </c>
      <c r="J507">
        <v>0</v>
      </c>
      <c r="K507">
        <v>0</v>
      </c>
    </row>
    <row r="508" spans="1:11" x14ac:dyDescent="0.35">
      <c r="A508" t="str">
        <f t="shared" si="7"/>
        <v>Grazing LivestockGrazing livestock (lowland)</v>
      </c>
      <c r="B508" t="s">
        <v>63</v>
      </c>
      <c r="C508" t="s">
        <v>65</v>
      </c>
      <c r="F508" t="s">
        <v>40</v>
      </c>
      <c r="G508" t="s">
        <v>9</v>
      </c>
      <c r="H508">
        <v>0</v>
      </c>
      <c r="I508">
        <v>0</v>
      </c>
      <c r="J508">
        <v>0</v>
      </c>
      <c r="K508">
        <v>0</v>
      </c>
    </row>
    <row r="509" spans="1:11" x14ac:dyDescent="0.35">
      <c r="A509" t="str">
        <f t="shared" si="7"/>
        <v>Grazing LivestockGrazing livestock (lowland)</v>
      </c>
      <c r="B509" t="s">
        <v>63</v>
      </c>
      <c r="C509" t="s">
        <v>65</v>
      </c>
      <c r="F509" t="s">
        <v>41</v>
      </c>
      <c r="G509" t="s">
        <v>9</v>
      </c>
      <c r="H509">
        <v>0</v>
      </c>
      <c r="I509">
        <v>0</v>
      </c>
      <c r="J509">
        <v>0</v>
      </c>
      <c r="K509">
        <v>0</v>
      </c>
    </row>
    <row r="510" spans="1:11" x14ac:dyDescent="0.35">
      <c r="A510" t="str">
        <f t="shared" si="7"/>
        <v>Grazing LivestockGrazing livestock (lowland)</v>
      </c>
      <c r="B510" t="s">
        <v>63</v>
      </c>
      <c r="C510" t="s">
        <v>65</v>
      </c>
      <c r="F510" t="s">
        <v>42</v>
      </c>
      <c r="G510" t="s">
        <v>9</v>
      </c>
      <c r="H510">
        <v>0</v>
      </c>
      <c r="I510">
        <v>0</v>
      </c>
      <c r="J510">
        <v>0</v>
      </c>
      <c r="K510">
        <v>0</v>
      </c>
    </row>
    <row r="511" spans="1:11" x14ac:dyDescent="0.35">
      <c r="A511" t="str">
        <f t="shared" si="7"/>
        <v>Grazing LivestockGrazing livestock (lowland)</v>
      </c>
      <c r="B511" t="s">
        <v>63</v>
      </c>
      <c r="C511" t="s">
        <v>65</v>
      </c>
      <c r="F511" t="s">
        <v>43</v>
      </c>
      <c r="G511" t="s">
        <v>9</v>
      </c>
      <c r="H511">
        <v>84.671558854902997</v>
      </c>
      <c r="I511">
        <v>54.851426024017101</v>
      </c>
      <c r="J511">
        <v>84.055285062116496</v>
      </c>
      <c r="K511">
        <v>115.040413470711</v>
      </c>
    </row>
    <row r="512" spans="1:11" x14ac:dyDescent="0.35">
      <c r="A512" t="str">
        <f t="shared" si="7"/>
        <v>Grazing LivestockGrazing livestock (lowland)</v>
      </c>
      <c r="B512" t="s">
        <v>63</v>
      </c>
      <c r="C512" t="s">
        <v>65</v>
      </c>
      <c r="F512" t="s">
        <v>44</v>
      </c>
      <c r="G512" t="s">
        <v>9</v>
      </c>
      <c r="H512">
        <v>1.57207025046969</v>
      </c>
      <c r="I512" t="s">
        <v>19</v>
      </c>
      <c r="J512">
        <v>1.6391955688456099</v>
      </c>
      <c r="K512">
        <v>2.6216189724527399</v>
      </c>
    </row>
    <row r="513" spans="1:11" x14ac:dyDescent="0.35">
      <c r="A513" t="str">
        <f t="shared" si="7"/>
        <v>Grazing LivestockGrazing livestock (lowland)</v>
      </c>
      <c r="B513" t="s">
        <v>63</v>
      </c>
      <c r="C513" t="s">
        <v>65</v>
      </c>
      <c r="F513" t="s">
        <v>45</v>
      </c>
      <c r="G513" t="s">
        <v>9</v>
      </c>
      <c r="H513">
        <v>0.46821044125351702</v>
      </c>
      <c r="I513">
        <v>0</v>
      </c>
      <c r="J513">
        <v>0.438434362744823</v>
      </c>
      <c r="K513">
        <v>0.98457163871224296</v>
      </c>
    </row>
    <row r="514" spans="1:11" x14ac:dyDescent="0.35">
      <c r="A514" t="str">
        <f t="shared" si="7"/>
        <v>Grazing LivestockGrazing livestock (lowland)</v>
      </c>
      <c r="B514" t="s">
        <v>63</v>
      </c>
      <c r="C514" t="s">
        <v>65</v>
      </c>
      <c r="F514" t="s">
        <v>46</v>
      </c>
      <c r="G514" t="s">
        <v>9</v>
      </c>
      <c r="H514">
        <v>12.388519820411901</v>
      </c>
      <c r="I514">
        <v>8.8941456442773408</v>
      </c>
      <c r="J514">
        <v>12.7907673586875</v>
      </c>
      <c r="K514">
        <v>15.013953898732</v>
      </c>
    </row>
    <row r="515" spans="1:11" x14ac:dyDescent="0.35">
      <c r="A515" t="str">
        <f t="shared" si="7"/>
        <v>Grazing LivestockGrazing livestock (lowland)</v>
      </c>
      <c r="B515" t="s">
        <v>63</v>
      </c>
      <c r="C515" t="s">
        <v>65</v>
      </c>
      <c r="F515" t="s">
        <v>47</v>
      </c>
      <c r="G515" t="s">
        <v>9</v>
      </c>
      <c r="H515">
        <v>65.062933523668093</v>
      </c>
      <c r="I515">
        <v>43.396022014195403</v>
      </c>
      <c r="J515">
        <v>65.917353125395195</v>
      </c>
      <c r="K515">
        <v>84.567200697985797</v>
      </c>
    </row>
    <row r="516" spans="1:11" x14ac:dyDescent="0.35">
      <c r="A516" t="str">
        <f t="shared" si="7"/>
        <v>Grazing LivestockGrazing livestock (lowland)</v>
      </c>
      <c r="B516" t="s">
        <v>63</v>
      </c>
      <c r="C516" t="s">
        <v>65</v>
      </c>
      <c r="F516" t="s">
        <v>48</v>
      </c>
      <c r="G516" t="s">
        <v>9</v>
      </c>
      <c r="H516" t="s">
        <v>19</v>
      </c>
      <c r="I516" t="s">
        <v>19</v>
      </c>
      <c r="J516">
        <v>3.8283512790704299</v>
      </c>
      <c r="K516" t="s">
        <v>19</v>
      </c>
    </row>
    <row r="517" spans="1:11" x14ac:dyDescent="0.35">
      <c r="A517" t="str">
        <f t="shared" si="7"/>
        <v>Grazing LivestockGrazing livestock (lowland)</v>
      </c>
      <c r="B517" t="s">
        <v>63</v>
      </c>
      <c r="C517" t="s">
        <v>65</v>
      </c>
      <c r="F517" t="s">
        <v>49</v>
      </c>
      <c r="G517" t="s">
        <v>9</v>
      </c>
      <c r="H517">
        <v>0.17700365466326401</v>
      </c>
      <c r="I517" t="s">
        <v>24</v>
      </c>
      <c r="J517">
        <v>0.17831279314392301</v>
      </c>
      <c r="K517" t="s">
        <v>19</v>
      </c>
    </row>
    <row r="518" spans="1:11" x14ac:dyDescent="0.35">
      <c r="A518" t="str">
        <f t="shared" si="7"/>
        <v>Grazing LivestockGrazing livestock (lowland)</v>
      </c>
      <c r="B518" t="s">
        <v>63</v>
      </c>
      <c r="C518" t="s">
        <v>65</v>
      </c>
      <c r="F518" t="s">
        <v>50</v>
      </c>
      <c r="G518" t="s">
        <v>9</v>
      </c>
      <c r="H518">
        <v>0.80605827264209395</v>
      </c>
      <c r="I518" t="s">
        <v>54</v>
      </c>
      <c r="J518">
        <v>1.1268891735389399</v>
      </c>
      <c r="K518">
        <v>0.57313077062282003</v>
      </c>
    </row>
    <row r="519" spans="1:11" x14ac:dyDescent="0.35">
      <c r="A519" t="str">
        <f t="shared" si="7"/>
        <v>Grazing LivestockGrazing livestock (lowland)</v>
      </c>
      <c r="B519" t="s">
        <v>63</v>
      </c>
      <c r="C519" t="s">
        <v>65</v>
      </c>
      <c r="F519" t="s">
        <v>51</v>
      </c>
      <c r="G519" t="s">
        <v>9</v>
      </c>
      <c r="H519">
        <v>3.9631227548374799</v>
      </c>
      <c r="I519">
        <v>2.5708191414253099</v>
      </c>
      <c r="J519">
        <v>4.3687489251670399</v>
      </c>
      <c r="K519">
        <v>4.5266084274793403</v>
      </c>
    </row>
    <row r="520" spans="1:11" x14ac:dyDescent="0.35">
      <c r="A520" t="str">
        <f t="shared" si="7"/>
        <v>Grazing LivestockGrazing livestock (LFA)</v>
      </c>
      <c r="B520" t="s">
        <v>63</v>
      </c>
      <c r="C520" t="s">
        <v>66</v>
      </c>
      <c r="F520" t="s">
        <v>4</v>
      </c>
      <c r="G520" t="s">
        <v>5</v>
      </c>
      <c r="H520">
        <v>6928.0001000000002</v>
      </c>
      <c r="I520">
        <v>1697.7819999999999</v>
      </c>
      <c r="J520">
        <v>3489.9393</v>
      </c>
      <c r="K520">
        <v>1740.2788</v>
      </c>
    </row>
    <row r="521" spans="1:11" x14ac:dyDescent="0.35">
      <c r="A521" t="str">
        <f t="shared" si="7"/>
        <v>Grazing LivestockGrazing livestock (LFA)</v>
      </c>
      <c r="B521" t="s">
        <v>63</v>
      </c>
      <c r="C521" t="s">
        <v>66</v>
      </c>
      <c r="F521" t="s">
        <v>6</v>
      </c>
      <c r="G521" t="s">
        <v>7</v>
      </c>
      <c r="H521">
        <v>171.82483368512101</v>
      </c>
      <c r="I521">
        <v>73.111349671512599</v>
      </c>
      <c r="J521">
        <v>133.45696469219399</v>
      </c>
      <c r="K521">
        <v>345.07035628256801</v>
      </c>
    </row>
    <row r="522" spans="1:11" x14ac:dyDescent="0.35">
      <c r="A522" t="str">
        <f t="shared" si="7"/>
        <v>Grazing LivestockGrazing livestock (LFA)</v>
      </c>
      <c r="B522" t="s">
        <v>63</v>
      </c>
      <c r="C522" t="s">
        <v>66</v>
      </c>
      <c r="F522" t="s">
        <v>8</v>
      </c>
      <c r="G522" t="s">
        <v>9</v>
      </c>
      <c r="H522">
        <v>164.67543071253701</v>
      </c>
      <c r="I522">
        <v>68.603485963451106</v>
      </c>
      <c r="J522">
        <v>130.19994215142901</v>
      </c>
      <c r="K522">
        <v>327.53817484072101</v>
      </c>
    </row>
    <row r="523" spans="1:11" x14ac:dyDescent="0.35">
      <c r="A523" t="str">
        <f t="shared" si="7"/>
        <v>Grazing LivestockGrazing livestock (LFA)</v>
      </c>
      <c r="B523" t="s">
        <v>63</v>
      </c>
      <c r="C523" t="s">
        <v>66</v>
      </c>
      <c r="F523" t="s">
        <v>10</v>
      </c>
      <c r="G523" t="s">
        <v>9</v>
      </c>
      <c r="H523">
        <v>1.5668533777879099</v>
      </c>
      <c r="I523" t="s">
        <v>24</v>
      </c>
      <c r="J523" t="s">
        <v>19</v>
      </c>
      <c r="K523">
        <v>1.98111324059111</v>
      </c>
    </row>
    <row r="524" spans="1:11" x14ac:dyDescent="0.35">
      <c r="A524" t="str">
        <f t="shared" si="7"/>
        <v>Grazing LivestockGrazing livestock (LFA)</v>
      </c>
      <c r="B524" t="s">
        <v>63</v>
      </c>
      <c r="C524" t="s">
        <v>66</v>
      </c>
      <c r="F524" t="s">
        <v>11</v>
      </c>
      <c r="G524" t="s">
        <v>9</v>
      </c>
      <c r="H524" t="s">
        <v>19</v>
      </c>
      <c r="I524">
        <v>0</v>
      </c>
      <c r="J524" t="s">
        <v>19</v>
      </c>
      <c r="K524" t="s">
        <v>19</v>
      </c>
    </row>
    <row r="525" spans="1:11" x14ac:dyDescent="0.35">
      <c r="A525" t="str">
        <f t="shared" si="7"/>
        <v>Grazing LivestockGrazing livestock (LFA)</v>
      </c>
      <c r="B525" t="s">
        <v>63</v>
      </c>
      <c r="C525" t="s">
        <v>66</v>
      </c>
      <c r="F525" t="s">
        <v>12</v>
      </c>
      <c r="G525" t="s">
        <v>9</v>
      </c>
      <c r="H525">
        <v>0.851812913224409</v>
      </c>
      <c r="I525" t="s">
        <v>24</v>
      </c>
      <c r="J525">
        <v>1.0562384712536399</v>
      </c>
      <c r="K525" t="s">
        <v>54</v>
      </c>
    </row>
    <row r="526" spans="1:11" x14ac:dyDescent="0.35">
      <c r="A526" t="str">
        <f t="shared" si="7"/>
        <v>Grazing LivestockGrazing livestock (LFA)</v>
      </c>
      <c r="B526" t="s">
        <v>63</v>
      </c>
      <c r="C526" t="s">
        <v>66</v>
      </c>
      <c r="F526" t="s">
        <v>13</v>
      </c>
      <c r="G526" t="s">
        <v>9</v>
      </c>
      <c r="H526" t="s">
        <v>19</v>
      </c>
      <c r="I526">
        <v>0</v>
      </c>
      <c r="J526" t="s">
        <v>19</v>
      </c>
      <c r="K526" t="s">
        <v>19</v>
      </c>
    </row>
    <row r="527" spans="1:11" x14ac:dyDescent="0.35">
      <c r="A527" t="str">
        <f t="shared" si="7"/>
        <v>Grazing LivestockGrazing livestock (LFA)</v>
      </c>
      <c r="B527" t="s">
        <v>63</v>
      </c>
      <c r="C527" t="s">
        <v>66</v>
      </c>
      <c r="F527" t="s">
        <v>14</v>
      </c>
      <c r="G527" t="s">
        <v>9</v>
      </c>
      <c r="H527">
        <v>0</v>
      </c>
      <c r="I527">
        <v>0</v>
      </c>
      <c r="J527" t="s">
        <v>54</v>
      </c>
      <c r="K527">
        <v>0</v>
      </c>
    </row>
    <row r="528" spans="1:11" x14ac:dyDescent="0.35">
      <c r="A528" t="str">
        <f t="shared" si="7"/>
        <v>Grazing LivestockGrazing livestock (LFA)</v>
      </c>
      <c r="B528" t="s">
        <v>63</v>
      </c>
      <c r="C528" t="s">
        <v>66</v>
      </c>
      <c r="F528" t="s">
        <v>15</v>
      </c>
      <c r="G528" t="s">
        <v>9</v>
      </c>
      <c r="H528">
        <v>0</v>
      </c>
      <c r="I528">
        <v>0</v>
      </c>
      <c r="J528" t="s">
        <v>54</v>
      </c>
      <c r="K528">
        <v>0</v>
      </c>
    </row>
    <row r="529" spans="1:11" x14ac:dyDescent="0.35">
      <c r="A529" t="str">
        <f t="shared" si="7"/>
        <v>Grazing LivestockGrazing livestock (LFA)</v>
      </c>
      <c r="B529" t="s">
        <v>63</v>
      </c>
      <c r="C529" t="s">
        <v>66</v>
      </c>
      <c r="F529" t="s">
        <v>16</v>
      </c>
      <c r="G529" t="s">
        <v>9</v>
      </c>
      <c r="H529">
        <v>0</v>
      </c>
      <c r="I529">
        <v>0</v>
      </c>
      <c r="J529">
        <v>0</v>
      </c>
      <c r="K529">
        <v>0</v>
      </c>
    </row>
    <row r="530" spans="1:11" x14ac:dyDescent="0.35">
      <c r="A530" t="str">
        <f t="shared" si="7"/>
        <v>Grazing LivestockGrazing livestock (LFA)</v>
      </c>
      <c r="B530" t="s">
        <v>63</v>
      </c>
      <c r="C530" t="s">
        <v>66</v>
      </c>
      <c r="F530" t="s">
        <v>17</v>
      </c>
      <c r="G530" t="s">
        <v>9</v>
      </c>
      <c r="H530" t="s">
        <v>24</v>
      </c>
      <c r="I530">
        <v>0</v>
      </c>
      <c r="J530" t="s">
        <v>24</v>
      </c>
      <c r="K530" t="s">
        <v>24</v>
      </c>
    </row>
    <row r="531" spans="1:11" x14ac:dyDescent="0.35">
      <c r="A531" t="str">
        <f t="shared" si="7"/>
        <v>Grazing LivestockGrazing livestock (LFA)</v>
      </c>
      <c r="B531" t="s">
        <v>63</v>
      </c>
      <c r="C531" t="s">
        <v>66</v>
      </c>
      <c r="F531" t="s">
        <v>18</v>
      </c>
      <c r="G531" t="s">
        <v>9</v>
      </c>
      <c r="H531">
        <v>0</v>
      </c>
      <c r="I531">
        <v>0</v>
      </c>
      <c r="J531">
        <v>0</v>
      </c>
      <c r="K531">
        <v>0</v>
      </c>
    </row>
    <row r="532" spans="1:11" x14ac:dyDescent="0.35">
      <c r="A532" t="str">
        <f t="shared" si="7"/>
        <v>Grazing LivestockGrazing livestock (LFA)</v>
      </c>
      <c r="B532" t="s">
        <v>63</v>
      </c>
      <c r="C532" t="s">
        <v>66</v>
      </c>
      <c r="F532" t="s">
        <v>20</v>
      </c>
      <c r="G532" t="s">
        <v>9</v>
      </c>
      <c r="H532" t="s">
        <v>24</v>
      </c>
      <c r="I532" t="s">
        <v>54</v>
      </c>
      <c r="J532">
        <v>0</v>
      </c>
      <c r="K532" t="s">
        <v>24</v>
      </c>
    </row>
    <row r="533" spans="1:11" x14ac:dyDescent="0.35">
      <c r="A533" t="str">
        <f t="shared" si="7"/>
        <v>Grazing LivestockGrazing livestock (LFA)</v>
      </c>
      <c r="B533" t="s">
        <v>63</v>
      </c>
      <c r="C533" t="s">
        <v>66</v>
      </c>
      <c r="F533" t="s">
        <v>21</v>
      </c>
      <c r="G533" t="s">
        <v>9</v>
      </c>
      <c r="H533">
        <v>0</v>
      </c>
      <c r="I533">
        <v>0</v>
      </c>
      <c r="J533">
        <v>0</v>
      </c>
      <c r="K533">
        <v>0</v>
      </c>
    </row>
    <row r="534" spans="1:11" x14ac:dyDescent="0.35">
      <c r="A534" t="str">
        <f t="shared" si="7"/>
        <v>Grazing LivestockGrazing livestock (LFA)</v>
      </c>
      <c r="B534" t="s">
        <v>63</v>
      </c>
      <c r="C534" t="s">
        <v>66</v>
      </c>
      <c r="F534" t="s">
        <v>22</v>
      </c>
      <c r="G534" t="s">
        <v>9</v>
      </c>
      <c r="H534">
        <v>0</v>
      </c>
      <c r="I534">
        <v>0</v>
      </c>
      <c r="J534">
        <v>0</v>
      </c>
      <c r="K534">
        <v>0</v>
      </c>
    </row>
    <row r="535" spans="1:11" x14ac:dyDescent="0.35">
      <c r="A535" t="str">
        <f t="shared" si="7"/>
        <v>Grazing LivestockGrazing livestock (LFA)</v>
      </c>
      <c r="B535" t="s">
        <v>63</v>
      </c>
      <c r="C535" t="s">
        <v>66</v>
      </c>
      <c r="F535" t="s">
        <v>23</v>
      </c>
      <c r="G535" t="s">
        <v>9</v>
      </c>
      <c r="H535">
        <v>0</v>
      </c>
      <c r="I535">
        <v>0</v>
      </c>
      <c r="J535">
        <v>0</v>
      </c>
      <c r="K535">
        <v>0</v>
      </c>
    </row>
    <row r="536" spans="1:11" x14ac:dyDescent="0.35">
      <c r="A536" t="str">
        <f t="shared" si="7"/>
        <v>Grazing LivestockGrazing livestock (LFA)</v>
      </c>
      <c r="B536" t="s">
        <v>63</v>
      </c>
      <c r="C536" t="s">
        <v>66</v>
      </c>
      <c r="F536" t="s">
        <v>25</v>
      </c>
      <c r="G536" t="s">
        <v>9</v>
      </c>
      <c r="H536" t="s">
        <v>24</v>
      </c>
      <c r="I536" t="s">
        <v>54</v>
      </c>
      <c r="J536">
        <v>0</v>
      </c>
      <c r="K536" t="s">
        <v>24</v>
      </c>
    </row>
    <row r="537" spans="1:11" x14ac:dyDescent="0.35">
      <c r="A537" t="str">
        <f t="shared" si="7"/>
        <v>Grazing LivestockGrazing livestock (LFA)</v>
      </c>
      <c r="B537" t="s">
        <v>63</v>
      </c>
      <c r="C537" t="s">
        <v>66</v>
      </c>
      <c r="F537" t="s">
        <v>26</v>
      </c>
      <c r="G537" t="s">
        <v>9</v>
      </c>
      <c r="H537">
        <v>0</v>
      </c>
      <c r="I537">
        <v>0</v>
      </c>
      <c r="J537">
        <v>0</v>
      </c>
      <c r="K537">
        <v>0</v>
      </c>
    </row>
    <row r="538" spans="1:11" x14ac:dyDescent="0.35">
      <c r="A538" t="str">
        <f t="shared" si="7"/>
        <v>Grazing LivestockGrazing livestock (LFA)</v>
      </c>
      <c r="B538" t="s">
        <v>63</v>
      </c>
      <c r="C538" t="s">
        <v>66</v>
      </c>
      <c r="F538" t="s">
        <v>27</v>
      </c>
      <c r="G538" t="s">
        <v>9</v>
      </c>
      <c r="H538">
        <v>0</v>
      </c>
      <c r="I538">
        <v>0</v>
      </c>
      <c r="J538">
        <v>0</v>
      </c>
      <c r="K538">
        <v>0</v>
      </c>
    </row>
    <row r="539" spans="1:11" x14ac:dyDescent="0.35">
      <c r="A539" t="str">
        <f t="shared" si="7"/>
        <v>Grazing LivestockGrazing livestock (LFA)</v>
      </c>
      <c r="B539" t="s">
        <v>63</v>
      </c>
      <c r="C539" t="s">
        <v>66</v>
      </c>
      <c r="F539" t="s">
        <v>28</v>
      </c>
      <c r="G539" t="s">
        <v>9</v>
      </c>
      <c r="H539">
        <v>0</v>
      </c>
      <c r="I539">
        <v>0</v>
      </c>
      <c r="J539">
        <v>0</v>
      </c>
      <c r="K539">
        <v>0</v>
      </c>
    </row>
    <row r="540" spans="1:11" x14ac:dyDescent="0.35">
      <c r="A540" t="str">
        <f t="shared" si="7"/>
        <v>Grazing LivestockGrazing livestock (LFA)</v>
      </c>
      <c r="B540" t="s">
        <v>63</v>
      </c>
      <c r="C540" t="s">
        <v>66</v>
      </c>
      <c r="F540" t="s">
        <v>29</v>
      </c>
      <c r="G540" t="s">
        <v>9</v>
      </c>
      <c r="H540">
        <v>0</v>
      </c>
      <c r="I540">
        <v>0</v>
      </c>
      <c r="J540">
        <v>0</v>
      </c>
      <c r="K540">
        <v>0</v>
      </c>
    </row>
    <row r="541" spans="1:11" x14ac:dyDescent="0.35">
      <c r="A541" t="str">
        <f t="shared" si="7"/>
        <v>Grazing LivestockGrazing livestock (LFA)</v>
      </c>
      <c r="B541" t="s">
        <v>63</v>
      </c>
      <c r="C541" t="s">
        <v>66</v>
      </c>
      <c r="F541" t="s">
        <v>30</v>
      </c>
      <c r="G541" t="s">
        <v>9</v>
      </c>
      <c r="H541">
        <v>0</v>
      </c>
      <c r="I541">
        <v>0</v>
      </c>
      <c r="J541">
        <v>0</v>
      </c>
      <c r="K541">
        <v>0</v>
      </c>
    </row>
    <row r="542" spans="1:11" x14ac:dyDescent="0.35">
      <c r="A542" t="str">
        <f t="shared" si="7"/>
        <v>Grazing LivestockGrazing livestock (LFA)</v>
      </c>
      <c r="B542" t="s">
        <v>63</v>
      </c>
      <c r="C542" t="s">
        <v>66</v>
      </c>
      <c r="F542" t="s">
        <v>31</v>
      </c>
      <c r="G542" t="s">
        <v>9</v>
      </c>
      <c r="H542">
        <v>0</v>
      </c>
      <c r="I542">
        <v>0</v>
      </c>
      <c r="J542">
        <v>0</v>
      </c>
      <c r="K542">
        <v>0</v>
      </c>
    </row>
    <row r="543" spans="1:11" x14ac:dyDescent="0.35">
      <c r="A543" t="str">
        <f t="shared" si="7"/>
        <v>Grazing LivestockGrazing livestock (LFA)</v>
      </c>
      <c r="B543" t="s">
        <v>63</v>
      </c>
      <c r="C543" t="s">
        <v>66</v>
      </c>
      <c r="F543" t="s">
        <v>32</v>
      </c>
      <c r="G543" t="s">
        <v>9</v>
      </c>
      <c r="H543">
        <v>0</v>
      </c>
      <c r="I543">
        <v>0</v>
      </c>
      <c r="J543">
        <v>0</v>
      </c>
      <c r="K543">
        <v>0</v>
      </c>
    </row>
    <row r="544" spans="1:11" x14ac:dyDescent="0.35">
      <c r="A544" t="str">
        <f t="shared" si="7"/>
        <v>Grazing LivestockGrazing livestock (LFA)</v>
      </c>
      <c r="B544" t="s">
        <v>63</v>
      </c>
      <c r="C544" t="s">
        <v>66</v>
      </c>
      <c r="F544" t="s">
        <v>33</v>
      </c>
      <c r="G544" t="s">
        <v>9</v>
      </c>
      <c r="H544">
        <v>0</v>
      </c>
      <c r="I544">
        <v>0</v>
      </c>
      <c r="J544">
        <v>0</v>
      </c>
      <c r="K544">
        <v>0</v>
      </c>
    </row>
    <row r="545" spans="1:11" x14ac:dyDescent="0.35">
      <c r="A545" t="str">
        <f t="shared" si="7"/>
        <v>Grazing LivestockGrazing livestock (LFA)</v>
      </c>
      <c r="B545" t="s">
        <v>63</v>
      </c>
      <c r="C545" t="s">
        <v>66</v>
      </c>
      <c r="F545" t="s">
        <v>34</v>
      </c>
      <c r="G545" t="s">
        <v>9</v>
      </c>
      <c r="H545">
        <v>0</v>
      </c>
      <c r="I545">
        <v>0</v>
      </c>
      <c r="J545">
        <v>0</v>
      </c>
      <c r="K545">
        <v>0</v>
      </c>
    </row>
    <row r="546" spans="1:11" x14ac:dyDescent="0.35">
      <c r="A546" t="str">
        <f t="shared" si="7"/>
        <v>Grazing LivestockGrazing livestock (LFA)</v>
      </c>
      <c r="B546" t="s">
        <v>63</v>
      </c>
      <c r="C546" t="s">
        <v>66</v>
      </c>
      <c r="F546" t="s">
        <v>35</v>
      </c>
      <c r="G546" t="s">
        <v>9</v>
      </c>
      <c r="H546">
        <v>0</v>
      </c>
      <c r="I546">
        <v>0</v>
      </c>
      <c r="J546">
        <v>0</v>
      </c>
      <c r="K546">
        <v>0</v>
      </c>
    </row>
    <row r="547" spans="1:11" x14ac:dyDescent="0.35">
      <c r="A547" t="str">
        <f t="shared" si="7"/>
        <v>Grazing LivestockGrazing livestock (LFA)</v>
      </c>
      <c r="B547" t="s">
        <v>63</v>
      </c>
      <c r="C547" t="s">
        <v>66</v>
      </c>
      <c r="F547" t="s">
        <v>36</v>
      </c>
      <c r="G547" t="s">
        <v>9</v>
      </c>
      <c r="H547">
        <v>0</v>
      </c>
      <c r="I547">
        <v>0</v>
      </c>
      <c r="J547">
        <v>0</v>
      </c>
      <c r="K547">
        <v>0</v>
      </c>
    </row>
    <row r="548" spans="1:11" x14ac:dyDescent="0.35">
      <c r="A548" t="str">
        <f t="shared" si="7"/>
        <v>Grazing LivestockGrazing livestock (LFA)</v>
      </c>
      <c r="B548" t="s">
        <v>63</v>
      </c>
      <c r="C548" t="s">
        <v>66</v>
      </c>
      <c r="F548" t="s">
        <v>37</v>
      </c>
      <c r="G548" t="s">
        <v>9</v>
      </c>
      <c r="H548">
        <v>0</v>
      </c>
      <c r="I548">
        <v>0</v>
      </c>
      <c r="J548">
        <v>0</v>
      </c>
      <c r="K548">
        <v>0</v>
      </c>
    </row>
    <row r="549" spans="1:11" x14ac:dyDescent="0.35">
      <c r="A549" t="str">
        <f t="shared" si="7"/>
        <v>Grazing LivestockGrazing livestock (LFA)</v>
      </c>
      <c r="B549" t="s">
        <v>63</v>
      </c>
      <c r="C549" t="s">
        <v>66</v>
      </c>
      <c r="F549" t="s">
        <v>38</v>
      </c>
      <c r="G549" t="s">
        <v>9</v>
      </c>
      <c r="H549">
        <v>0</v>
      </c>
      <c r="I549">
        <v>0</v>
      </c>
      <c r="J549">
        <v>0</v>
      </c>
      <c r="K549">
        <v>0</v>
      </c>
    </row>
    <row r="550" spans="1:11" x14ac:dyDescent="0.35">
      <c r="A550" t="str">
        <f t="shared" si="7"/>
        <v>Grazing LivestockGrazing livestock (LFA)</v>
      </c>
      <c r="B550" t="s">
        <v>63</v>
      </c>
      <c r="C550" t="s">
        <v>66</v>
      </c>
      <c r="F550" t="s">
        <v>39</v>
      </c>
      <c r="G550" t="s">
        <v>9</v>
      </c>
      <c r="H550">
        <v>0</v>
      </c>
      <c r="I550">
        <v>0</v>
      </c>
      <c r="J550">
        <v>0</v>
      </c>
      <c r="K550">
        <v>0</v>
      </c>
    </row>
    <row r="551" spans="1:11" x14ac:dyDescent="0.35">
      <c r="A551" t="str">
        <f t="shared" si="7"/>
        <v>Grazing LivestockGrazing livestock (LFA)</v>
      </c>
      <c r="B551" t="s">
        <v>63</v>
      </c>
      <c r="C551" t="s">
        <v>66</v>
      </c>
      <c r="F551" t="s">
        <v>40</v>
      </c>
      <c r="G551" t="s">
        <v>9</v>
      </c>
      <c r="H551">
        <v>0</v>
      </c>
      <c r="I551">
        <v>0</v>
      </c>
      <c r="J551">
        <v>0</v>
      </c>
      <c r="K551">
        <v>0</v>
      </c>
    </row>
    <row r="552" spans="1:11" x14ac:dyDescent="0.35">
      <c r="A552" t="str">
        <f t="shared" si="7"/>
        <v>Grazing LivestockGrazing livestock (LFA)</v>
      </c>
      <c r="B552" t="s">
        <v>63</v>
      </c>
      <c r="C552" t="s">
        <v>66</v>
      </c>
      <c r="F552" t="s">
        <v>41</v>
      </c>
      <c r="G552" t="s">
        <v>9</v>
      </c>
      <c r="H552">
        <v>0</v>
      </c>
      <c r="I552">
        <v>0</v>
      </c>
      <c r="J552">
        <v>0</v>
      </c>
      <c r="K552">
        <v>0</v>
      </c>
    </row>
    <row r="553" spans="1:11" x14ac:dyDescent="0.35">
      <c r="A553" t="str">
        <f t="shared" si="7"/>
        <v>Grazing LivestockGrazing livestock (LFA)</v>
      </c>
      <c r="B553" t="s">
        <v>63</v>
      </c>
      <c r="C553" t="s">
        <v>66</v>
      </c>
      <c r="F553" t="s">
        <v>42</v>
      </c>
      <c r="G553" t="s">
        <v>9</v>
      </c>
      <c r="H553">
        <v>0</v>
      </c>
      <c r="I553">
        <v>0</v>
      </c>
      <c r="J553">
        <v>0</v>
      </c>
      <c r="K553">
        <v>0</v>
      </c>
    </row>
    <row r="554" spans="1:11" x14ac:dyDescent="0.35">
      <c r="A554" t="str">
        <f t="shared" si="7"/>
        <v>Grazing LivestockGrazing livestock (LFA)</v>
      </c>
      <c r="B554" t="s">
        <v>63</v>
      </c>
      <c r="C554" t="s">
        <v>66</v>
      </c>
      <c r="F554" t="s">
        <v>43</v>
      </c>
      <c r="G554" t="s">
        <v>9</v>
      </c>
      <c r="H554">
        <v>163.08602062794401</v>
      </c>
      <c r="I554">
        <v>68.416842956869601</v>
      </c>
      <c r="J554">
        <v>128.15343190324299</v>
      </c>
      <c r="K554">
        <v>325.49691711523502</v>
      </c>
    </row>
    <row r="555" spans="1:11" x14ac:dyDescent="0.35">
      <c r="A555" t="str">
        <f t="shared" si="7"/>
        <v>Grazing LivestockGrazing livestock (LFA)</v>
      </c>
      <c r="B555" t="s">
        <v>63</v>
      </c>
      <c r="C555" t="s">
        <v>66</v>
      </c>
      <c r="F555" t="s">
        <v>44</v>
      </c>
      <c r="G555" t="s">
        <v>9</v>
      </c>
      <c r="H555">
        <v>0.45948035667609199</v>
      </c>
      <c r="I555">
        <v>0</v>
      </c>
      <c r="J555" t="s">
        <v>19</v>
      </c>
      <c r="K555">
        <v>0.75248646308855804</v>
      </c>
    </row>
    <row r="556" spans="1:11" x14ac:dyDescent="0.35">
      <c r="A556" t="str">
        <f t="shared" si="7"/>
        <v>Grazing LivestockGrazing livestock (LFA)</v>
      </c>
      <c r="B556" t="s">
        <v>63</v>
      </c>
      <c r="C556" t="s">
        <v>66</v>
      </c>
      <c r="F556" t="s">
        <v>45</v>
      </c>
      <c r="G556" t="s">
        <v>9</v>
      </c>
      <c r="H556" t="s">
        <v>19</v>
      </c>
      <c r="I556">
        <v>0</v>
      </c>
      <c r="J556" t="s">
        <v>19</v>
      </c>
      <c r="K556" t="s">
        <v>24</v>
      </c>
    </row>
    <row r="557" spans="1:11" x14ac:dyDescent="0.35">
      <c r="A557" t="str">
        <f t="shared" si="7"/>
        <v>Grazing LivestockGrazing livestock (LFA)</v>
      </c>
      <c r="B557" t="s">
        <v>63</v>
      </c>
      <c r="C557" t="s">
        <v>66</v>
      </c>
      <c r="F557" t="s">
        <v>46</v>
      </c>
      <c r="G557" t="s">
        <v>9</v>
      </c>
      <c r="H557">
        <v>3.3099975788106599</v>
      </c>
      <c r="I557" t="s">
        <v>19</v>
      </c>
      <c r="J557">
        <v>2.2261320688299699</v>
      </c>
      <c r="K557">
        <v>7.3069605111548803</v>
      </c>
    </row>
    <row r="558" spans="1:11" x14ac:dyDescent="0.35">
      <c r="A558" t="str">
        <f t="shared" si="7"/>
        <v>Grazing LivestockGrazing livestock (LFA)</v>
      </c>
      <c r="B558" t="s">
        <v>63</v>
      </c>
      <c r="C558" t="s">
        <v>66</v>
      </c>
      <c r="F558" t="s">
        <v>47</v>
      </c>
      <c r="G558" t="s">
        <v>9</v>
      </c>
      <c r="H558">
        <v>95.912229688189498</v>
      </c>
      <c r="I558">
        <v>57.0736083655028</v>
      </c>
      <c r="J558">
        <v>90.667929940787303</v>
      </c>
      <c r="K558">
        <v>144.31930100108099</v>
      </c>
    </row>
    <row r="559" spans="1:11" x14ac:dyDescent="0.35">
      <c r="A559" t="str">
        <f t="shared" si="7"/>
        <v>Grazing LivestockGrazing livestock (LFA)</v>
      </c>
      <c r="B559" t="s">
        <v>63</v>
      </c>
      <c r="C559" t="s">
        <v>66</v>
      </c>
      <c r="F559" t="s">
        <v>48</v>
      </c>
      <c r="G559" t="s">
        <v>9</v>
      </c>
      <c r="H559">
        <v>66.544126967174805</v>
      </c>
      <c r="I559" t="s">
        <v>19</v>
      </c>
      <c r="J559">
        <v>39.522977226280098</v>
      </c>
      <c r="K559">
        <v>176.33883534810599</v>
      </c>
    </row>
    <row r="560" spans="1:11" x14ac:dyDescent="0.35">
      <c r="A560" t="str">
        <f t="shared" ref="A560:A623" si="8">CONCATENATE(B560,C560,D560,E560)</f>
        <v>Grazing LivestockGrazing livestock (LFA)</v>
      </c>
      <c r="B560" t="s">
        <v>63</v>
      </c>
      <c r="C560" t="s">
        <v>66</v>
      </c>
      <c r="F560" t="s">
        <v>49</v>
      </c>
      <c r="G560" t="s">
        <v>9</v>
      </c>
      <c r="H560" t="s">
        <v>19</v>
      </c>
      <c r="I560" t="s">
        <v>54</v>
      </c>
      <c r="J560">
        <v>0</v>
      </c>
      <c r="K560">
        <v>7.6860402482636703E-2</v>
      </c>
    </row>
    <row r="561" spans="1:11" x14ac:dyDescent="0.35">
      <c r="A561" t="str">
        <f t="shared" si="8"/>
        <v>Grazing LivestockGrazing livestock (LFA)</v>
      </c>
      <c r="B561" t="s">
        <v>63</v>
      </c>
      <c r="C561" t="s">
        <v>66</v>
      </c>
      <c r="F561" t="s">
        <v>50</v>
      </c>
      <c r="G561" t="s">
        <v>9</v>
      </c>
      <c r="H561">
        <v>0.39446661093437302</v>
      </c>
      <c r="I561" t="s">
        <v>24</v>
      </c>
      <c r="J561" t="s">
        <v>19</v>
      </c>
      <c r="K561">
        <v>1.2131496844068901</v>
      </c>
    </row>
    <row r="562" spans="1:11" x14ac:dyDescent="0.35">
      <c r="A562" t="str">
        <f t="shared" si="8"/>
        <v>Grazing LivestockGrazing livestock (LFA)</v>
      </c>
      <c r="B562" t="s">
        <v>63</v>
      </c>
      <c r="C562" t="s">
        <v>66</v>
      </c>
      <c r="F562" t="s">
        <v>51</v>
      </c>
      <c r="G562" t="s">
        <v>9</v>
      </c>
      <c r="H562">
        <v>7.1494029725836796</v>
      </c>
      <c r="I562">
        <v>4.5078637080614596</v>
      </c>
      <c r="J562">
        <v>3.2570225407645399</v>
      </c>
      <c r="K562">
        <v>17.532181441847101</v>
      </c>
    </row>
    <row r="563" spans="1:11" x14ac:dyDescent="0.35">
      <c r="A563" t="str">
        <f t="shared" si="8"/>
        <v>Grazing LivestockGrazing livestock (LFA)Grazing livestock (DA)</v>
      </c>
      <c r="B563" t="s">
        <v>63</v>
      </c>
      <c r="C563" t="s">
        <v>66</v>
      </c>
      <c r="D563" t="s">
        <v>67</v>
      </c>
      <c r="F563" t="s">
        <v>4</v>
      </c>
      <c r="G563" t="s">
        <v>5</v>
      </c>
      <c r="H563">
        <v>2634.0001999999999</v>
      </c>
      <c r="I563">
        <v>910.23170000000005</v>
      </c>
      <c r="J563">
        <v>1159.3735999999999</v>
      </c>
      <c r="K563">
        <v>564.39490000000001</v>
      </c>
    </row>
    <row r="564" spans="1:11" x14ac:dyDescent="0.35">
      <c r="A564" t="str">
        <f t="shared" si="8"/>
        <v>Grazing LivestockGrazing livestock (LFA)Grazing livestock (DA)</v>
      </c>
      <c r="B564" t="s">
        <v>63</v>
      </c>
      <c r="C564" t="s">
        <v>66</v>
      </c>
      <c r="D564" t="s">
        <v>67</v>
      </c>
      <c r="F564" t="s">
        <v>6</v>
      </c>
      <c r="G564" t="s">
        <v>7</v>
      </c>
      <c r="H564">
        <v>91.992141920869997</v>
      </c>
      <c r="I564">
        <v>66.213767614333804</v>
      </c>
      <c r="J564">
        <v>91.198815661319202</v>
      </c>
      <c r="K564">
        <v>135.19603159064701</v>
      </c>
    </row>
    <row r="565" spans="1:11" x14ac:dyDescent="0.35">
      <c r="A565" t="str">
        <f t="shared" si="8"/>
        <v>Grazing LivestockGrazing livestock (LFA)Grazing livestock (DA)</v>
      </c>
      <c r="B565" t="s">
        <v>63</v>
      </c>
      <c r="C565" t="s">
        <v>66</v>
      </c>
      <c r="D565" t="s">
        <v>67</v>
      </c>
      <c r="F565" t="s">
        <v>8</v>
      </c>
      <c r="G565" t="s">
        <v>9</v>
      </c>
      <c r="H565">
        <v>87.498495039597898</v>
      </c>
      <c r="I565">
        <v>58.921865587630002</v>
      </c>
      <c r="J565">
        <v>88.373231988377199</v>
      </c>
      <c r="K565">
        <v>131.78877314270599</v>
      </c>
    </row>
    <row r="566" spans="1:11" x14ac:dyDescent="0.35">
      <c r="A566" t="str">
        <f t="shared" si="8"/>
        <v>Grazing LivestockGrazing livestock (LFA)Grazing livestock (DA)</v>
      </c>
      <c r="B566" t="s">
        <v>63</v>
      </c>
      <c r="C566" t="s">
        <v>66</v>
      </c>
      <c r="D566" t="s">
        <v>67</v>
      </c>
      <c r="F566" t="s">
        <v>10</v>
      </c>
      <c r="G566" t="s">
        <v>9</v>
      </c>
      <c r="H566" t="s">
        <v>19</v>
      </c>
      <c r="I566" t="s">
        <v>24</v>
      </c>
      <c r="J566" t="s">
        <v>19</v>
      </c>
      <c r="K566" t="s">
        <v>19</v>
      </c>
    </row>
    <row r="567" spans="1:11" x14ac:dyDescent="0.35">
      <c r="A567" t="str">
        <f t="shared" si="8"/>
        <v>Grazing LivestockGrazing livestock (LFA)Grazing livestock (DA)</v>
      </c>
      <c r="B567" t="s">
        <v>63</v>
      </c>
      <c r="C567" t="s">
        <v>66</v>
      </c>
      <c r="D567" t="s">
        <v>67</v>
      </c>
      <c r="F567" t="s">
        <v>11</v>
      </c>
      <c r="G567" t="s">
        <v>9</v>
      </c>
      <c r="H567" t="s">
        <v>19</v>
      </c>
      <c r="I567">
        <v>0</v>
      </c>
      <c r="J567" t="s">
        <v>24</v>
      </c>
      <c r="K567" t="s">
        <v>19</v>
      </c>
    </row>
    <row r="568" spans="1:11" x14ac:dyDescent="0.35">
      <c r="A568" t="str">
        <f t="shared" si="8"/>
        <v>Grazing LivestockGrazing livestock (LFA)Grazing livestock (DA)</v>
      </c>
      <c r="B568" t="s">
        <v>63</v>
      </c>
      <c r="C568" t="s">
        <v>66</v>
      </c>
      <c r="D568" t="s">
        <v>67</v>
      </c>
      <c r="F568" t="s">
        <v>12</v>
      </c>
      <c r="G568" t="s">
        <v>9</v>
      </c>
      <c r="H568" t="s">
        <v>19</v>
      </c>
      <c r="I568" t="s">
        <v>24</v>
      </c>
      <c r="J568" t="s">
        <v>19</v>
      </c>
      <c r="K568" t="s">
        <v>19</v>
      </c>
    </row>
    <row r="569" spans="1:11" x14ac:dyDescent="0.35">
      <c r="A569" t="str">
        <f t="shared" si="8"/>
        <v>Grazing LivestockGrazing livestock (LFA)Grazing livestock (DA)</v>
      </c>
      <c r="B569" t="s">
        <v>63</v>
      </c>
      <c r="C569" t="s">
        <v>66</v>
      </c>
      <c r="D569" t="s">
        <v>67</v>
      </c>
      <c r="F569" t="s">
        <v>13</v>
      </c>
      <c r="G569" t="s">
        <v>9</v>
      </c>
      <c r="H569" t="s">
        <v>19</v>
      </c>
      <c r="I569">
        <v>0</v>
      </c>
      <c r="J569" t="s">
        <v>19</v>
      </c>
      <c r="K569" t="s">
        <v>19</v>
      </c>
    </row>
    <row r="570" spans="1:11" x14ac:dyDescent="0.35">
      <c r="A570" t="str">
        <f t="shared" si="8"/>
        <v>Grazing LivestockGrazing livestock (LFA)Grazing livestock (DA)</v>
      </c>
      <c r="B570" t="s">
        <v>63</v>
      </c>
      <c r="C570" t="s">
        <v>66</v>
      </c>
      <c r="D570" t="s">
        <v>67</v>
      </c>
      <c r="F570" t="s">
        <v>14</v>
      </c>
      <c r="G570" t="s">
        <v>9</v>
      </c>
      <c r="H570">
        <v>0</v>
      </c>
      <c r="I570">
        <v>0</v>
      </c>
      <c r="J570">
        <v>0</v>
      </c>
      <c r="K570">
        <v>0</v>
      </c>
    </row>
    <row r="571" spans="1:11" x14ac:dyDescent="0.35">
      <c r="A571" t="str">
        <f t="shared" si="8"/>
        <v>Grazing LivestockGrazing livestock (LFA)Grazing livestock (DA)</v>
      </c>
      <c r="B571" t="s">
        <v>63</v>
      </c>
      <c r="C571" t="s">
        <v>66</v>
      </c>
      <c r="D571" t="s">
        <v>67</v>
      </c>
      <c r="F571" t="s">
        <v>15</v>
      </c>
      <c r="G571" t="s">
        <v>9</v>
      </c>
      <c r="H571">
        <v>0</v>
      </c>
      <c r="I571">
        <v>0</v>
      </c>
      <c r="J571">
        <v>0</v>
      </c>
      <c r="K571">
        <v>0</v>
      </c>
    </row>
    <row r="572" spans="1:11" x14ac:dyDescent="0.35">
      <c r="A572" t="str">
        <f t="shared" si="8"/>
        <v>Grazing LivestockGrazing livestock (LFA)Grazing livestock (DA)</v>
      </c>
      <c r="B572" t="s">
        <v>63</v>
      </c>
      <c r="C572" t="s">
        <v>66</v>
      </c>
      <c r="D572" t="s">
        <v>67</v>
      </c>
      <c r="F572" t="s">
        <v>16</v>
      </c>
      <c r="G572" t="s">
        <v>9</v>
      </c>
      <c r="H572">
        <v>0</v>
      </c>
      <c r="I572">
        <v>0</v>
      </c>
      <c r="J572">
        <v>0</v>
      </c>
      <c r="K572">
        <v>0</v>
      </c>
    </row>
    <row r="573" spans="1:11" x14ac:dyDescent="0.35">
      <c r="A573" t="str">
        <f t="shared" si="8"/>
        <v>Grazing LivestockGrazing livestock (LFA)Grazing livestock (DA)</v>
      </c>
      <c r="B573" t="s">
        <v>63</v>
      </c>
      <c r="C573" t="s">
        <v>66</v>
      </c>
      <c r="D573" t="s">
        <v>67</v>
      </c>
      <c r="F573" t="s">
        <v>17</v>
      </c>
      <c r="G573" t="s">
        <v>9</v>
      </c>
      <c r="H573" t="s">
        <v>24</v>
      </c>
      <c r="I573" t="s">
        <v>54</v>
      </c>
      <c r="J573" t="s">
        <v>54</v>
      </c>
      <c r="K573" t="s">
        <v>24</v>
      </c>
    </row>
    <row r="574" spans="1:11" x14ac:dyDescent="0.35">
      <c r="A574" t="str">
        <f t="shared" si="8"/>
        <v>Grazing LivestockGrazing livestock (LFA)Grazing livestock (DA)</v>
      </c>
      <c r="B574" t="s">
        <v>63</v>
      </c>
      <c r="C574" t="s">
        <v>66</v>
      </c>
      <c r="D574" t="s">
        <v>67</v>
      </c>
      <c r="F574" t="s">
        <v>18</v>
      </c>
      <c r="G574" t="s">
        <v>9</v>
      </c>
      <c r="H574">
        <v>0</v>
      </c>
      <c r="I574">
        <v>0</v>
      </c>
      <c r="J574">
        <v>0</v>
      </c>
      <c r="K574">
        <v>0</v>
      </c>
    </row>
    <row r="575" spans="1:11" x14ac:dyDescent="0.35">
      <c r="A575" t="str">
        <f t="shared" si="8"/>
        <v>Grazing LivestockGrazing livestock (LFA)Grazing livestock (DA)</v>
      </c>
      <c r="B575" t="s">
        <v>63</v>
      </c>
      <c r="C575" t="s">
        <v>66</v>
      </c>
      <c r="D575" t="s">
        <v>67</v>
      </c>
      <c r="F575" t="s">
        <v>20</v>
      </c>
      <c r="G575" t="s">
        <v>9</v>
      </c>
      <c r="H575" t="s">
        <v>24</v>
      </c>
      <c r="I575" t="s">
        <v>54</v>
      </c>
      <c r="J575">
        <v>0</v>
      </c>
      <c r="K575" t="s">
        <v>24</v>
      </c>
    </row>
    <row r="576" spans="1:11" x14ac:dyDescent="0.35">
      <c r="A576" t="str">
        <f t="shared" si="8"/>
        <v>Grazing LivestockGrazing livestock (LFA)Grazing livestock (DA)</v>
      </c>
      <c r="B576" t="s">
        <v>63</v>
      </c>
      <c r="C576" t="s">
        <v>66</v>
      </c>
      <c r="D576" t="s">
        <v>67</v>
      </c>
      <c r="F576" t="s">
        <v>21</v>
      </c>
      <c r="G576" t="s">
        <v>9</v>
      </c>
      <c r="H576">
        <v>0</v>
      </c>
      <c r="I576">
        <v>0</v>
      </c>
      <c r="J576">
        <v>0</v>
      </c>
      <c r="K576">
        <v>0</v>
      </c>
    </row>
    <row r="577" spans="1:11" x14ac:dyDescent="0.35">
      <c r="A577" t="str">
        <f t="shared" si="8"/>
        <v>Grazing LivestockGrazing livestock (LFA)Grazing livestock (DA)</v>
      </c>
      <c r="B577" t="s">
        <v>63</v>
      </c>
      <c r="C577" t="s">
        <v>66</v>
      </c>
      <c r="D577" t="s">
        <v>67</v>
      </c>
      <c r="F577" t="s">
        <v>22</v>
      </c>
      <c r="G577" t="s">
        <v>9</v>
      </c>
      <c r="H577">
        <v>0</v>
      </c>
      <c r="I577">
        <v>0</v>
      </c>
      <c r="J577">
        <v>0</v>
      </c>
      <c r="K577">
        <v>0</v>
      </c>
    </row>
    <row r="578" spans="1:11" x14ac:dyDescent="0.35">
      <c r="A578" t="str">
        <f t="shared" si="8"/>
        <v>Grazing LivestockGrazing livestock (LFA)Grazing livestock (DA)</v>
      </c>
      <c r="B578" t="s">
        <v>63</v>
      </c>
      <c r="C578" t="s">
        <v>66</v>
      </c>
      <c r="D578" t="s">
        <v>67</v>
      </c>
      <c r="F578" t="s">
        <v>23</v>
      </c>
      <c r="G578" t="s">
        <v>9</v>
      </c>
      <c r="H578">
        <v>0</v>
      </c>
      <c r="I578">
        <v>0</v>
      </c>
      <c r="J578">
        <v>0</v>
      </c>
      <c r="K578">
        <v>0</v>
      </c>
    </row>
    <row r="579" spans="1:11" x14ac:dyDescent="0.35">
      <c r="A579" t="str">
        <f t="shared" si="8"/>
        <v>Grazing LivestockGrazing livestock (LFA)Grazing livestock (DA)</v>
      </c>
      <c r="B579" t="s">
        <v>63</v>
      </c>
      <c r="C579" t="s">
        <v>66</v>
      </c>
      <c r="D579" t="s">
        <v>67</v>
      </c>
      <c r="F579" t="s">
        <v>25</v>
      </c>
      <c r="G579" t="s">
        <v>9</v>
      </c>
      <c r="H579" t="s">
        <v>24</v>
      </c>
      <c r="I579" t="s">
        <v>54</v>
      </c>
      <c r="J579">
        <v>0</v>
      </c>
      <c r="K579" t="s">
        <v>24</v>
      </c>
    </row>
    <row r="580" spans="1:11" x14ac:dyDescent="0.35">
      <c r="A580" t="str">
        <f t="shared" si="8"/>
        <v>Grazing LivestockGrazing livestock (LFA)Grazing livestock (DA)</v>
      </c>
      <c r="B580" t="s">
        <v>63</v>
      </c>
      <c r="C580" t="s">
        <v>66</v>
      </c>
      <c r="D580" t="s">
        <v>67</v>
      </c>
      <c r="F580" t="s">
        <v>26</v>
      </c>
      <c r="G580" t="s">
        <v>9</v>
      </c>
      <c r="H580">
        <v>0</v>
      </c>
      <c r="I580">
        <v>0</v>
      </c>
      <c r="J580">
        <v>0</v>
      </c>
      <c r="K580">
        <v>0</v>
      </c>
    </row>
    <row r="581" spans="1:11" x14ac:dyDescent="0.35">
      <c r="A581" t="str">
        <f t="shared" si="8"/>
        <v>Grazing LivestockGrazing livestock (LFA)Grazing livestock (DA)</v>
      </c>
      <c r="B581" t="s">
        <v>63</v>
      </c>
      <c r="C581" t="s">
        <v>66</v>
      </c>
      <c r="D581" t="s">
        <v>67</v>
      </c>
      <c r="F581" t="s">
        <v>27</v>
      </c>
      <c r="G581" t="s">
        <v>9</v>
      </c>
      <c r="H581">
        <v>0</v>
      </c>
      <c r="I581">
        <v>0</v>
      </c>
      <c r="J581">
        <v>0</v>
      </c>
      <c r="K581">
        <v>0</v>
      </c>
    </row>
    <row r="582" spans="1:11" x14ac:dyDescent="0.35">
      <c r="A582" t="str">
        <f t="shared" si="8"/>
        <v>Grazing LivestockGrazing livestock (LFA)Grazing livestock (DA)</v>
      </c>
      <c r="B582" t="s">
        <v>63</v>
      </c>
      <c r="C582" t="s">
        <v>66</v>
      </c>
      <c r="D582" t="s">
        <v>67</v>
      </c>
      <c r="F582" t="s">
        <v>28</v>
      </c>
      <c r="G582" t="s">
        <v>9</v>
      </c>
      <c r="H582">
        <v>0</v>
      </c>
      <c r="I582">
        <v>0</v>
      </c>
      <c r="J582">
        <v>0</v>
      </c>
      <c r="K582">
        <v>0</v>
      </c>
    </row>
    <row r="583" spans="1:11" x14ac:dyDescent="0.35">
      <c r="A583" t="str">
        <f t="shared" si="8"/>
        <v>Grazing LivestockGrazing livestock (LFA)Grazing livestock (DA)</v>
      </c>
      <c r="B583" t="s">
        <v>63</v>
      </c>
      <c r="C583" t="s">
        <v>66</v>
      </c>
      <c r="D583" t="s">
        <v>67</v>
      </c>
      <c r="F583" t="s">
        <v>29</v>
      </c>
      <c r="G583" t="s">
        <v>9</v>
      </c>
      <c r="H583">
        <v>0</v>
      </c>
      <c r="I583">
        <v>0</v>
      </c>
      <c r="J583">
        <v>0</v>
      </c>
      <c r="K583">
        <v>0</v>
      </c>
    </row>
    <row r="584" spans="1:11" x14ac:dyDescent="0.35">
      <c r="A584" t="str">
        <f t="shared" si="8"/>
        <v>Grazing LivestockGrazing livestock (LFA)Grazing livestock (DA)</v>
      </c>
      <c r="B584" t="s">
        <v>63</v>
      </c>
      <c r="C584" t="s">
        <v>66</v>
      </c>
      <c r="D584" t="s">
        <v>67</v>
      </c>
      <c r="F584" t="s">
        <v>30</v>
      </c>
      <c r="G584" t="s">
        <v>9</v>
      </c>
      <c r="H584">
        <v>0</v>
      </c>
      <c r="I584">
        <v>0</v>
      </c>
      <c r="J584">
        <v>0</v>
      </c>
      <c r="K584">
        <v>0</v>
      </c>
    </row>
    <row r="585" spans="1:11" x14ac:dyDescent="0.35">
      <c r="A585" t="str">
        <f t="shared" si="8"/>
        <v>Grazing LivestockGrazing livestock (LFA)Grazing livestock (DA)</v>
      </c>
      <c r="B585" t="s">
        <v>63</v>
      </c>
      <c r="C585" t="s">
        <v>66</v>
      </c>
      <c r="D585" t="s">
        <v>67</v>
      </c>
      <c r="F585" t="s">
        <v>31</v>
      </c>
      <c r="G585" t="s">
        <v>9</v>
      </c>
      <c r="H585">
        <v>0</v>
      </c>
      <c r="I585">
        <v>0</v>
      </c>
      <c r="J585">
        <v>0</v>
      </c>
      <c r="K585">
        <v>0</v>
      </c>
    </row>
    <row r="586" spans="1:11" x14ac:dyDescent="0.35">
      <c r="A586" t="str">
        <f t="shared" si="8"/>
        <v>Grazing LivestockGrazing livestock (LFA)Grazing livestock (DA)</v>
      </c>
      <c r="B586" t="s">
        <v>63</v>
      </c>
      <c r="C586" t="s">
        <v>66</v>
      </c>
      <c r="D586" t="s">
        <v>67</v>
      </c>
      <c r="F586" t="s">
        <v>32</v>
      </c>
      <c r="G586" t="s">
        <v>9</v>
      </c>
      <c r="H586">
        <v>0</v>
      </c>
      <c r="I586">
        <v>0</v>
      </c>
      <c r="J586">
        <v>0</v>
      </c>
      <c r="K586">
        <v>0</v>
      </c>
    </row>
    <row r="587" spans="1:11" x14ac:dyDescent="0.35">
      <c r="A587" t="str">
        <f t="shared" si="8"/>
        <v>Grazing LivestockGrazing livestock (LFA)Grazing livestock (DA)</v>
      </c>
      <c r="B587" t="s">
        <v>63</v>
      </c>
      <c r="C587" t="s">
        <v>66</v>
      </c>
      <c r="D587" t="s">
        <v>67</v>
      </c>
      <c r="F587" t="s">
        <v>33</v>
      </c>
      <c r="G587" t="s">
        <v>9</v>
      </c>
      <c r="H587">
        <v>0</v>
      </c>
      <c r="I587">
        <v>0</v>
      </c>
      <c r="J587">
        <v>0</v>
      </c>
      <c r="K587">
        <v>0</v>
      </c>
    </row>
    <row r="588" spans="1:11" x14ac:dyDescent="0.35">
      <c r="A588" t="str">
        <f t="shared" si="8"/>
        <v>Grazing LivestockGrazing livestock (LFA)Grazing livestock (DA)</v>
      </c>
      <c r="B588" t="s">
        <v>63</v>
      </c>
      <c r="C588" t="s">
        <v>66</v>
      </c>
      <c r="D588" t="s">
        <v>67</v>
      </c>
      <c r="F588" t="s">
        <v>34</v>
      </c>
      <c r="G588" t="s">
        <v>9</v>
      </c>
      <c r="H588">
        <v>0</v>
      </c>
      <c r="I588">
        <v>0</v>
      </c>
      <c r="J588">
        <v>0</v>
      </c>
      <c r="K588">
        <v>0</v>
      </c>
    </row>
    <row r="589" spans="1:11" x14ac:dyDescent="0.35">
      <c r="A589" t="str">
        <f t="shared" si="8"/>
        <v>Grazing LivestockGrazing livestock (LFA)Grazing livestock (DA)</v>
      </c>
      <c r="B589" t="s">
        <v>63</v>
      </c>
      <c r="C589" t="s">
        <v>66</v>
      </c>
      <c r="D589" t="s">
        <v>67</v>
      </c>
      <c r="F589" t="s">
        <v>35</v>
      </c>
      <c r="G589" t="s">
        <v>9</v>
      </c>
      <c r="H589">
        <v>0</v>
      </c>
      <c r="I589">
        <v>0</v>
      </c>
      <c r="J589">
        <v>0</v>
      </c>
      <c r="K589">
        <v>0</v>
      </c>
    </row>
    <row r="590" spans="1:11" x14ac:dyDescent="0.35">
      <c r="A590" t="str">
        <f t="shared" si="8"/>
        <v>Grazing LivestockGrazing livestock (LFA)Grazing livestock (DA)</v>
      </c>
      <c r="B590" t="s">
        <v>63</v>
      </c>
      <c r="C590" t="s">
        <v>66</v>
      </c>
      <c r="D590" t="s">
        <v>67</v>
      </c>
      <c r="F590" t="s">
        <v>36</v>
      </c>
      <c r="G590" t="s">
        <v>9</v>
      </c>
      <c r="H590">
        <v>0</v>
      </c>
      <c r="I590">
        <v>0</v>
      </c>
      <c r="J590">
        <v>0</v>
      </c>
      <c r="K590">
        <v>0</v>
      </c>
    </row>
    <row r="591" spans="1:11" x14ac:dyDescent="0.35">
      <c r="A591" t="str">
        <f t="shared" si="8"/>
        <v>Grazing LivestockGrazing livestock (LFA)Grazing livestock (DA)</v>
      </c>
      <c r="B591" t="s">
        <v>63</v>
      </c>
      <c r="C591" t="s">
        <v>66</v>
      </c>
      <c r="D591" t="s">
        <v>67</v>
      </c>
      <c r="F591" t="s">
        <v>37</v>
      </c>
      <c r="G591" t="s">
        <v>9</v>
      </c>
      <c r="H591">
        <v>0</v>
      </c>
      <c r="I591">
        <v>0</v>
      </c>
      <c r="J591">
        <v>0</v>
      </c>
      <c r="K591">
        <v>0</v>
      </c>
    </row>
    <row r="592" spans="1:11" x14ac:dyDescent="0.35">
      <c r="A592" t="str">
        <f t="shared" si="8"/>
        <v>Grazing LivestockGrazing livestock (LFA)Grazing livestock (DA)</v>
      </c>
      <c r="B592" t="s">
        <v>63</v>
      </c>
      <c r="C592" t="s">
        <v>66</v>
      </c>
      <c r="D592" t="s">
        <v>67</v>
      </c>
      <c r="F592" t="s">
        <v>38</v>
      </c>
      <c r="G592" t="s">
        <v>9</v>
      </c>
      <c r="H592">
        <v>0</v>
      </c>
      <c r="I592">
        <v>0</v>
      </c>
      <c r="J592">
        <v>0</v>
      </c>
      <c r="K592">
        <v>0</v>
      </c>
    </row>
    <row r="593" spans="1:11" x14ac:dyDescent="0.35">
      <c r="A593" t="str">
        <f t="shared" si="8"/>
        <v>Grazing LivestockGrazing livestock (LFA)Grazing livestock (DA)</v>
      </c>
      <c r="B593" t="s">
        <v>63</v>
      </c>
      <c r="C593" t="s">
        <v>66</v>
      </c>
      <c r="D593" t="s">
        <v>67</v>
      </c>
      <c r="F593" t="s">
        <v>39</v>
      </c>
      <c r="G593" t="s">
        <v>9</v>
      </c>
      <c r="H593">
        <v>0</v>
      </c>
      <c r="I593">
        <v>0</v>
      </c>
      <c r="J593">
        <v>0</v>
      </c>
      <c r="K593">
        <v>0</v>
      </c>
    </row>
    <row r="594" spans="1:11" x14ac:dyDescent="0.35">
      <c r="A594" t="str">
        <f t="shared" si="8"/>
        <v>Grazing LivestockGrazing livestock (LFA)Grazing livestock (DA)</v>
      </c>
      <c r="B594" t="s">
        <v>63</v>
      </c>
      <c r="C594" t="s">
        <v>66</v>
      </c>
      <c r="D594" t="s">
        <v>67</v>
      </c>
      <c r="F594" t="s">
        <v>40</v>
      </c>
      <c r="G594" t="s">
        <v>9</v>
      </c>
      <c r="H594">
        <v>0</v>
      </c>
      <c r="I594">
        <v>0</v>
      </c>
      <c r="J594">
        <v>0</v>
      </c>
      <c r="K594">
        <v>0</v>
      </c>
    </row>
    <row r="595" spans="1:11" x14ac:dyDescent="0.35">
      <c r="A595" t="str">
        <f t="shared" si="8"/>
        <v>Grazing LivestockGrazing livestock (LFA)Grazing livestock (DA)</v>
      </c>
      <c r="B595" t="s">
        <v>63</v>
      </c>
      <c r="C595" t="s">
        <v>66</v>
      </c>
      <c r="D595" t="s">
        <v>67</v>
      </c>
      <c r="F595" t="s">
        <v>41</v>
      </c>
      <c r="G595" t="s">
        <v>9</v>
      </c>
      <c r="H595">
        <v>0</v>
      </c>
      <c r="I595">
        <v>0</v>
      </c>
      <c r="J595">
        <v>0</v>
      </c>
      <c r="K595">
        <v>0</v>
      </c>
    </row>
    <row r="596" spans="1:11" x14ac:dyDescent="0.35">
      <c r="A596" t="str">
        <f t="shared" si="8"/>
        <v>Grazing LivestockGrazing livestock (LFA)Grazing livestock (DA)</v>
      </c>
      <c r="B596" t="s">
        <v>63</v>
      </c>
      <c r="C596" t="s">
        <v>66</v>
      </c>
      <c r="D596" t="s">
        <v>67</v>
      </c>
      <c r="F596" t="s">
        <v>42</v>
      </c>
      <c r="G596" t="s">
        <v>9</v>
      </c>
      <c r="H596">
        <v>0</v>
      </c>
      <c r="I596">
        <v>0</v>
      </c>
      <c r="J596">
        <v>0</v>
      </c>
      <c r="K596">
        <v>0</v>
      </c>
    </row>
    <row r="597" spans="1:11" x14ac:dyDescent="0.35">
      <c r="A597" t="str">
        <f t="shared" si="8"/>
        <v>Grazing LivestockGrazing livestock (LFA)Grazing livestock (DA)</v>
      </c>
      <c r="B597" t="s">
        <v>63</v>
      </c>
      <c r="C597" t="s">
        <v>66</v>
      </c>
      <c r="D597" t="s">
        <v>67</v>
      </c>
      <c r="F597" t="s">
        <v>43</v>
      </c>
      <c r="G597" t="s">
        <v>9</v>
      </c>
      <c r="H597">
        <v>84.660067630594696</v>
      </c>
      <c r="I597">
        <v>58.573735395064801</v>
      </c>
      <c r="J597">
        <v>84.152106572894198</v>
      </c>
      <c r="K597">
        <v>127.774424577543</v>
      </c>
    </row>
    <row r="598" spans="1:11" x14ac:dyDescent="0.35">
      <c r="A598" t="str">
        <f t="shared" si="8"/>
        <v>Grazing LivestockGrazing livestock (LFA)Grazing livestock (DA)</v>
      </c>
      <c r="B598" t="s">
        <v>63</v>
      </c>
      <c r="C598" t="s">
        <v>66</v>
      </c>
      <c r="D598" t="s">
        <v>67</v>
      </c>
      <c r="F598" t="s">
        <v>44</v>
      </c>
      <c r="G598" t="s">
        <v>9</v>
      </c>
      <c r="H598" t="s">
        <v>19</v>
      </c>
      <c r="I598">
        <v>0</v>
      </c>
      <c r="J598" t="s">
        <v>19</v>
      </c>
      <c r="K598">
        <v>0.87871394656471902</v>
      </c>
    </row>
    <row r="599" spans="1:11" x14ac:dyDescent="0.35">
      <c r="A599" t="str">
        <f t="shared" si="8"/>
        <v>Grazing LivestockGrazing livestock (LFA)Grazing livestock (DA)</v>
      </c>
      <c r="B599" t="s">
        <v>63</v>
      </c>
      <c r="C599" t="s">
        <v>66</v>
      </c>
      <c r="D599" t="s">
        <v>67</v>
      </c>
      <c r="F599" t="s">
        <v>45</v>
      </c>
      <c r="G599" t="s">
        <v>9</v>
      </c>
      <c r="H599" t="s">
        <v>19</v>
      </c>
      <c r="I599">
        <v>0</v>
      </c>
      <c r="J599" t="s">
        <v>19</v>
      </c>
      <c r="K599" t="s">
        <v>54</v>
      </c>
    </row>
    <row r="600" spans="1:11" x14ac:dyDescent="0.35">
      <c r="A600" t="str">
        <f t="shared" si="8"/>
        <v>Grazing LivestockGrazing livestock (LFA)Grazing livestock (DA)</v>
      </c>
      <c r="B600" t="s">
        <v>63</v>
      </c>
      <c r="C600" t="s">
        <v>66</v>
      </c>
      <c r="D600" t="s">
        <v>67</v>
      </c>
      <c r="F600" t="s">
        <v>46</v>
      </c>
      <c r="G600" t="s">
        <v>9</v>
      </c>
      <c r="H600">
        <v>4.6036662700329298</v>
      </c>
      <c r="I600" t="s">
        <v>19</v>
      </c>
      <c r="J600" t="s">
        <v>19</v>
      </c>
      <c r="K600">
        <v>14.037651672614301</v>
      </c>
    </row>
    <row r="601" spans="1:11" x14ac:dyDescent="0.35">
      <c r="A601" t="str">
        <f t="shared" si="8"/>
        <v>Grazing LivestockGrazing livestock (LFA)Grazing livestock (DA)</v>
      </c>
      <c r="B601" t="s">
        <v>63</v>
      </c>
      <c r="C601" t="s">
        <v>66</v>
      </c>
      <c r="D601" t="s">
        <v>67</v>
      </c>
      <c r="F601" t="s">
        <v>47</v>
      </c>
      <c r="G601" t="s">
        <v>9</v>
      </c>
      <c r="H601">
        <v>76.199117109786101</v>
      </c>
      <c r="I601">
        <v>53.9610434716787</v>
      </c>
      <c r="J601">
        <v>81.059711570109897</v>
      </c>
      <c r="K601">
        <v>102.07914308935101</v>
      </c>
    </row>
    <row r="602" spans="1:11" x14ac:dyDescent="0.35">
      <c r="A602" t="str">
        <f t="shared" si="8"/>
        <v>Grazing LivestockGrazing livestock (LFA)Grazing livestock (DA)</v>
      </c>
      <c r="B602" t="s">
        <v>63</v>
      </c>
      <c r="C602" t="s">
        <v>66</v>
      </c>
      <c r="D602" t="s">
        <v>67</v>
      </c>
      <c r="F602" t="s">
        <v>48</v>
      </c>
      <c r="G602" t="s">
        <v>9</v>
      </c>
      <c r="H602">
        <v>2.3116854926586599</v>
      </c>
      <c r="I602" t="s">
        <v>24</v>
      </c>
      <c r="J602">
        <v>3.3356380850831902</v>
      </c>
      <c r="K602" t="s">
        <v>19</v>
      </c>
    </row>
    <row r="603" spans="1:11" x14ac:dyDescent="0.35">
      <c r="A603" t="str">
        <f t="shared" si="8"/>
        <v>Grazing LivestockGrazing livestock (LFA)Grazing livestock (DA)</v>
      </c>
      <c r="B603" t="s">
        <v>63</v>
      </c>
      <c r="C603" t="s">
        <v>66</v>
      </c>
      <c r="D603" t="s">
        <v>67</v>
      </c>
      <c r="F603" t="s">
        <v>49</v>
      </c>
      <c r="G603" t="s">
        <v>9</v>
      </c>
      <c r="H603" t="s">
        <v>19</v>
      </c>
      <c r="I603">
        <v>0</v>
      </c>
      <c r="J603">
        <v>0</v>
      </c>
      <c r="K603" t="s">
        <v>19</v>
      </c>
    </row>
    <row r="604" spans="1:11" x14ac:dyDescent="0.35">
      <c r="A604" t="str">
        <f t="shared" si="8"/>
        <v>Grazing LivestockGrazing livestock (LFA)Grazing livestock (DA)</v>
      </c>
      <c r="B604" t="s">
        <v>63</v>
      </c>
      <c r="C604" t="s">
        <v>66</v>
      </c>
      <c r="D604" t="s">
        <v>67</v>
      </c>
      <c r="F604" t="s">
        <v>50</v>
      </c>
      <c r="G604" t="s">
        <v>9</v>
      </c>
      <c r="H604">
        <v>0.40628194789051297</v>
      </c>
      <c r="I604" t="s">
        <v>24</v>
      </c>
      <c r="J604" t="s">
        <v>19</v>
      </c>
      <c r="K604">
        <v>1.0169529827431101</v>
      </c>
    </row>
    <row r="605" spans="1:11" x14ac:dyDescent="0.35">
      <c r="A605" t="str">
        <f t="shared" si="8"/>
        <v>Grazing LivestockGrazing livestock (LFA)Grazing livestock (DA)</v>
      </c>
      <c r="B605" t="s">
        <v>63</v>
      </c>
      <c r="C605" t="s">
        <v>66</v>
      </c>
      <c r="D605" t="s">
        <v>67</v>
      </c>
      <c r="F605" t="s">
        <v>51</v>
      </c>
      <c r="G605" t="s">
        <v>9</v>
      </c>
      <c r="H605">
        <v>4.4936468812720696</v>
      </c>
      <c r="I605">
        <v>7.2919020267037498</v>
      </c>
      <c r="J605">
        <v>2.8255836729420101</v>
      </c>
      <c r="K605">
        <v>3.4072584479413299</v>
      </c>
    </row>
    <row r="606" spans="1:11" x14ac:dyDescent="0.35">
      <c r="A606" t="str">
        <f t="shared" si="8"/>
        <v>Grazing LivestockGrazing livestock (LFA)Specialist sheep (SDA)</v>
      </c>
      <c r="B606" t="s">
        <v>63</v>
      </c>
      <c r="C606" t="s">
        <v>66</v>
      </c>
      <c r="D606" t="s">
        <v>68</v>
      </c>
      <c r="F606" t="s">
        <v>4</v>
      </c>
      <c r="G606" t="s">
        <v>5</v>
      </c>
      <c r="H606">
        <v>2027</v>
      </c>
      <c r="I606">
        <v>364.69639999999998</v>
      </c>
      <c r="J606">
        <v>969.47220000000004</v>
      </c>
      <c r="K606">
        <v>692.83140000000003</v>
      </c>
    </row>
    <row r="607" spans="1:11" x14ac:dyDescent="0.35">
      <c r="A607" t="str">
        <f t="shared" si="8"/>
        <v>Grazing LivestockGrazing livestock (LFA)Specialist sheep (SDA)</v>
      </c>
      <c r="B607" t="s">
        <v>63</v>
      </c>
      <c r="C607" t="s">
        <v>66</v>
      </c>
      <c r="D607" t="s">
        <v>68</v>
      </c>
      <c r="F607" t="s">
        <v>6</v>
      </c>
      <c r="G607" t="s">
        <v>7</v>
      </c>
      <c r="H607">
        <v>266.49564945584598</v>
      </c>
      <c r="I607" t="s">
        <v>58</v>
      </c>
      <c r="J607">
        <v>173.08419297737501</v>
      </c>
      <c r="K607">
        <v>487.78073545165603</v>
      </c>
    </row>
    <row r="608" spans="1:11" x14ac:dyDescent="0.35">
      <c r="A608" t="str">
        <f t="shared" si="8"/>
        <v>Grazing LivestockGrazing livestock (LFA)Specialist sheep (SDA)</v>
      </c>
      <c r="B608" t="s">
        <v>63</v>
      </c>
      <c r="C608" t="s">
        <v>66</v>
      </c>
      <c r="D608" t="s">
        <v>68</v>
      </c>
      <c r="F608" t="s">
        <v>8</v>
      </c>
      <c r="G608" t="s">
        <v>9</v>
      </c>
      <c r="H608">
        <v>252.07345459496801</v>
      </c>
      <c r="I608" t="s">
        <v>58</v>
      </c>
      <c r="J608">
        <v>167.930176504288</v>
      </c>
      <c r="K608">
        <v>453.15360376709299</v>
      </c>
    </row>
    <row r="609" spans="1:11" x14ac:dyDescent="0.35">
      <c r="A609" t="str">
        <f t="shared" si="8"/>
        <v>Grazing LivestockGrazing livestock (LFA)Specialist sheep (SDA)</v>
      </c>
      <c r="B609" t="s">
        <v>63</v>
      </c>
      <c r="C609" t="s">
        <v>66</v>
      </c>
      <c r="D609" t="s">
        <v>68</v>
      </c>
      <c r="F609" t="s">
        <v>10</v>
      </c>
      <c r="G609" t="s">
        <v>9</v>
      </c>
      <c r="H609" t="s">
        <v>24</v>
      </c>
      <c r="I609" t="s">
        <v>54</v>
      </c>
      <c r="J609">
        <v>0</v>
      </c>
      <c r="K609" t="s">
        <v>24</v>
      </c>
    </row>
    <row r="610" spans="1:11" x14ac:dyDescent="0.35">
      <c r="A610" t="str">
        <f t="shared" si="8"/>
        <v>Grazing LivestockGrazing livestock (LFA)Specialist sheep (SDA)</v>
      </c>
      <c r="B610" t="s">
        <v>63</v>
      </c>
      <c r="C610" t="s">
        <v>66</v>
      </c>
      <c r="D610" t="s">
        <v>68</v>
      </c>
      <c r="F610" t="s">
        <v>11</v>
      </c>
      <c r="G610" t="s">
        <v>9</v>
      </c>
      <c r="H610">
        <v>0</v>
      </c>
      <c r="I610">
        <v>0</v>
      </c>
      <c r="J610">
        <v>0</v>
      </c>
      <c r="K610">
        <v>0</v>
      </c>
    </row>
    <row r="611" spans="1:11" x14ac:dyDescent="0.35">
      <c r="A611" t="str">
        <f t="shared" si="8"/>
        <v>Grazing LivestockGrazing livestock (LFA)Specialist sheep (SDA)</v>
      </c>
      <c r="B611" t="s">
        <v>63</v>
      </c>
      <c r="C611" t="s">
        <v>66</v>
      </c>
      <c r="D611" t="s">
        <v>68</v>
      </c>
      <c r="F611" t="s">
        <v>12</v>
      </c>
      <c r="G611" t="s">
        <v>9</v>
      </c>
      <c r="H611" t="s">
        <v>24</v>
      </c>
      <c r="I611" t="s">
        <v>54</v>
      </c>
      <c r="J611">
        <v>0</v>
      </c>
      <c r="K611" t="s">
        <v>24</v>
      </c>
    </row>
    <row r="612" spans="1:11" x14ac:dyDescent="0.35">
      <c r="A612" t="str">
        <f t="shared" si="8"/>
        <v>Grazing LivestockGrazing livestock (LFA)Specialist sheep (SDA)</v>
      </c>
      <c r="B612" t="s">
        <v>63</v>
      </c>
      <c r="C612" t="s">
        <v>66</v>
      </c>
      <c r="D612" t="s">
        <v>68</v>
      </c>
      <c r="F612" t="s">
        <v>13</v>
      </c>
      <c r="G612" t="s">
        <v>9</v>
      </c>
      <c r="H612">
        <v>0</v>
      </c>
      <c r="I612">
        <v>0</v>
      </c>
      <c r="J612">
        <v>0</v>
      </c>
      <c r="K612">
        <v>0</v>
      </c>
    </row>
    <row r="613" spans="1:11" x14ac:dyDescent="0.35">
      <c r="A613" t="str">
        <f t="shared" si="8"/>
        <v>Grazing LivestockGrazing livestock (LFA)Specialist sheep (SDA)</v>
      </c>
      <c r="B613" t="s">
        <v>63</v>
      </c>
      <c r="C613" t="s">
        <v>66</v>
      </c>
      <c r="D613" t="s">
        <v>68</v>
      </c>
      <c r="F613" t="s">
        <v>14</v>
      </c>
      <c r="G613" t="s">
        <v>9</v>
      </c>
      <c r="H613">
        <v>0</v>
      </c>
      <c r="I613">
        <v>0</v>
      </c>
      <c r="J613">
        <v>0</v>
      </c>
      <c r="K613">
        <v>0</v>
      </c>
    </row>
    <row r="614" spans="1:11" x14ac:dyDescent="0.35">
      <c r="A614" t="str">
        <f t="shared" si="8"/>
        <v>Grazing LivestockGrazing livestock (LFA)Specialist sheep (SDA)</v>
      </c>
      <c r="B614" t="s">
        <v>63</v>
      </c>
      <c r="C614" t="s">
        <v>66</v>
      </c>
      <c r="D614" t="s">
        <v>68</v>
      </c>
      <c r="F614" t="s">
        <v>15</v>
      </c>
      <c r="G614" t="s">
        <v>9</v>
      </c>
      <c r="H614">
        <v>0</v>
      </c>
      <c r="I614">
        <v>0</v>
      </c>
      <c r="J614">
        <v>0</v>
      </c>
      <c r="K614">
        <v>0</v>
      </c>
    </row>
    <row r="615" spans="1:11" x14ac:dyDescent="0.35">
      <c r="A615" t="str">
        <f t="shared" si="8"/>
        <v>Grazing LivestockGrazing livestock (LFA)Specialist sheep (SDA)</v>
      </c>
      <c r="B615" t="s">
        <v>63</v>
      </c>
      <c r="C615" t="s">
        <v>66</v>
      </c>
      <c r="D615" t="s">
        <v>68</v>
      </c>
      <c r="F615" t="s">
        <v>16</v>
      </c>
      <c r="G615" t="s">
        <v>9</v>
      </c>
      <c r="H615">
        <v>0</v>
      </c>
      <c r="I615">
        <v>0</v>
      </c>
      <c r="J615">
        <v>0</v>
      </c>
      <c r="K615">
        <v>0</v>
      </c>
    </row>
    <row r="616" spans="1:11" x14ac:dyDescent="0.35">
      <c r="A616" t="str">
        <f t="shared" si="8"/>
        <v>Grazing LivestockGrazing livestock (LFA)Specialist sheep (SDA)</v>
      </c>
      <c r="B616" t="s">
        <v>63</v>
      </c>
      <c r="C616" t="s">
        <v>66</v>
      </c>
      <c r="D616" t="s">
        <v>68</v>
      </c>
      <c r="F616" t="s">
        <v>17</v>
      </c>
      <c r="G616" t="s">
        <v>9</v>
      </c>
      <c r="H616">
        <v>0</v>
      </c>
      <c r="I616">
        <v>0</v>
      </c>
      <c r="J616">
        <v>0</v>
      </c>
      <c r="K616" t="s">
        <v>54</v>
      </c>
    </row>
    <row r="617" spans="1:11" x14ac:dyDescent="0.35">
      <c r="A617" t="str">
        <f t="shared" si="8"/>
        <v>Grazing LivestockGrazing livestock (LFA)Specialist sheep (SDA)</v>
      </c>
      <c r="B617" t="s">
        <v>63</v>
      </c>
      <c r="C617" t="s">
        <v>66</v>
      </c>
      <c r="D617" t="s">
        <v>68</v>
      </c>
      <c r="F617" t="s">
        <v>18</v>
      </c>
      <c r="G617" t="s">
        <v>9</v>
      </c>
      <c r="H617">
        <v>0</v>
      </c>
      <c r="I617">
        <v>0</v>
      </c>
      <c r="J617">
        <v>0</v>
      </c>
      <c r="K617">
        <v>0</v>
      </c>
    </row>
    <row r="618" spans="1:11" x14ac:dyDescent="0.35">
      <c r="A618" t="str">
        <f t="shared" si="8"/>
        <v>Grazing LivestockGrazing livestock (LFA)Specialist sheep (SDA)</v>
      </c>
      <c r="B618" t="s">
        <v>63</v>
      </c>
      <c r="C618" t="s">
        <v>66</v>
      </c>
      <c r="D618" t="s">
        <v>68</v>
      </c>
      <c r="F618" t="s">
        <v>20</v>
      </c>
      <c r="G618" t="s">
        <v>9</v>
      </c>
      <c r="H618">
        <v>0</v>
      </c>
      <c r="I618">
        <v>0</v>
      </c>
      <c r="J618">
        <v>0</v>
      </c>
      <c r="K618">
        <v>0</v>
      </c>
    </row>
    <row r="619" spans="1:11" x14ac:dyDescent="0.35">
      <c r="A619" t="str">
        <f t="shared" si="8"/>
        <v>Grazing LivestockGrazing livestock (LFA)Specialist sheep (SDA)</v>
      </c>
      <c r="B619" t="s">
        <v>63</v>
      </c>
      <c r="C619" t="s">
        <v>66</v>
      </c>
      <c r="D619" t="s">
        <v>68</v>
      </c>
      <c r="F619" t="s">
        <v>21</v>
      </c>
      <c r="G619" t="s">
        <v>9</v>
      </c>
      <c r="H619">
        <v>0</v>
      </c>
      <c r="I619">
        <v>0</v>
      </c>
      <c r="J619">
        <v>0</v>
      </c>
      <c r="K619">
        <v>0</v>
      </c>
    </row>
    <row r="620" spans="1:11" x14ac:dyDescent="0.35">
      <c r="A620" t="str">
        <f t="shared" si="8"/>
        <v>Grazing LivestockGrazing livestock (LFA)Specialist sheep (SDA)</v>
      </c>
      <c r="B620" t="s">
        <v>63</v>
      </c>
      <c r="C620" t="s">
        <v>66</v>
      </c>
      <c r="D620" t="s">
        <v>68</v>
      </c>
      <c r="F620" t="s">
        <v>22</v>
      </c>
      <c r="G620" t="s">
        <v>9</v>
      </c>
      <c r="H620">
        <v>0</v>
      </c>
      <c r="I620">
        <v>0</v>
      </c>
      <c r="J620">
        <v>0</v>
      </c>
      <c r="K620">
        <v>0</v>
      </c>
    </row>
    <row r="621" spans="1:11" x14ac:dyDescent="0.35">
      <c r="A621" t="str">
        <f t="shared" si="8"/>
        <v>Grazing LivestockGrazing livestock (LFA)Specialist sheep (SDA)</v>
      </c>
      <c r="B621" t="s">
        <v>63</v>
      </c>
      <c r="C621" t="s">
        <v>66</v>
      </c>
      <c r="D621" t="s">
        <v>68</v>
      </c>
      <c r="F621" t="s">
        <v>23</v>
      </c>
      <c r="G621" t="s">
        <v>9</v>
      </c>
      <c r="H621">
        <v>0</v>
      </c>
      <c r="I621">
        <v>0</v>
      </c>
      <c r="J621">
        <v>0</v>
      </c>
      <c r="K621">
        <v>0</v>
      </c>
    </row>
    <row r="622" spans="1:11" x14ac:dyDescent="0.35">
      <c r="A622" t="str">
        <f t="shared" si="8"/>
        <v>Grazing LivestockGrazing livestock (LFA)Specialist sheep (SDA)</v>
      </c>
      <c r="B622" t="s">
        <v>63</v>
      </c>
      <c r="C622" t="s">
        <v>66</v>
      </c>
      <c r="D622" t="s">
        <v>68</v>
      </c>
      <c r="F622" t="s">
        <v>25</v>
      </c>
      <c r="G622" t="s">
        <v>9</v>
      </c>
      <c r="H622" t="s">
        <v>54</v>
      </c>
      <c r="I622">
        <v>0</v>
      </c>
      <c r="J622">
        <v>0</v>
      </c>
      <c r="K622" t="s">
        <v>54</v>
      </c>
    </row>
    <row r="623" spans="1:11" x14ac:dyDescent="0.35">
      <c r="A623" t="str">
        <f t="shared" si="8"/>
        <v>Grazing LivestockGrazing livestock (LFA)Specialist sheep (SDA)</v>
      </c>
      <c r="B623" t="s">
        <v>63</v>
      </c>
      <c r="C623" t="s">
        <v>66</v>
      </c>
      <c r="D623" t="s">
        <v>68</v>
      </c>
      <c r="F623" t="s">
        <v>26</v>
      </c>
      <c r="G623" t="s">
        <v>9</v>
      </c>
      <c r="H623">
        <v>0</v>
      </c>
      <c r="I623">
        <v>0</v>
      </c>
      <c r="J623">
        <v>0</v>
      </c>
      <c r="K623">
        <v>0</v>
      </c>
    </row>
    <row r="624" spans="1:11" x14ac:dyDescent="0.35">
      <c r="A624" t="str">
        <f t="shared" ref="A624:A687" si="9">CONCATENATE(B624,C624,D624,E624)</f>
        <v>Grazing LivestockGrazing livestock (LFA)Specialist sheep (SDA)</v>
      </c>
      <c r="B624" t="s">
        <v>63</v>
      </c>
      <c r="C624" t="s">
        <v>66</v>
      </c>
      <c r="D624" t="s">
        <v>68</v>
      </c>
      <c r="F624" t="s">
        <v>27</v>
      </c>
      <c r="G624" t="s">
        <v>9</v>
      </c>
      <c r="H624">
        <v>0</v>
      </c>
      <c r="I624">
        <v>0</v>
      </c>
      <c r="J624">
        <v>0</v>
      </c>
      <c r="K624">
        <v>0</v>
      </c>
    </row>
    <row r="625" spans="1:11" x14ac:dyDescent="0.35">
      <c r="A625" t="str">
        <f t="shared" si="9"/>
        <v>Grazing LivestockGrazing livestock (LFA)Specialist sheep (SDA)</v>
      </c>
      <c r="B625" t="s">
        <v>63</v>
      </c>
      <c r="C625" t="s">
        <v>66</v>
      </c>
      <c r="D625" t="s">
        <v>68</v>
      </c>
      <c r="F625" t="s">
        <v>28</v>
      </c>
      <c r="G625" t="s">
        <v>9</v>
      </c>
      <c r="H625">
        <v>0</v>
      </c>
      <c r="I625">
        <v>0</v>
      </c>
      <c r="J625">
        <v>0</v>
      </c>
      <c r="K625">
        <v>0</v>
      </c>
    </row>
    <row r="626" spans="1:11" x14ac:dyDescent="0.35">
      <c r="A626" t="str">
        <f t="shared" si="9"/>
        <v>Grazing LivestockGrazing livestock (LFA)Specialist sheep (SDA)</v>
      </c>
      <c r="B626" t="s">
        <v>63</v>
      </c>
      <c r="C626" t="s">
        <v>66</v>
      </c>
      <c r="D626" t="s">
        <v>68</v>
      </c>
      <c r="F626" t="s">
        <v>29</v>
      </c>
      <c r="G626" t="s">
        <v>9</v>
      </c>
      <c r="H626">
        <v>0</v>
      </c>
      <c r="I626">
        <v>0</v>
      </c>
      <c r="J626">
        <v>0</v>
      </c>
      <c r="K626">
        <v>0</v>
      </c>
    </row>
    <row r="627" spans="1:11" x14ac:dyDescent="0.35">
      <c r="A627" t="str">
        <f t="shared" si="9"/>
        <v>Grazing LivestockGrazing livestock (LFA)Specialist sheep (SDA)</v>
      </c>
      <c r="B627" t="s">
        <v>63</v>
      </c>
      <c r="C627" t="s">
        <v>66</v>
      </c>
      <c r="D627" t="s">
        <v>68</v>
      </c>
      <c r="F627" t="s">
        <v>30</v>
      </c>
      <c r="G627" t="s">
        <v>9</v>
      </c>
      <c r="H627">
        <v>0</v>
      </c>
      <c r="I627">
        <v>0</v>
      </c>
      <c r="J627">
        <v>0</v>
      </c>
      <c r="K627">
        <v>0</v>
      </c>
    </row>
    <row r="628" spans="1:11" x14ac:dyDescent="0.35">
      <c r="A628" t="str">
        <f t="shared" si="9"/>
        <v>Grazing LivestockGrazing livestock (LFA)Specialist sheep (SDA)</v>
      </c>
      <c r="B628" t="s">
        <v>63</v>
      </c>
      <c r="C628" t="s">
        <v>66</v>
      </c>
      <c r="D628" t="s">
        <v>68</v>
      </c>
      <c r="F628" t="s">
        <v>31</v>
      </c>
      <c r="G628" t="s">
        <v>9</v>
      </c>
      <c r="H628">
        <v>0</v>
      </c>
      <c r="I628">
        <v>0</v>
      </c>
      <c r="J628">
        <v>0</v>
      </c>
      <c r="K628">
        <v>0</v>
      </c>
    </row>
    <row r="629" spans="1:11" x14ac:dyDescent="0.35">
      <c r="A629" t="str">
        <f t="shared" si="9"/>
        <v>Grazing LivestockGrazing livestock (LFA)Specialist sheep (SDA)</v>
      </c>
      <c r="B629" t="s">
        <v>63</v>
      </c>
      <c r="C629" t="s">
        <v>66</v>
      </c>
      <c r="D629" t="s">
        <v>68</v>
      </c>
      <c r="F629" t="s">
        <v>32</v>
      </c>
      <c r="G629" t="s">
        <v>9</v>
      </c>
      <c r="H629">
        <v>0</v>
      </c>
      <c r="I629">
        <v>0</v>
      </c>
      <c r="J629">
        <v>0</v>
      </c>
      <c r="K629">
        <v>0</v>
      </c>
    </row>
    <row r="630" spans="1:11" x14ac:dyDescent="0.35">
      <c r="A630" t="str">
        <f t="shared" si="9"/>
        <v>Grazing LivestockGrazing livestock (LFA)Specialist sheep (SDA)</v>
      </c>
      <c r="B630" t="s">
        <v>63</v>
      </c>
      <c r="C630" t="s">
        <v>66</v>
      </c>
      <c r="D630" t="s">
        <v>68</v>
      </c>
      <c r="F630" t="s">
        <v>33</v>
      </c>
      <c r="G630" t="s">
        <v>9</v>
      </c>
      <c r="H630">
        <v>0</v>
      </c>
      <c r="I630">
        <v>0</v>
      </c>
      <c r="J630">
        <v>0</v>
      </c>
      <c r="K630">
        <v>0</v>
      </c>
    </row>
    <row r="631" spans="1:11" x14ac:dyDescent="0.35">
      <c r="A631" t="str">
        <f t="shared" si="9"/>
        <v>Grazing LivestockGrazing livestock (LFA)Specialist sheep (SDA)</v>
      </c>
      <c r="B631" t="s">
        <v>63</v>
      </c>
      <c r="C631" t="s">
        <v>66</v>
      </c>
      <c r="D631" t="s">
        <v>68</v>
      </c>
      <c r="F631" t="s">
        <v>34</v>
      </c>
      <c r="G631" t="s">
        <v>9</v>
      </c>
      <c r="H631">
        <v>0</v>
      </c>
      <c r="I631">
        <v>0</v>
      </c>
      <c r="J631">
        <v>0</v>
      </c>
      <c r="K631">
        <v>0</v>
      </c>
    </row>
    <row r="632" spans="1:11" x14ac:dyDescent="0.35">
      <c r="A632" t="str">
        <f t="shared" si="9"/>
        <v>Grazing LivestockGrazing livestock (LFA)Specialist sheep (SDA)</v>
      </c>
      <c r="B632" t="s">
        <v>63</v>
      </c>
      <c r="C632" t="s">
        <v>66</v>
      </c>
      <c r="D632" t="s">
        <v>68</v>
      </c>
      <c r="F632" t="s">
        <v>35</v>
      </c>
      <c r="G632" t="s">
        <v>9</v>
      </c>
      <c r="H632">
        <v>0</v>
      </c>
      <c r="I632">
        <v>0</v>
      </c>
      <c r="J632">
        <v>0</v>
      </c>
      <c r="K632">
        <v>0</v>
      </c>
    </row>
    <row r="633" spans="1:11" x14ac:dyDescent="0.35">
      <c r="A633" t="str">
        <f t="shared" si="9"/>
        <v>Grazing LivestockGrazing livestock (LFA)Specialist sheep (SDA)</v>
      </c>
      <c r="B633" t="s">
        <v>63</v>
      </c>
      <c r="C633" t="s">
        <v>66</v>
      </c>
      <c r="D633" t="s">
        <v>68</v>
      </c>
      <c r="F633" t="s">
        <v>36</v>
      </c>
      <c r="G633" t="s">
        <v>9</v>
      </c>
      <c r="H633">
        <v>0</v>
      </c>
      <c r="I633">
        <v>0</v>
      </c>
      <c r="J633">
        <v>0</v>
      </c>
      <c r="K633">
        <v>0</v>
      </c>
    </row>
    <row r="634" spans="1:11" x14ac:dyDescent="0.35">
      <c r="A634" t="str">
        <f t="shared" si="9"/>
        <v>Grazing LivestockGrazing livestock (LFA)Specialist sheep (SDA)</v>
      </c>
      <c r="B634" t="s">
        <v>63</v>
      </c>
      <c r="C634" t="s">
        <v>66</v>
      </c>
      <c r="D634" t="s">
        <v>68</v>
      </c>
      <c r="F634" t="s">
        <v>37</v>
      </c>
      <c r="G634" t="s">
        <v>9</v>
      </c>
      <c r="H634">
        <v>0</v>
      </c>
      <c r="I634">
        <v>0</v>
      </c>
      <c r="J634">
        <v>0</v>
      </c>
      <c r="K634">
        <v>0</v>
      </c>
    </row>
    <row r="635" spans="1:11" x14ac:dyDescent="0.35">
      <c r="A635" t="str">
        <f t="shared" si="9"/>
        <v>Grazing LivestockGrazing livestock (LFA)Specialist sheep (SDA)</v>
      </c>
      <c r="B635" t="s">
        <v>63</v>
      </c>
      <c r="C635" t="s">
        <v>66</v>
      </c>
      <c r="D635" t="s">
        <v>68</v>
      </c>
      <c r="F635" t="s">
        <v>38</v>
      </c>
      <c r="G635" t="s">
        <v>9</v>
      </c>
      <c r="H635">
        <v>0</v>
      </c>
      <c r="I635">
        <v>0</v>
      </c>
      <c r="J635">
        <v>0</v>
      </c>
      <c r="K635">
        <v>0</v>
      </c>
    </row>
    <row r="636" spans="1:11" x14ac:dyDescent="0.35">
      <c r="A636" t="str">
        <f t="shared" si="9"/>
        <v>Grazing LivestockGrazing livestock (LFA)Specialist sheep (SDA)</v>
      </c>
      <c r="B636" t="s">
        <v>63</v>
      </c>
      <c r="C636" t="s">
        <v>66</v>
      </c>
      <c r="D636" t="s">
        <v>68</v>
      </c>
      <c r="F636" t="s">
        <v>39</v>
      </c>
      <c r="G636" t="s">
        <v>9</v>
      </c>
      <c r="H636">
        <v>0</v>
      </c>
      <c r="I636">
        <v>0</v>
      </c>
      <c r="J636">
        <v>0</v>
      </c>
      <c r="K636">
        <v>0</v>
      </c>
    </row>
    <row r="637" spans="1:11" x14ac:dyDescent="0.35">
      <c r="A637" t="str">
        <f t="shared" si="9"/>
        <v>Grazing LivestockGrazing livestock (LFA)Specialist sheep (SDA)</v>
      </c>
      <c r="B637" t="s">
        <v>63</v>
      </c>
      <c r="C637" t="s">
        <v>66</v>
      </c>
      <c r="D637" t="s">
        <v>68</v>
      </c>
      <c r="F637" t="s">
        <v>40</v>
      </c>
      <c r="G637" t="s">
        <v>9</v>
      </c>
      <c r="H637">
        <v>0</v>
      </c>
      <c r="I637">
        <v>0</v>
      </c>
      <c r="J637">
        <v>0</v>
      </c>
      <c r="K637">
        <v>0</v>
      </c>
    </row>
    <row r="638" spans="1:11" x14ac:dyDescent="0.35">
      <c r="A638" t="str">
        <f t="shared" si="9"/>
        <v>Grazing LivestockGrazing livestock (LFA)Specialist sheep (SDA)</v>
      </c>
      <c r="B638" t="s">
        <v>63</v>
      </c>
      <c r="C638" t="s">
        <v>66</v>
      </c>
      <c r="D638" t="s">
        <v>68</v>
      </c>
      <c r="F638" t="s">
        <v>41</v>
      </c>
      <c r="G638" t="s">
        <v>9</v>
      </c>
      <c r="H638">
        <v>0</v>
      </c>
      <c r="I638">
        <v>0</v>
      </c>
      <c r="J638">
        <v>0</v>
      </c>
      <c r="K638">
        <v>0</v>
      </c>
    </row>
    <row r="639" spans="1:11" x14ac:dyDescent="0.35">
      <c r="A639" t="str">
        <f t="shared" si="9"/>
        <v>Grazing LivestockGrazing livestock (LFA)Specialist sheep (SDA)</v>
      </c>
      <c r="B639" t="s">
        <v>63</v>
      </c>
      <c r="C639" t="s">
        <v>66</v>
      </c>
      <c r="D639" t="s">
        <v>68</v>
      </c>
      <c r="F639" t="s">
        <v>42</v>
      </c>
      <c r="G639" t="s">
        <v>9</v>
      </c>
      <c r="H639">
        <v>0</v>
      </c>
      <c r="I639">
        <v>0</v>
      </c>
      <c r="J639">
        <v>0</v>
      </c>
      <c r="K639">
        <v>0</v>
      </c>
    </row>
    <row r="640" spans="1:11" x14ac:dyDescent="0.35">
      <c r="A640" t="str">
        <f t="shared" si="9"/>
        <v>Grazing LivestockGrazing livestock (LFA)Specialist sheep (SDA)</v>
      </c>
      <c r="B640" t="s">
        <v>63</v>
      </c>
      <c r="C640" t="s">
        <v>66</v>
      </c>
      <c r="D640" t="s">
        <v>68</v>
      </c>
      <c r="F640" t="s">
        <v>43</v>
      </c>
      <c r="G640" t="s">
        <v>9</v>
      </c>
      <c r="H640">
        <v>251.991938576221</v>
      </c>
      <c r="I640" t="s">
        <v>58</v>
      </c>
      <c r="J640">
        <v>167.930176504288</v>
      </c>
      <c r="K640">
        <v>452.915114330846</v>
      </c>
    </row>
    <row r="641" spans="1:11" x14ac:dyDescent="0.35">
      <c r="A641" t="str">
        <f t="shared" si="9"/>
        <v>Grazing LivestockGrazing livestock (LFA)Specialist sheep (SDA)</v>
      </c>
      <c r="B641" t="s">
        <v>63</v>
      </c>
      <c r="C641" t="s">
        <v>66</v>
      </c>
      <c r="D641" t="s">
        <v>68</v>
      </c>
      <c r="F641" t="s">
        <v>44</v>
      </c>
      <c r="G641" t="s">
        <v>9</v>
      </c>
      <c r="H641">
        <v>0</v>
      </c>
      <c r="I641">
        <v>0</v>
      </c>
      <c r="J641">
        <v>0</v>
      </c>
      <c r="K641">
        <v>0</v>
      </c>
    </row>
    <row r="642" spans="1:11" x14ac:dyDescent="0.35">
      <c r="A642" t="str">
        <f t="shared" si="9"/>
        <v>Grazing LivestockGrazing livestock (LFA)Specialist sheep (SDA)</v>
      </c>
      <c r="B642" t="s">
        <v>63</v>
      </c>
      <c r="C642" t="s">
        <v>66</v>
      </c>
      <c r="D642" t="s">
        <v>68</v>
      </c>
      <c r="F642" t="s">
        <v>45</v>
      </c>
      <c r="G642" t="s">
        <v>9</v>
      </c>
      <c r="H642">
        <v>0</v>
      </c>
      <c r="I642">
        <v>0</v>
      </c>
      <c r="J642">
        <v>0</v>
      </c>
      <c r="K642">
        <v>0</v>
      </c>
    </row>
    <row r="643" spans="1:11" x14ac:dyDescent="0.35">
      <c r="A643" t="str">
        <f t="shared" si="9"/>
        <v>Grazing LivestockGrazing livestock (LFA)Specialist sheep (SDA)</v>
      </c>
      <c r="B643" t="s">
        <v>63</v>
      </c>
      <c r="C643" t="s">
        <v>66</v>
      </c>
      <c r="D643" t="s">
        <v>68</v>
      </c>
      <c r="F643" t="s">
        <v>46</v>
      </c>
      <c r="G643" t="s">
        <v>9</v>
      </c>
      <c r="H643" t="s">
        <v>19</v>
      </c>
      <c r="I643">
        <v>0</v>
      </c>
      <c r="J643" t="s">
        <v>24</v>
      </c>
      <c r="K643" t="s">
        <v>19</v>
      </c>
    </row>
    <row r="644" spans="1:11" x14ac:dyDescent="0.35">
      <c r="A644" t="str">
        <f t="shared" si="9"/>
        <v>Grazing LivestockGrazing livestock (LFA)Specialist sheep (SDA)</v>
      </c>
      <c r="B644" t="s">
        <v>63</v>
      </c>
      <c r="C644" t="s">
        <v>66</v>
      </c>
      <c r="D644" t="s">
        <v>68</v>
      </c>
      <c r="F644" t="s">
        <v>47</v>
      </c>
      <c r="G644" t="s">
        <v>9</v>
      </c>
      <c r="H644">
        <v>115.24234205920099</v>
      </c>
      <c r="I644" t="s">
        <v>58</v>
      </c>
      <c r="J644">
        <v>102.73295696668799</v>
      </c>
      <c r="K644">
        <v>156.028586230359</v>
      </c>
    </row>
    <row r="645" spans="1:11" x14ac:dyDescent="0.35">
      <c r="A645" t="str">
        <f t="shared" si="9"/>
        <v>Grazing LivestockGrazing livestock (LFA)Specialist sheep (SDA)</v>
      </c>
      <c r="B645" t="s">
        <v>63</v>
      </c>
      <c r="C645" t="s">
        <v>66</v>
      </c>
      <c r="D645" t="s">
        <v>68</v>
      </c>
      <c r="F645" t="s">
        <v>48</v>
      </c>
      <c r="G645" t="s">
        <v>9</v>
      </c>
      <c r="H645">
        <v>142.77478277799699</v>
      </c>
      <c r="I645" t="s">
        <v>24</v>
      </c>
      <c r="J645" t="s">
        <v>54</v>
      </c>
      <c r="K645">
        <v>304.14622246768801</v>
      </c>
    </row>
    <row r="646" spans="1:11" x14ac:dyDescent="0.35">
      <c r="A646" t="str">
        <f t="shared" si="9"/>
        <v>Grazing LivestockGrazing livestock (LFA)Specialist sheep (SDA)</v>
      </c>
      <c r="B646" t="s">
        <v>63</v>
      </c>
      <c r="C646" t="s">
        <v>66</v>
      </c>
      <c r="D646" t="s">
        <v>68</v>
      </c>
      <c r="F646" t="s">
        <v>49</v>
      </c>
      <c r="G646" t="s">
        <v>9</v>
      </c>
      <c r="H646">
        <v>0</v>
      </c>
      <c r="I646">
        <v>0</v>
      </c>
      <c r="J646">
        <v>0</v>
      </c>
      <c r="K646">
        <v>0</v>
      </c>
    </row>
    <row r="647" spans="1:11" x14ac:dyDescent="0.35">
      <c r="A647" t="str">
        <f t="shared" si="9"/>
        <v>Grazing LivestockGrazing livestock (LFA)Specialist sheep (SDA)</v>
      </c>
      <c r="B647" t="s">
        <v>63</v>
      </c>
      <c r="C647" t="s">
        <v>66</v>
      </c>
      <c r="D647" t="s">
        <v>68</v>
      </c>
      <c r="F647" t="s">
        <v>50</v>
      </c>
      <c r="G647" t="s">
        <v>9</v>
      </c>
      <c r="H647" t="s">
        <v>24</v>
      </c>
      <c r="I647" t="s">
        <v>54</v>
      </c>
      <c r="J647">
        <v>0</v>
      </c>
      <c r="K647" t="s">
        <v>24</v>
      </c>
    </row>
    <row r="648" spans="1:11" x14ac:dyDescent="0.35">
      <c r="A648" t="str">
        <f t="shared" si="9"/>
        <v>Grazing LivestockGrazing livestock (LFA)Specialist sheep (SDA)</v>
      </c>
      <c r="B648" t="s">
        <v>63</v>
      </c>
      <c r="C648" t="s">
        <v>66</v>
      </c>
      <c r="D648" t="s">
        <v>68</v>
      </c>
      <c r="F648" t="s">
        <v>51</v>
      </c>
      <c r="G648" t="s">
        <v>9</v>
      </c>
      <c r="H648" t="s">
        <v>19</v>
      </c>
      <c r="I648" t="s">
        <v>58</v>
      </c>
      <c r="J648" t="s">
        <v>19</v>
      </c>
      <c r="K648" t="s">
        <v>19</v>
      </c>
    </row>
    <row r="649" spans="1:11" x14ac:dyDescent="0.35">
      <c r="A649" t="str">
        <f t="shared" si="9"/>
        <v>Grazing LivestockGrazing livestock (LFA)Other grazing livestock (SDA)</v>
      </c>
      <c r="B649" t="s">
        <v>63</v>
      </c>
      <c r="C649" t="s">
        <v>66</v>
      </c>
      <c r="D649" t="s">
        <v>69</v>
      </c>
      <c r="F649" t="s">
        <v>4</v>
      </c>
      <c r="G649" t="s">
        <v>5</v>
      </c>
      <c r="H649">
        <v>2266.9998999999998</v>
      </c>
      <c r="I649">
        <v>422.85390000000001</v>
      </c>
      <c r="J649">
        <v>1361.0934999999999</v>
      </c>
      <c r="K649">
        <v>483.05250000000001</v>
      </c>
    </row>
    <row r="650" spans="1:11" x14ac:dyDescent="0.35">
      <c r="A650" t="str">
        <f t="shared" si="9"/>
        <v>Grazing LivestockGrazing livestock (LFA)Other grazing livestock (SDA)</v>
      </c>
      <c r="B650" t="s">
        <v>63</v>
      </c>
      <c r="C650" t="s">
        <v>66</v>
      </c>
      <c r="D650" t="s">
        <v>69</v>
      </c>
      <c r="F650" t="s">
        <v>6</v>
      </c>
      <c r="G650" t="s">
        <v>7</v>
      </c>
      <c r="H650">
        <v>179.93316333538399</v>
      </c>
      <c r="I650" t="s">
        <v>58</v>
      </c>
      <c r="J650">
        <v>141.22681017725799</v>
      </c>
      <c r="K650">
        <v>385.599629400531</v>
      </c>
    </row>
    <row r="651" spans="1:11" x14ac:dyDescent="0.35">
      <c r="A651" t="str">
        <f t="shared" si="9"/>
        <v>Grazing LivestockGrazing livestock (LFA)Other grazing livestock (SDA)</v>
      </c>
      <c r="B651" t="s">
        <v>63</v>
      </c>
      <c r="C651" t="s">
        <v>66</v>
      </c>
      <c r="D651" t="s">
        <v>69</v>
      </c>
      <c r="F651" t="s">
        <v>8</v>
      </c>
      <c r="G651" t="s">
        <v>9</v>
      </c>
      <c r="H651">
        <v>176.200914056503</v>
      </c>
      <c r="I651" t="s">
        <v>58</v>
      </c>
      <c r="J651">
        <v>138.95347027665599</v>
      </c>
      <c r="K651">
        <v>376.08289929976598</v>
      </c>
    </row>
    <row r="652" spans="1:11" x14ac:dyDescent="0.35">
      <c r="A652" t="str">
        <f t="shared" si="9"/>
        <v>Grazing LivestockGrazing livestock (LFA)Other grazing livestock (SDA)</v>
      </c>
      <c r="B652" t="s">
        <v>63</v>
      </c>
      <c r="C652" t="s">
        <v>66</v>
      </c>
      <c r="D652" t="s">
        <v>69</v>
      </c>
      <c r="F652" t="s">
        <v>10</v>
      </c>
      <c r="G652" t="s">
        <v>9</v>
      </c>
      <c r="H652">
        <v>1.46368652111542</v>
      </c>
      <c r="I652">
        <v>0</v>
      </c>
      <c r="J652">
        <v>1.61394531602715</v>
      </c>
      <c r="K652" t="s">
        <v>19</v>
      </c>
    </row>
    <row r="653" spans="1:11" x14ac:dyDescent="0.35">
      <c r="A653" t="str">
        <f t="shared" si="9"/>
        <v>Grazing LivestockGrazing livestock (LFA)Other grazing livestock (SDA)</v>
      </c>
      <c r="B653" t="s">
        <v>63</v>
      </c>
      <c r="C653" t="s">
        <v>66</v>
      </c>
      <c r="D653" t="s">
        <v>69</v>
      </c>
      <c r="F653" t="s">
        <v>11</v>
      </c>
      <c r="G653" t="s">
        <v>9</v>
      </c>
      <c r="H653" t="s">
        <v>19</v>
      </c>
      <c r="I653">
        <v>0</v>
      </c>
      <c r="J653" t="s">
        <v>19</v>
      </c>
      <c r="K653" t="s">
        <v>19</v>
      </c>
    </row>
    <row r="654" spans="1:11" x14ac:dyDescent="0.35">
      <c r="A654" t="str">
        <f t="shared" si="9"/>
        <v>Grazing LivestockGrazing livestock (LFA)Other grazing livestock (SDA)</v>
      </c>
      <c r="B654" t="s">
        <v>63</v>
      </c>
      <c r="C654" t="s">
        <v>66</v>
      </c>
      <c r="D654" t="s">
        <v>69</v>
      </c>
      <c r="F654" t="s">
        <v>12</v>
      </c>
      <c r="G654" t="s">
        <v>9</v>
      </c>
      <c r="H654">
        <v>1.1591899730564601</v>
      </c>
      <c r="I654">
        <v>0</v>
      </c>
      <c r="J654">
        <v>1.3486816306153799</v>
      </c>
      <c r="K654" t="s">
        <v>19</v>
      </c>
    </row>
    <row r="655" spans="1:11" x14ac:dyDescent="0.35">
      <c r="A655" t="str">
        <f t="shared" si="9"/>
        <v>Grazing LivestockGrazing livestock (LFA)Other grazing livestock (SDA)</v>
      </c>
      <c r="B655" t="s">
        <v>63</v>
      </c>
      <c r="C655" t="s">
        <v>66</v>
      </c>
      <c r="D655" t="s">
        <v>69</v>
      </c>
      <c r="F655" t="s">
        <v>13</v>
      </c>
      <c r="G655" t="s">
        <v>9</v>
      </c>
      <c r="H655" t="s">
        <v>19</v>
      </c>
      <c r="I655">
        <v>0</v>
      </c>
      <c r="J655" t="s">
        <v>19</v>
      </c>
      <c r="K655">
        <v>0</v>
      </c>
    </row>
    <row r="656" spans="1:11" x14ac:dyDescent="0.35">
      <c r="A656" t="str">
        <f t="shared" si="9"/>
        <v>Grazing LivestockGrazing livestock (LFA)Other grazing livestock (SDA)</v>
      </c>
      <c r="B656" t="s">
        <v>63</v>
      </c>
      <c r="C656" t="s">
        <v>66</v>
      </c>
      <c r="D656" t="s">
        <v>69</v>
      </c>
      <c r="F656" t="s">
        <v>14</v>
      </c>
      <c r="G656" t="s">
        <v>9</v>
      </c>
      <c r="H656">
        <v>0</v>
      </c>
      <c r="I656">
        <v>0</v>
      </c>
      <c r="J656">
        <v>0</v>
      </c>
      <c r="K656">
        <v>0</v>
      </c>
    </row>
    <row r="657" spans="1:11" x14ac:dyDescent="0.35">
      <c r="A657" t="str">
        <f t="shared" si="9"/>
        <v>Grazing LivestockGrazing livestock (LFA)Other grazing livestock (SDA)</v>
      </c>
      <c r="B657" t="s">
        <v>63</v>
      </c>
      <c r="C657" t="s">
        <v>66</v>
      </c>
      <c r="D657" t="s">
        <v>69</v>
      </c>
      <c r="F657" t="s">
        <v>15</v>
      </c>
      <c r="G657" t="s">
        <v>9</v>
      </c>
      <c r="H657">
        <v>0</v>
      </c>
      <c r="I657">
        <v>0</v>
      </c>
      <c r="J657">
        <v>0</v>
      </c>
      <c r="K657">
        <v>0</v>
      </c>
    </row>
    <row r="658" spans="1:11" x14ac:dyDescent="0.35">
      <c r="A658" t="str">
        <f t="shared" si="9"/>
        <v>Grazing LivestockGrazing livestock (LFA)Other grazing livestock (SDA)</v>
      </c>
      <c r="B658" t="s">
        <v>63</v>
      </c>
      <c r="C658" t="s">
        <v>66</v>
      </c>
      <c r="D658" t="s">
        <v>69</v>
      </c>
      <c r="F658" t="s">
        <v>16</v>
      </c>
      <c r="G658" t="s">
        <v>9</v>
      </c>
      <c r="H658">
        <v>0</v>
      </c>
      <c r="I658">
        <v>0</v>
      </c>
      <c r="J658">
        <v>0</v>
      </c>
      <c r="K658">
        <v>0</v>
      </c>
    </row>
    <row r="659" spans="1:11" x14ac:dyDescent="0.35">
      <c r="A659" t="str">
        <f t="shared" si="9"/>
        <v>Grazing LivestockGrazing livestock (LFA)Other grazing livestock (SDA)</v>
      </c>
      <c r="B659" t="s">
        <v>63</v>
      </c>
      <c r="C659" t="s">
        <v>66</v>
      </c>
      <c r="D659" t="s">
        <v>69</v>
      </c>
      <c r="F659" t="s">
        <v>17</v>
      </c>
      <c r="G659" t="s">
        <v>9</v>
      </c>
      <c r="H659" t="s">
        <v>24</v>
      </c>
      <c r="I659" t="s">
        <v>54</v>
      </c>
      <c r="J659" t="s">
        <v>24</v>
      </c>
      <c r="K659">
        <v>0</v>
      </c>
    </row>
    <row r="660" spans="1:11" x14ac:dyDescent="0.35">
      <c r="A660" t="str">
        <f t="shared" si="9"/>
        <v>Grazing LivestockGrazing livestock (LFA)Other grazing livestock (SDA)</v>
      </c>
      <c r="B660" t="s">
        <v>63</v>
      </c>
      <c r="C660" t="s">
        <v>66</v>
      </c>
      <c r="D660" t="s">
        <v>69</v>
      </c>
      <c r="F660" t="s">
        <v>18</v>
      </c>
      <c r="G660" t="s">
        <v>9</v>
      </c>
      <c r="H660">
        <v>0</v>
      </c>
      <c r="I660">
        <v>0</v>
      </c>
      <c r="J660">
        <v>0</v>
      </c>
      <c r="K660">
        <v>0</v>
      </c>
    </row>
    <row r="661" spans="1:11" x14ac:dyDescent="0.35">
      <c r="A661" t="str">
        <f t="shared" si="9"/>
        <v>Grazing LivestockGrazing livestock (LFA)Other grazing livestock (SDA)</v>
      </c>
      <c r="B661" t="s">
        <v>63</v>
      </c>
      <c r="C661" t="s">
        <v>66</v>
      </c>
      <c r="D661" t="s">
        <v>69</v>
      </c>
      <c r="F661" t="s">
        <v>20</v>
      </c>
      <c r="G661" t="s">
        <v>9</v>
      </c>
      <c r="H661">
        <v>0</v>
      </c>
      <c r="I661">
        <v>0</v>
      </c>
      <c r="J661">
        <v>0</v>
      </c>
      <c r="K661">
        <v>0</v>
      </c>
    </row>
    <row r="662" spans="1:11" x14ac:dyDescent="0.35">
      <c r="A662" t="str">
        <f t="shared" si="9"/>
        <v>Grazing LivestockGrazing livestock (LFA)Other grazing livestock (SDA)</v>
      </c>
      <c r="B662" t="s">
        <v>63</v>
      </c>
      <c r="C662" t="s">
        <v>66</v>
      </c>
      <c r="D662" t="s">
        <v>69</v>
      </c>
      <c r="F662" t="s">
        <v>21</v>
      </c>
      <c r="G662" t="s">
        <v>9</v>
      </c>
      <c r="H662">
        <v>0</v>
      </c>
      <c r="I662">
        <v>0</v>
      </c>
      <c r="J662">
        <v>0</v>
      </c>
      <c r="K662">
        <v>0</v>
      </c>
    </row>
    <row r="663" spans="1:11" x14ac:dyDescent="0.35">
      <c r="A663" t="str">
        <f t="shared" si="9"/>
        <v>Grazing LivestockGrazing livestock (LFA)Other grazing livestock (SDA)</v>
      </c>
      <c r="B663" t="s">
        <v>63</v>
      </c>
      <c r="C663" t="s">
        <v>66</v>
      </c>
      <c r="D663" t="s">
        <v>69</v>
      </c>
      <c r="F663" t="s">
        <v>22</v>
      </c>
      <c r="G663" t="s">
        <v>9</v>
      </c>
      <c r="H663">
        <v>0</v>
      </c>
      <c r="I663">
        <v>0</v>
      </c>
      <c r="J663">
        <v>0</v>
      </c>
      <c r="K663">
        <v>0</v>
      </c>
    </row>
    <row r="664" spans="1:11" x14ac:dyDescent="0.35">
      <c r="A664" t="str">
        <f t="shared" si="9"/>
        <v>Grazing LivestockGrazing livestock (LFA)Other grazing livestock (SDA)</v>
      </c>
      <c r="B664" t="s">
        <v>63</v>
      </c>
      <c r="C664" t="s">
        <v>66</v>
      </c>
      <c r="D664" t="s">
        <v>69</v>
      </c>
      <c r="F664" t="s">
        <v>23</v>
      </c>
      <c r="G664" t="s">
        <v>9</v>
      </c>
      <c r="H664">
        <v>0</v>
      </c>
      <c r="I664">
        <v>0</v>
      </c>
      <c r="J664">
        <v>0</v>
      </c>
      <c r="K664">
        <v>0</v>
      </c>
    </row>
    <row r="665" spans="1:11" x14ac:dyDescent="0.35">
      <c r="A665" t="str">
        <f t="shared" si="9"/>
        <v>Grazing LivestockGrazing livestock (LFA)Other grazing livestock (SDA)</v>
      </c>
      <c r="B665" t="s">
        <v>63</v>
      </c>
      <c r="C665" t="s">
        <v>66</v>
      </c>
      <c r="D665" t="s">
        <v>69</v>
      </c>
      <c r="F665" t="s">
        <v>25</v>
      </c>
      <c r="G665" t="s">
        <v>9</v>
      </c>
      <c r="H665">
        <v>0</v>
      </c>
      <c r="I665">
        <v>0</v>
      </c>
      <c r="J665">
        <v>0</v>
      </c>
      <c r="K665">
        <v>0</v>
      </c>
    </row>
    <row r="666" spans="1:11" x14ac:dyDescent="0.35">
      <c r="A666" t="str">
        <f t="shared" si="9"/>
        <v>Grazing LivestockGrazing livestock (LFA)Other grazing livestock (SDA)</v>
      </c>
      <c r="B666" t="s">
        <v>63</v>
      </c>
      <c r="C666" t="s">
        <v>66</v>
      </c>
      <c r="D666" t="s">
        <v>69</v>
      </c>
      <c r="F666" t="s">
        <v>26</v>
      </c>
      <c r="G666" t="s">
        <v>9</v>
      </c>
      <c r="H666">
        <v>0</v>
      </c>
      <c r="I666">
        <v>0</v>
      </c>
      <c r="J666">
        <v>0</v>
      </c>
      <c r="K666">
        <v>0</v>
      </c>
    </row>
    <row r="667" spans="1:11" x14ac:dyDescent="0.35">
      <c r="A667" t="str">
        <f t="shared" si="9"/>
        <v>Grazing LivestockGrazing livestock (LFA)Other grazing livestock (SDA)</v>
      </c>
      <c r="B667" t="s">
        <v>63</v>
      </c>
      <c r="C667" t="s">
        <v>66</v>
      </c>
      <c r="D667" t="s">
        <v>69</v>
      </c>
      <c r="F667" t="s">
        <v>27</v>
      </c>
      <c r="G667" t="s">
        <v>9</v>
      </c>
      <c r="H667">
        <v>0</v>
      </c>
      <c r="I667">
        <v>0</v>
      </c>
      <c r="J667">
        <v>0</v>
      </c>
      <c r="K667">
        <v>0</v>
      </c>
    </row>
    <row r="668" spans="1:11" x14ac:dyDescent="0.35">
      <c r="A668" t="str">
        <f t="shared" si="9"/>
        <v>Grazing LivestockGrazing livestock (LFA)Other grazing livestock (SDA)</v>
      </c>
      <c r="B668" t="s">
        <v>63</v>
      </c>
      <c r="C668" t="s">
        <v>66</v>
      </c>
      <c r="D668" t="s">
        <v>69</v>
      </c>
      <c r="F668" t="s">
        <v>28</v>
      </c>
      <c r="G668" t="s">
        <v>9</v>
      </c>
      <c r="H668">
        <v>0</v>
      </c>
      <c r="I668">
        <v>0</v>
      </c>
      <c r="J668">
        <v>0</v>
      </c>
      <c r="K668">
        <v>0</v>
      </c>
    </row>
    <row r="669" spans="1:11" x14ac:dyDescent="0.35">
      <c r="A669" t="str">
        <f t="shared" si="9"/>
        <v>Grazing LivestockGrazing livestock (LFA)Other grazing livestock (SDA)</v>
      </c>
      <c r="B669" t="s">
        <v>63</v>
      </c>
      <c r="C669" t="s">
        <v>66</v>
      </c>
      <c r="D669" t="s">
        <v>69</v>
      </c>
      <c r="F669" t="s">
        <v>29</v>
      </c>
      <c r="G669" t="s">
        <v>9</v>
      </c>
      <c r="H669">
        <v>0</v>
      </c>
      <c r="I669">
        <v>0</v>
      </c>
      <c r="J669">
        <v>0</v>
      </c>
      <c r="K669">
        <v>0</v>
      </c>
    </row>
    <row r="670" spans="1:11" x14ac:dyDescent="0.35">
      <c r="A670" t="str">
        <f t="shared" si="9"/>
        <v>Grazing LivestockGrazing livestock (LFA)Other grazing livestock (SDA)</v>
      </c>
      <c r="B670" t="s">
        <v>63</v>
      </c>
      <c r="C670" t="s">
        <v>66</v>
      </c>
      <c r="D670" t="s">
        <v>69</v>
      </c>
      <c r="F670" t="s">
        <v>30</v>
      </c>
      <c r="G670" t="s">
        <v>9</v>
      </c>
      <c r="H670">
        <v>0</v>
      </c>
      <c r="I670">
        <v>0</v>
      </c>
      <c r="J670">
        <v>0</v>
      </c>
      <c r="K670">
        <v>0</v>
      </c>
    </row>
    <row r="671" spans="1:11" x14ac:dyDescent="0.35">
      <c r="A671" t="str">
        <f t="shared" si="9"/>
        <v>Grazing LivestockGrazing livestock (LFA)Other grazing livestock (SDA)</v>
      </c>
      <c r="B671" t="s">
        <v>63</v>
      </c>
      <c r="C671" t="s">
        <v>66</v>
      </c>
      <c r="D671" t="s">
        <v>69</v>
      </c>
      <c r="F671" t="s">
        <v>31</v>
      </c>
      <c r="G671" t="s">
        <v>9</v>
      </c>
      <c r="H671">
        <v>0</v>
      </c>
      <c r="I671">
        <v>0</v>
      </c>
      <c r="J671">
        <v>0</v>
      </c>
      <c r="K671">
        <v>0</v>
      </c>
    </row>
    <row r="672" spans="1:11" x14ac:dyDescent="0.35">
      <c r="A672" t="str">
        <f t="shared" si="9"/>
        <v>Grazing LivestockGrazing livestock (LFA)Other grazing livestock (SDA)</v>
      </c>
      <c r="B672" t="s">
        <v>63</v>
      </c>
      <c r="C672" t="s">
        <v>66</v>
      </c>
      <c r="D672" t="s">
        <v>69</v>
      </c>
      <c r="F672" t="s">
        <v>32</v>
      </c>
      <c r="G672" t="s">
        <v>9</v>
      </c>
      <c r="H672">
        <v>0</v>
      </c>
      <c r="I672">
        <v>0</v>
      </c>
      <c r="J672">
        <v>0</v>
      </c>
      <c r="K672">
        <v>0</v>
      </c>
    </row>
    <row r="673" spans="1:11" x14ac:dyDescent="0.35">
      <c r="A673" t="str">
        <f t="shared" si="9"/>
        <v>Grazing LivestockGrazing livestock (LFA)Other grazing livestock (SDA)</v>
      </c>
      <c r="B673" t="s">
        <v>63</v>
      </c>
      <c r="C673" t="s">
        <v>66</v>
      </c>
      <c r="D673" t="s">
        <v>69</v>
      </c>
      <c r="F673" t="s">
        <v>33</v>
      </c>
      <c r="G673" t="s">
        <v>9</v>
      </c>
      <c r="H673">
        <v>0</v>
      </c>
      <c r="I673">
        <v>0</v>
      </c>
      <c r="J673">
        <v>0</v>
      </c>
      <c r="K673">
        <v>0</v>
      </c>
    </row>
    <row r="674" spans="1:11" x14ac:dyDescent="0.35">
      <c r="A674" t="str">
        <f t="shared" si="9"/>
        <v>Grazing LivestockGrazing livestock (LFA)Other grazing livestock (SDA)</v>
      </c>
      <c r="B674" t="s">
        <v>63</v>
      </c>
      <c r="C674" t="s">
        <v>66</v>
      </c>
      <c r="D674" t="s">
        <v>69</v>
      </c>
      <c r="F674" t="s">
        <v>34</v>
      </c>
      <c r="G674" t="s">
        <v>9</v>
      </c>
      <c r="H674">
        <v>0</v>
      </c>
      <c r="I674">
        <v>0</v>
      </c>
      <c r="J674">
        <v>0</v>
      </c>
      <c r="K674">
        <v>0</v>
      </c>
    </row>
    <row r="675" spans="1:11" x14ac:dyDescent="0.35">
      <c r="A675" t="str">
        <f t="shared" si="9"/>
        <v>Grazing LivestockGrazing livestock (LFA)Other grazing livestock (SDA)</v>
      </c>
      <c r="B675" t="s">
        <v>63</v>
      </c>
      <c r="C675" t="s">
        <v>66</v>
      </c>
      <c r="D675" t="s">
        <v>69</v>
      </c>
      <c r="F675" t="s">
        <v>35</v>
      </c>
      <c r="G675" t="s">
        <v>9</v>
      </c>
      <c r="H675">
        <v>0</v>
      </c>
      <c r="I675">
        <v>0</v>
      </c>
      <c r="J675">
        <v>0</v>
      </c>
      <c r="K675">
        <v>0</v>
      </c>
    </row>
    <row r="676" spans="1:11" x14ac:dyDescent="0.35">
      <c r="A676" t="str">
        <f t="shared" si="9"/>
        <v>Grazing LivestockGrazing livestock (LFA)Other grazing livestock (SDA)</v>
      </c>
      <c r="B676" t="s">
        <v>63</v>
      </c>
      <c r="C676" t="s">
        <v>66</v>
      </c>
      <c r="D676" t="s">
        <v>69</v>
      </c>
      <c r="F676" t="s">
        <v>36</v>
      </c>
      <c r="G676" t="s">
        <v>9</v>
      </c>
      <c r="H676">
        <v>0</v>
      </c>
      <c r="I676">
        <v>0</v>
      </c>
      <c r="J676">
        <v>0</v>
      </c>
      <c r="K676">
        <v>0</v>
      </c>
    </row>
    <row r="677" spans="1:11" x14ac:dyDescent="0.35">
      <c r="A677" t="str">
        <f t="shared" si="9"/>
        <v>Grazing LivestockGrazing livestock (LFA)Other grazing livestock (SDA)</v>
      </c>
      <c r="B677" t="s">
        <v>63</v>
      </c>
      <c r="C677" t="s">
        <v>66</v>
      </c>
      <c r="D677" t="s">
        <v>69</v>
      </c>
      <c r="F677" t="s">
        <v>37</v>
      </c>
      <c r="G677" t="s">
        <v>9</v>
      </c>
      <c r="H677">
        <v>0</v>
      </c>
      <c r="I677">
        <v>0</v>
      </c>
      <c r="J677">
        <v>0</v>
      </c>
      <c r="K677">
        <v>0</v>
      </c>
    </row>
    <row r="678" spans="1:11" x14ac:dyDescent="0.35">
      <c r="A678" t="str">
        <f t="shared" si="9"/>
        <v>Grazing LivestockGrazing livestock (LFA)Other grazing livestock (SDA)</v>
      </c>
      <c r="B678" t="s">
        <v>63</v>
      </c>
      <c r="C678" t="s">
        <v>66</v>
      </c>
      <c r="D678" t="s">
        <v>69</v>
      </c>
      <c r="F678" t="s">
        <v>38</v>
      </c>
      <c r="G678" t="s">
        <v>9</v>
      </c>
      <c r="H678">
        <v>0</v>
      </c>
      <c r="I678">
        <v>0</v>
      </c>
      <c r="J678">
        <v>0</v>
      </c>
      <c r="K678">
        <v>0</v>
      </c>
    </row>
    <row r="679" spans="1:11" x14ac:dyDescent="0.35">
      <c r="A679" t="str">
        <f t="shared" si="9"/>
        <v>Grazing LivestockGrazing livestock (LFA)Other grazing livestock (SDA)</v>
      </c>
      <c r="B679" t="s">
        <v>63</v>
      </c>
      <c r="C679" t="s">
        <v>66</v>
      </c>
      <c r="D679" t="s">
        <v>69</v>
      </c>
      <c r="F679" t="s">
        <v>39</v>
      </c>
      <c r="G679" t="s">
        <v>9</v>
      </c>
      <c r="H679">
        <v>0</v>
      </c>
      <c r="I679">
        <v>0</v>
      </c>
      <c r="J679">
        <v>0</v>
      </c>
      <c r="K679">
        <v>0</v>
      </c>
    </row>
    <row r="680" spans="1:11" x14ac:dyDescent="0.35">
      <c r="A680" t="str">
        <f t="shared" si="9"/>
        <v>Grazing LivestockGrazing livestock (LFA)Other grazing livestock (SDA)</v>
      </c>
      <c r="B680" t="s">
        <v>63</v>
      </c>
      <c r="C680" t="s">
        <v>66</v>
      </c>
      <c r="D680" t="s">
        <v>69</v>
      </c>
      <c r="F680" t="s">
        <v>40</v>
      </c>
      <c r="G680" t="s">
        <v>9</v>
      </c>
      <c r="H680">
        <v>0</v>
      </c>
      <c r="I680">
        <v>0</v>
      </c>
      <c r="J680">
        <v>0</v>
      </c>
      <c r="K680">
        <v>0</v>
      </c>
    </row>
    <row r="681" spans="1:11" x14ac:dyDescent="0.35">
      <c r="A681" t="str">
        <f t="shared" si="9"/>
        <v>Grazing LivestockGrazing livestock (LFA)Other grazing livestock (SDA)</v>
      </c>
      <c r="B681" t="s">
        <v>63</v>
      </c>
      <c r="C681" t="s">
        <v>66</v>
      </c>
      <c r="D681" t="s">
        <v>69</v>
      </c>
      <c r="F681" t="s">
        <v>41</v>
      </c>
      <c r="G681" t="s">
        <v>9</v>
      </c>
      <c r="H681">
        <v>0</v>
      </c>
      <c r="I681">
        <v>0</v>
      </c>
      <c r="J681">
        <v>0</v>
      </c>
      <c r="K681">
        <v>0</v>
      </c>
    </row>
    <row r="682" spans="1:11" x14ac:dyDescent="0.35">
      <c r="A682" t="str">
        <f t="shared" si="9"/>
        <v>Grazing LivestockGrazing livestock (LFA)Other grazing livestock (SDA)</v>
      </c>
      <c r="B682" t="s">
        <v>63</v>
      </c>
      <c r="C682" t="s">
        <v>66</v>
      </c>
      <c r="D682" t="s">
        <v>69</v>
      </c>
      <c r="F682" t="s">
        <v>42</v>
      </c>
      <c r="G682" t="s">
        <v>9</v>
      </c>
      <c r="H682">
        <v>0</v>
      </c>
      <c r="I682">
        <v>0</v>
      </c>
      <c r="J682">
        <v>0</v>
      </c>
      <c r="K682">
        <v>0</v>
      </c>
    </row>
    <row r="683" spans="1:11" x14ac:dyDescent="0.35">
      <c r="A683" t="str">
        <f t="shared" si="9"/>
        <v>Grazing LivestockGrazing livestock (LFA)Other grazing livestock (SDA)</v>
      </c>
      <c r="B683" t="s">
        <v>63</v>
      </c>
      <c r="C683" t="s">
        <v>66</v>
      </c>
      <c r="D683" t="s">
        <v>69</v>
      </c>
      <c r="F683" t="s">
        <v>43</v>
      </c>
      <c r="G683" t="s">
        <v>9</v>
      </c>
      <c r="H683">
        <v>174.71446410473999</v>
      </c>
      <c r="I683" t="s">
        <v>58</v>
      </c>
      <c r="J683">
        <v>137.30161081659699</v>
      </c>
      <c r="K683">
        <v>373.761315790727</v>
      </c>
    </row>
    <row r="684" spans="1:11" x14ac:dyDescent="0.35">
      <c r="A684" t="str">
        <f t="shared" si="9"/>
        <v>Grazing LivestockGrazing livestock (LFA)Other grazing livestock (SDA)</v>
      </c>
      <c r="B684" t="s">
        <v>63</v>
      </c>
      <c r="C684" t="s">
        <v>66</v>
      </c>
      <c r="D684" t="s">
        <v>69</v>
      </c>
      <c r="F684" t="s">
        <v>44</v>
      </c>
      <c r="G684" t="s">
        <v>9</v>
      </c>
      <c r="H684">
        <v>0.46804150895639601</v>
      </c>
      <c r="I684">
        <v>0</v>
      </c>
      <c r="J684" t="s">
        <v>19</v>
      </c>
      <c r="K684">
        <v>1.6842777317165301</v>
      </c>
    </row>
    <row r="685" spans="1:11" x14ac:dyDescent="0.35">
      <c r="A685" t="str">
        <f t="shared" si="9"/>
        <v>Grazing LivestockGrazing livestock (LFA)Other grazing livestock (SDA)</v>
      </c>
      <c r="B685" t="s">
        <v>63</v>
      </c>
      <c r="C685" t="s">
        <v>66</v>
      </c>
      <c r="D685" t="s">
        <v>69</v>
      </c>
      <c r="F685" t="s">
        <v>45</v>
      </c>
      <c r="G685" t="s">
        <v>9</v>
      </c>
      <c r="H685" t="s">
        <v>19</v>
      </c>
      <c r="I685">
        <v>0</v>
      </c>
      <c r="J685" t="s">
        <v>19</v>
      </c>
      <c r="K685" t="s">
        <v>24</v>
      </c>
    </row>
    <row r="686" spans="1:11" x14ac:dyDescent="0.35">
      <c r="A686" t="str">
        <f t="shared" si="9"/>
        <v>Grazing LivestockGrazing livestock (LFA)Other grazing livestock (SDA)</v>
      </c>
      <c r="B686" t="s">
        <v>63</v>
      </c>
      <c r="C686" t="s">
        <v>66</v>
      </c>
      <c r="D686" t="s">
        <v>69</v>
      </c>
      <c r="F686" t="s">
        <v>46</v>
      </c>
      <c r="G686" t="s">
        <v>9</v>
      </c>
      <c r="H686">
        <v>4.2281250356473299</v>
      </c>
      <c r="I686" t="s">
        <v>24</v>
      </c>
      <c r="J686">
        <v>4.2460012710368504</v>
      </c>
      <c r="K686" t="s">
        <v>54</v>
      </c>
    </row>
    <row r="687" spans="1:11" x14ac:dyDescent="0.35">
      <c r="A687" t="str">
        <f t="shared" si="9"/>
        <v>Grazing LivestockGrazing livestock (LFA)Other grazing livestock (SDA)</v>
      </c>
      <c r="B687" t="s">
        <v>63</v>
      </c>
      <c r="C687" t="s">
        <v>66</v>
      </c>
      <c r="D687" t="s">
        <v>69</v>
      </c>
      <c r="F687" t="s">
        <v>47</v>
      </c>
      <c r="G687" t="s">
        <v>9</v>
      </c>
      <c r="H687">
        <v>101.53296425377</v>
      </c>
      <c r="I687" t="s">
        <v>58</v>
      </c>
      <c r="J687">
        <v>90.258557938157793</v>
      </c>
      <c r="K687">
        <v>176.87801712857299</v>
      </c>
    </row>
    <row r="688" spans="1:11" x14ac:dyDescent="0.35">
      <c r="A688" t="str">
        <f t="shared" ref="A688:A751" si="10">CONCATENATE(B688,C688,D688,E688)</f>
        <v>Grazing LivestockGrazing livestock (LFA)Other grazing livestock (SDA)</v>
      </c>
      <c r="B688" t="s">
        <v>63</v>
      </c>
      <c r="C688" t="s">
        <v>66</v>
      </c>
      <c r="D688" t="s">
        <v>69</v>
      </c>
      <c r="F688" t="s">
        <v>48</v>
      </c>
      <c r="G688" t="s">
        <v>9</v>
      </c>
      <c r="H688">
        <v>73.014671743920204</v>
      </c>
      <c r="I688" t="s">
        <v>58</v>
      </c>
      <c r="J688">
        <v>46.782488155295702</v>
      </c>
      <c r="K688">
        <v>195.245208628462</v>
      </c>
    </row>
    <row r="689" spans="1:11" x14ac:dyDescent="0.35">
      <c r="A689" t="str">
        <f t="shared" si="10"/>
        <v>Grazing LivestockGrazing livestock (LFA)Other grazing livestock (SDA)</v>
      </c>
      <c r="B689" t="s">
        <v>63</v>
      </c>
      <c r="C689" t="s">
        <v>66</v>
      </c>
      <c r="D689" t="s">
        <v>69</v>
      </c>
      <c r="F689" t="s">
        <v>49</v>
      </c>
      <c r="G689" t="s">
        <v>9</v>
      </c>
      <c r="H689" t="s">
        <v>24</v>
      </c>
      <c r="I689" t="s">
        <v>54</v>
      </c>
      <c r="J689">
        <v>0</v>
      </c>
      <c r="K689" t="s">
        <v>24</v>
      </c>
    </row>
    <row r="690" spans="1:11" x14ac:dyDescent="0.35">
      <c r="A690" t="str">
        <f t="shared" si="10"/>
        <v>Grazing LivestockGrazing livestock (LFA)Other grazing livestock (SDA)</v>
      </c>
      <c r="B690" t="s">
        <v>63</v>
      </c>
      <c r="C690" t="s">
        <v>66</v>
      </c>
      <c r="D690" t="s">
        <v>69</v>
      </c>
      <c r="F690" t="s">
        <v>50</v>
      </c>
      <c r="G690" t="s">
        <v>9</v>
      </c>
      <c r="H690" t="s">
        <v>19</v>
      </c>
      <c r="I690">
        <v>0</v>
      </c>
      <c r="J690" t="s">
        <v>19</v>
      </c>
      <c r="K690" t="s">
        <v>19</v>
      </c>
    </row>
    <row r="691" spans="1:11" x14ac:dyDescent="0.35">
      <c r="A691" t="str">
        <f t="shared" si="10"/>
        <v>Grazing LivestockGrazing livestock (LFA)Other grazing livestock (SDA)</v>
      </c>
      <c r="B691" t="s">
        <v>63</v>
      </c>
      <c r="C691" t="s">
        <v>66</v>
      </c>
      <c r="D691" t="s">
        <v>69</v>
      </c>
      <c r="F691" t="s">
        <v>51</v>
      </c>
      <c r="G691" t="s">
        <v>9</v>
      </c>
      <c r="H691">
        <v>3.7322492788817501</v>
      </c>
      <c r="I691" t="s">
        <v>58</v>
      </c>
      <c r="J691">
        <v>2.2733399006019801</v>
      </c>
      <c r="K691">
        <v>9.5167301007654395</v>
      </c>
    </row>
    <row r="692" spans="1:11" x14ac:dyDescent="0.35">
      <c r="A692" t="str">
        <f t="shared" si="10"/>
        <v>Other types &amp; mixed</v>
      </c>
      <c r="B692" t="s">
        <v>70</v>
      </c>
      <c r="F692" t="s">
        <v>4</v>
      </c>
      <c r="G692" t="s">
        <v>5</v>
      </c>
      <c r="H692">
        <v>8914.0005999999994</v>
      </c>
      <c r="I692">
        <v>2147.5664999999999</v>
      </c>
      <c r="J692">
        <v>4468.2597999999998</v>
      </c>
      <c r="K692">
        <v>2298.1743000000001</v>
      </c>
    </row>
    <row r="693" spans="1:11" x14ac:dyDescent="0.35">
      <c r="A693" t="str">
        <f t="shared" si="10"/>
        <v>Other types &amp; mixed</v>
      </c>
      <c r="B693" t="s">
        <v>70</v>
      </c>
      <c r="F693" t="s">
        <v>6</v>
      </c>
      <c r="G693" t="s">
        <v>7</v>
      </c>
      <c r="H693">
        <v>140.87410433560001</v>
      </c>
      <c r="I693">
        <v>69.101111382581195</v>
      </c>
      <c r="J693">
        <v>146.64488754324401</v>
      </c>
      <c r="K693">
        <v>196.72361786005499</v>
      </c>
    </row>
    <row r="694" spans="1:11" x14ac:dyDescent="0.35">
      <c r="A694" t="str">
        <f t="shared" si="10"/>
        <v>Other types &amp; mixed</v>
      </c>
      <c r="B694" t="s">
        <v>70</v>
      </c>
      <c r="F694" t="s">
        <v>8</v>
      </c>
      <c r="G694" t="s">
        <v>9</v>
      </c>
      <c r="H694">
        <v>134.004789406566</v>
      </c>
      <c r="I694">
        <v>61.594757404252697</v>
      </c>
      <c r="J694">
        <v>140.45169224605101</v>
      </c>
      <c r="K694">
        <v>189.135038752718</v>
      </c>
    </row>
    <row r="695" spans="1:11" x14ac:dyDescent="0.35">
      <c r="A695" t="str">
        <f t="shared" si="10"/>
        <v>Other types &amp; mixed</v>
      </c>
      <c r="B695" t="s">
        <v>70</v>
      </c>
      <c r="F695" t="s">
        <v>10</v>
      </c>
      <c r="G695" t="s">
        <v>9</v>
      </c>
      <c r="H695">
        <v>51.7600110832391</v>
      </c>
      <c r="I695">
        <v>20.385931165344601</v>
      </c>
      <c r="J695">
        <v>55.537276676929103</v>
      </c>
      <c r="K695">
        <v>73.734027150595097</v>
      </c>
    </row>
    <row r="696" spans="1:11" x14ac:dyDescent="0.35">
      <c r="A696" t="str">
        <f t="shared" si="10"/>
        <v>Other types &amp; mixed</v>
      </c>
      <c r="B696" t="s">
        <v>70</v>
      </c>
      <c r="F696" t="s">
        <v>11</v>
      </c>
      <c r="G696" t="s">
        <v>9</v>
      </c>
      <c r="H696">
        <v>28.8089151553344</v>
      </c>
      <c r="I696">
        <v>10.4412235937746</v>
      </c>
      <c r="J696">
        <v>30.6425728472637</v>
      </c>
      <c r="K696">
        <v>42.407788020691001</v>
      </c>
    </row>
    <row r="697" spans="1:11" x14ac:dyDescent="0.35">
      <c r="A697" t="str">
        <f t="shared" si="10"/>
        <v>Other types &amp; mixed</v>
      </c>
      <c r="B697" t="s">
        <v>70</v>
      </c>
      <c r="F697" t="s">
        <v>12</v>
      </c>
      <c r="G697" t="s">
        <v>9</v>
      </c>
      <c r="H697">
        <v>18.4871159098867</v>
      </c>
      <c r="I697">
        <v>8.1672682824955594</v>
      </c>
      <c r="J697">
        <v>21.083985204709901</v>
      </c>
      <c r="K697">
        <v>23.0816640143439</v>
      </c>
    </row>
    <row r="698" spans="1:11" x14ac:dyDescent="0.35">
      <c r="A698" t="str">
        <f t="shared" si="10"/>
        <v>Other types &amp; mixed</v>
      </c>
      <c r="B698" t="s">
        <v>70</v>
      </c>
      <c r="F698" t="s">
        <v>13</v>
      </c>
      <c r="G698" t="s">
        <v>9</v>
      </c>
      <c r="H698">
        <v>4.4639800180179501</v>
      </c>
      <c r="I698">
        <v>1.7774392890744</v>
      </c>
      <c r="J698">
        <v>3.8107186249555101</v>
      </c>
      <c r="K698">
        <v>8.2445751155602007</v>
      </c>
    </row>
    <row r="699" spans="1:11" x14ac:dyDescent="0.35">
      <c r="A699" t="str">
        <f t="shared" si="10"/>
        <v>Other types &amp; mixed</v>
      </c>
      <c r="B699" t="s">
        <v>70</v>
      </c>
      <c r="F699" t="s">
        <v>14</v>
      </c>
      <c r="G699" t="s">
        <v>9</v>
      </c>
      <c r="H699">
        <v>9.7762586312816708</v>
      </c>
      <c r="I699">
        <v>2.7810472905029999</v>
      </c>
      <c r="J699">
        <v>10.169144630310001</v>
      </c>
      <c r="K699">
        <v>15.5491736014105</v>
      </c>
    </row>
    <row r="700" spans="1:11" x14ac:dyDescent="0.35">
      <c r="A700" t="str">
        <f t="shared" si="10"/>
        <v>Other types &amp; mixed</v>
      </c>
      <c r="B700" t="s">
        <v>70</v>
      </c>
      <c r="F700" t="s">
        <v>15</v>
      </c>
      <c r="G700" t="s">
        <v>9</v>
      </c>
      <c r="H700">
        <v>9.5844941849117706</v>
      </c>
      <c r="I700">
        <v>2.1477610197402499</v>
      </c>
      <c r="J700">
        <v>10.0909566945951</v>
      </c>
      <c r="K700">
        <v>15.5491736014105</v>
      </c>
    </row>
    <row r="701" spans="1:11" x14ac:dyDescent="0.35">
      <c r="A701" t="str">
        <f t="shared" si="10"/>
        <v>Other types &amp; mixed</v>
      </c>
      <c r="B701" t="s">
        <v>70</v>
      </c>
      <c r="F701" t="s">
        <v>16</v>
      </c>
      <c r="G701" t="s">
        <v>9</v>
      </c>
      <c r="H701" t="s">
        <v>19</v>
      </c>
      <c r="I701" t="s">
        <v>24</v>
      </c>
      <c r="J701" t="s">
        <v>24</v>
      </c>
      <c r="K701">
        <v>0</v>
      </c>
    </row>
    <row r="702" spans="1:11" x14ac:dyDescent="0.35">
      <c r="A702" t="str">
        <f t="shared" si="10"/>
        <v>Other types &amp; mixed</v>
      </c>
      <c r="B702" t="s">
        <v>70</v>
      </c>
      <c r="F702" t="s">
        <v>17</v>
      </c>
      <c r="G702" t="s">
        <v>9</v>
      </c>
      <c r="H702">
        <v>2.04724182652624</v>
      </c>
      <c r="I702" t="s">
        <v>19</v>
      </c>
      <c r="J702">
        <v>1.3433452562449499</v>
      </c>
      <c r="K702">
        <v>5.1445107527309801</v>
      </c>
    </row>
    <row r="703" spans="1:11" x14ac:dyDescent="0.35">
      <c r="A703" t="str">
        <f t="shared" si="10"/>
        <v>Other types &amp; mixed</v>
      </c>
      <c r="B703" t="s">
        <v>70</v>
      </c>
      <c r="F703" t="s">
        <v>18</v>
      </c>
      <c r="G703" t="s">
        <v>9</v>
      </c>
      <c r="H703" t="s">
        <v>19</v>
      </c>
      <c r="I703">
        <v>0</v>
      </c>
      <c r="J703" t="s">
        <v>24</v>
      </c>
      <c r="K703" t="s">
        <v>24</v>
      </c>
    </row>
    <row r="704" spans="1:11" x14ac:dyDescent="0.35">
      <c r="A704" t="str">
        <f t="shared" si="10"/>
        <v>Other types &amp; mixed</v>
      </c>
      <c r="B704" t="s">
        <v>70</v>
      </c>
      <c r="F704" t="s">
        <v>20</v>
      </c>
      <c r="G704" t="s">
        <v>9</v>
      </c>
      <c r="H704">
        <v>1.6903214712594901</v>
      </c>
      <c r="I704" t="s">
        <v>19</v>
      </c>
      <c r="J704">
        <v>0.99323358950614304</v>
      </c>
      <c r="K704">
        <v>4.44082244893261</v>
      </c>
    </row>
    <row r="705" spans="1:11" x14ac:dyDescent="0.35">
      <c r="A705" t="str">
        <f t="shared" si="10"/>
        <v>Other types &amp; mixed</v>
      </c>
      <c r="B705" t="s">
        <v>70</v>
      </c>
      <c r="F705" t="s">
        <v>21</v>
      </c>
      <c r="G705" t="s">
        <v>9</v>
      </c>
      <c r="H705">
        <v>0.97376842985628698</v>
      </c>
      <c r="I705" t="s">
        <v>24</v>
      </c>
      <c r="J705" t="s">
        <v>19</v>
      </c>
      <c r="K705" t="s">
        <v>19</v>
      </c>
    </row>
    <row r="706" spans="1:11" x14ac:dyDescent="0.35">
      <c r="A706" t="str">
        <f t="shared" si="10"/>
        <v>Other types &amp; mixed</v>
      </c>
      <c r="B706" t="s">
        <v>70</v>
      </c>
      <c r="F706" t="s">
        <v>22</v>
      </c>
      <c r="G706" t="s">
        <v>9</v>
      </c>
      <c r="H706">
        <v>0.93167769228106201</v>
      </c>
      <c r="I706">
        <v>0</v>
      </c>
      <c r="J706" t="s">
        <v>19</v>
      </c>
      <c r="K706" t="s">
        <v>19</v>
      </c>
    </row>
    <row r="707" spans="1:11" x14ac:dyDescent="0.35">
      <c r="A707" t="str">
        <f t="shared" si="10"/>
        <v>Other types &amp; mixed</v>
      </c>
      <c r="B707" t="s">
        <v>70</v>
      </c>
      <c r="F707" t="s">
        <v>23</v>
      </c>
      <c r="G707" t="s">
        <v>9</v>
      </c>
      <c r="H707" t="s">
        <v>24</v>
      </c>
      <c r="I707" t="s">
        <v>24</v>
      </c>
      <c r="J707" t="s">
        <v>54</v>
      </c>
      <c r="K707">
        <v>0</v>
      </c>
    </row>
    <row r="708" spans="1:11" x14ac:dyDescent="0.35">
      <c r="A708" t="str">
        <f t="shared" si="10"/>
        <v>Other types &amp; mixed</v>
      </c>
      <c r="B708" t="s">
        <v>70</v>
      </c>
      <c r="F708" t="s">
        <v>25</v>
      </c>
      <c r="G708" t="s">
        <v>9</v>
      </c>
      <c r="H708" t="s">
        <v>54</v>
      </c>
      <c r="I708" t="s">
        <v>24</v>
      </c>
      <c r="J708">
        <v>2.6368626233416399</v>
      </c>
      <c r="K708" t="s">
        <v>19</v>
      </c>
    </row>
    <row r="709" spans="1:11" x14ac:dyDescent="0.35">
      <c r="A709" t="str">
        <f t="shared" si="10"/>
        <v>Other types &amp; mixed</v>
      </c>
      <c r="B709" t="s">
        <v>70</v>
      </c>
      <c r="F709" t="s">
        <v>26</v>
      </c>
      <c r="G709" t="s">
        <v>9</v>
      </c>
      <c r="H709" t="s">
        <v>54</v>
      </c>
      <c r="I709" t="s">
        <v>19</v>
      </c>
      <c r="J709" t="s">
        <v>19</v>
      </c>
      <c r="K709" t="s">
        <v>19</v>
      </c>
    </row>
    <row r="710" spans="1:11" x14ac:dyDescent="0.35">
      <c r="A710" t="str">
        <f t="shared" si="10"/>
        <v>Other types &amp; mixed</v>
      </c>
      <c r="B710" t="s">
        <v>70</v>
      </c>
      <c r="F710" t="s">
        <v>27</v>
      </c>
      <c r="G710" t="s">
        <v>9</v>
      </c>
      <c r="H710" t="s">
        <v>54</v>
      </c>
      <c r="I710" t="s">
        <v>19</v>
      </c>
      <c r="J710" t="s">
        <v>19</v>
      </c>
      <c r="K710" t="s">
        <v>19</v>
      </c>
    </row>
    <row r="711" spans="1:11" x14ac:dyDescent="0.35">
      <c r="A711" t="str">
        <f t="shared" si="10"/>
        <v>Other types &amp; mixed</v>
      </c>
      <c r="B711" t="s">
        <v>70</v>
      </c>
      <c r="F711" t="s">
        <v>28</v>
      </c>
      <c r="G711" t="s">
        <v>9</v>
      </c>
      <c r="H711" t="s">
        <v>19</v>
      </c>
      <c r="I711" t="s">
        <v>24</v>
      </c>
      <c r="J711" t="s">
        <v>19</v>
      </c>
      <c r="K711" t="s">
        <v>24</v>
      </c>
    </row>
    <row r="712" spans="1:11" x14ac:dyDescent="0.35">
      <c r="A712" t="str">
        <f t="shared" si="10"/>
        <v>Other types &amp; mixed</v>
      </c>
      <c r="B712" t="s">
        <v>70</v>
      </c>
      <c r="F712" t="s">
        <v>29</v>
      </c>
      <c r="G712" t="s">
        <v>9</v>
      </c>
      <c r="H712" t="s">
        <v>19</v>
      </c>
      <c r="I712">
        <v>0</v>
      </c>
      <c r="J712" t="s">
        <v>24</v>
      </c>
      <c r="K712" t="s">
        <v>24</v>
      </c>
    </row>
    <row r="713" spans="1:11" x14ac:dyDescent="0.35">
      <c r="A713" t="str">
        <f t="shared" si="10"/>
        <v>Other types &amp; mixed</v>
      </c>
      <c r="B713" t="s">
        <v>70</v>
      </c>
      <c r="F713" t="s">
        <v>30</v>
      </c>
      <c r="G713" t="s">
        <v>9</v>
      </c>
      <c r="H713" t="s">
        <v>19</v>
      </c>
      <c r="I713" t="s">
        <v>24</v>
      </c>
      <c r="J713" t="s">
        <v>19</v>
      </c>
      <c r="K713" t="s">
        <v>19</v>
      </c>
    </row>
    <row r="714" spans="1:11" x14ac:dyDescent="0.35">
      <c r="A714" t="str">
        <f t="shared" si="10"/>
        <v>Other types &amp; mixed</v>
      </c>
      <c r="B714" t="s">
        <v>70</v>
      </c>
      <c r="F714" t="s">
        <v>31</v>
      </c>
      <c r="G714" t="s">
        <v>9</v>
      </c>
      <c r="H714">
        <v>0</v>
      </c>
      <c r="I714">
        <v>0</v>
      </c>
      <c r="J714">
        <v>0</v>
      </c>
      <c r="K714">
        <v>0</v>
      </c>
    </row>
    <row r="715" spans="1:11" x14ac:dyDescent="0.35">
      <c r="A715" t="str">
        <f t="shared" si="10"/>
        <v>Other types &amp; mixed</v>
      </c>
      <c r="B715" t="s">
        <v>70</v>
      </c>
      <c r="F715" t="s">
        <v>32</v>
      </c>
      <c r="G715" t="s">
        <v>9</v>
      </c>
      <c r="H715" t="s">
        <v>24</v>
      </c>
      <c r="I715" t="s">
        <v>24</v>
      </c>
      <c r="J715" t="s">
        <v>24</v>
      </c>
      <c r="K715">
        <v>0</v>
      </c>
    </row>
    <row r="716" spans="1:11" x14ac:dyDescent="0.35">
      <c r="A716" t="str">
        <f t="shared" si="10"/>
        <v>Other types &amp; mixed</v>
      </c>
      <c r="B716" t="s">
        <v>70</v>
      </c>
      <c r="F716" t="s">
        <v>33</v>
      </c>
      <c r="G716" t="s">
        <v>9</v>
      </c>
      <c r="H716">
        <v>0</v>
      </c>
      <c r="I716">
        <v>0</v>
      </c>
      <c r="J716">
        <v>0</v>
      </c>
      <c r="K716">
        <v>0</v>
      </c>
    </row>
    <row r="717" spans="1:11" x14ac:dyDescent="0.35">
      <c r="A717" t="str">
        <f t="shared" si="10"/>
        <v>Other types &amp; mixed</v>
      </c>
      <c r="B717" t="s">
        <v>70</v>
      </c>
      <c r="F717" t="s">
        <v>34</v>
      </c>
      <c r="G717" t="s">
        <v>9</v>
      </c>
      <c r="H717">
        <v>0</v>
      </c>
      <c r="I717">
        <v>0</v>
      </c>
      <c r="J717">
        <v>0</v>
      </c>
      <c r="K717">
        <v>0</v>
      </c>
    </row>
    <row r="718" spans="1:11" x14ac:dyDescent="0.35">
      <c r="A718" t="str">
        <f t="shared" si="10"/>
        <v>Other types &amp; mixed</v>
      </c>
      <c r="B718" t="s">
        <v>70</v>
      </c>
      <c r="F718" t="s">
        <v>35</v>
      </c>
      <c r="G718" t="s">
        <v>9</v>
      </c>
      <c r="H718">
        <v>0</v>
      </c>
      <c r="I718">
        <v>0</v>
      </c>
      <c r="J718">
        <v>0</v>
      </c>
      <c r="K718">
        <v>0</v>
      </c>
    </row>
    <row r="719" spans="1:11" x14ac:dyDescent="0.35">
      <c r="A719" t="str">
        <f t="shared" si="10"/>
        <v>Other types &amp; mixed</v>
      </c>
      <c r="B719" t="s">
        <v>70</v>
      </c>
      <c r="F719" t="s">
        <v>36</v>
      </c>
      <c r="G719" t="s">
        <v>9</v>
      </c>
      <c r="H719">
        <v>0</v>
      </c>
      <c r="I719">
        <v>0</v>
      </c>
      <c r="J719">
        <v>0</v>
      </c>
      <c r="K719">
        <v>0</v>
      </c>
    </row>
    <row r="720" spans="1:11" x14ac:dyDescent="0.35">
      <c r="A720" t="str">
        <f t="shared" si="10"/>
        <v>Other types &amp; mixed</v>
      </c>
      <c r="B720" t="s">
        <v>70</v>
      </c>
      <c r="F720" t="s">
        <v>37</v>
      </c>
      <c r="G720" t="s">
        <v>9</v>
      </c>
      <c r="H720">
        <v>0</v>
      </c>
      <c r="I720">
        <v>0</v>
      </c>
      <c r="J720">
        <v>0</v>
      </c>
      <c r="K720">
        <v>0</v>
      </c>
    </row>
    <row r="721" spans="1:11" x14ac:dyDescent="0.35">
      <c r="A721" t="str">
        <f t="shared" si="10"/>
        <v>Other types &amp; mixed</v>
      </c>
      <c r="B721" t="s">
        <v>70</v>
      </c>
      <c r="F721" t="s">
        <v>38</v>
      </c>
      <c r="G721" t="s">
        <v>9</v>
      </c>
      <c r="H721">
        <v>0</v>
      </c>
      <c r="I721">
        <v>0</v>
      </c>
      <c r="J721">
        <v>0</v>
      </c>
      <c r="K721">
        <v>0</v>
      </c>
    </row>
    <row r="722" spans="1:11" x14ac:dyDescent="0.35">
      <c r="A722" t="str">
        <f t="shared" si="10"/>
        <v>Other types &amp; mixed</v>
      </c>
      <c r="B722" t="s">
        <v>70</v>
      </c>
      <c r="F722" t="s">
        <v>39</v>
      </c>
      <c r="G722" t="s">
        <v>9</v>
      </c>
      <c r="H722">
        <v>0</v>
      </c>
      <c r="I722">
        <v>0</v>
      </c>
      <c r="J722">
        <v>0</v>
      </c>
      <c r="K722">
        <v>0</v>
      </c>
    </row>
    <row r="723" spans="1:11" x14ac:dyDescent="0.35">
      <c r="A723" t="str">
        <f t="shared" si="10"/>
        <v>Other types &amp; mixed</v>
      </c>
      <c r="B723" t="s">
        <v>70</v>
      </c>
      <c r="F723" t="s">
        <v>40</v>
      </c>
      <c r="G723" t="s">
        <v>9</v>
      </c>
      <c r="H723">
        <v>0</v>
      </c>
      <c r="I723">
        <v>0</v>
      </c>
      <c r="J723">
        <v>0</v>
      </c>
      <c r="K723">
        <v>0</v>
      </c>
    </row>
    <row r="724" spans="1:11" x14ac:dyDescent="0.35">
      <c r="A724" t="str">
        <f t="shared" si="10"/>
        <v>Other types &amp; mixed</v>
      </c>
      <c r="B724" t="s">
        <v>70</v>
      </c>
      <c r="F724" t="s">
        <v>41</v>
      </c>
      <c r="G724" t="s">
        <v>9</v>
      </c>
      <c r="H724">
        <v>0</v>
      </c>
      <c r="I724">
        <v>0</v>
      </c>
      <c r="J724">
        <v>0</v>
      </c>
      <c r="K724">
        <v>0</v>
      </c>
    </row>
    <row r="725" spans="1:11" x14ac:dyDescent="0.35">
      <c r="A725" t="str">
        <f t="shared" si="10"/>
        <v>Other types &amp; mixed</v>
      </c>
      <c r="B725" t="s">
        <v>70</v>
      </c>
      <c r="F725" t="s">
        <v>42</v>
      </c>
      <c r="G725" t="s">
        <v>9</v>
      </c>
      <c r="H725">
        <v>0</v>
      </c>
      <c r="I725">
        <v>0</v>
      </c>
      <c r="J725">
        <v>0</v>
      </c>
      <c r="K725">
        <v>0</v>
      </c>
    </row>
    <row r="726" spans="1:11" x14ac:dyDescent="0.35">
      <c r="A726" t="str">
        <f t="shared" si="10"/>
        <v>Other types &amp; mixed</v>
      </c>
      <c r="B726" t="s">
        <v>70</v>
      </c>
      <c r="F726" t="s">
        <v>43</v>
      </c>
      <c r="G726" t="s">
        <v>9</v>
      </c>
      <c r="H726">
        <v>66.466968003008702</v>
      </c>
      <c r="I726">
        <v>37.290535929388</v>
      </c>
      <c r="J726">
        <v>68.540924160676596</v>
      </c>
      <c r="K726">
        <v>89.699041037922996</v>
      </c>
    </row>
    <row r="727" spans="1:11" x14ac:dyDescent="0.35">
      <c r="A727" t="str">
        <f t="shared" si="10"/>
        <v>Other types &amp; mixed</v>
      </c>
      <c r="B727" t="s">
        <v>70</v>
      </c>
      <c r="F727" t="s">
        <v>44</v>
      </c>
      <c r="G727" t="s">
        <v>9</v>
      </c>
      <c r="H727">
        <v>3.6717292154994898</v>
      </c>
      <c r="I727">
        <v>2.62433410932793</v>
      </c>
      <c r="J727">
        <v>4.2662298848424198</v>
      </c>
      <c r="K727">
        <v>3.49461784513037</v>
      </c>
    </row>
    <row r="728" spans="1:11" x14ac:dyDescent="0.35">
      <c r="A728" t="str">
        <f t="shared" si="10"/>
        <v>Other types &amp; mixed</v>
      </c>
      <c r="B728" t="s">
        <v>70</v>
      </c>
      <c r="F728" t="s">
        <v>45</v>
      </c>
      <c r="G728" t="s">
        <v>9</v>
      </c>
      <c r="H728">
        <v>0.81919102877332095</v>
      </c>
      <c r="I728" t="s">
        <v>19</v>
      </c>
      <c r="J728">
        <v>0.99969729401141805</v>
      </c>
      <c r="K728" t="s">
        <v>19</v>
      </c>
    </row>
    <row r="729" spans="1:11" x14ac:dyDescent="0.35">
      <c r="A729" t="str">
        <f t="shared" si="10"/>
        <v>Other types &amp; mixed</v>
      </c>
      <c r="B729" t="s">
        <v>70</v>
      </c>
      <c r="F729" t="s">
        <v>46</v>
      </c>
      <c r="G729" t="s">
        <v>9</v>
      </c>
      <c r="H729">
        <v>11.8778093456714</v>
      </c>
      <c r="I729">
        <v>4.32744195721064</v>
      </c>
      <c r="J729">
        <v>13.200411331946301</v>
      </c>
      <c r="K729">
        <v>16.361884717795299</v>
      </c>
    </row>
    <row r="730" spans="1:11" x14ac:dyDescent="0.35">
      <c r="A730" t="str">
        <f t="shared" si="10"/>
        <v>Other types &amp; mixed</v>
      </c>
      <c r="B730" t="s">
        <v>70</v>
      </c>
      <c r="F730" t="s">
        <v>47</v>
      </c>
      <c r="G730" t="s">
        <v>9</v>
      </c>
      <c r="H730">
        <v>36.616785828464003</v>
      </c>
      <c r="I730">
        <v>23.317913821062099</v>
      </c>
      <c r="J730">
        <v>36.4411889203488</v>
      </c>
      <c r="K730">
        <v>49.385540842572297</v>
      </c>
    </row>
    <row r="731" spans="1:11" x14ac:dyDescent="0.35">
      <c r="A731" t="str">
        <f t="shared" si="10"/>
        <v>Other types &amp; mixed</v>
      </c>
      <c r="B731" t="s">
        <v>70</v>
      </c>
      <c r="F731" t="s">
        <v>48</v>
      </c>
      <c r="G731" t="s">
        <v>9</v>
      </c>
      <c r="H731" t="s">
        <v>19</v>
      </c>
      <c r="I731" t="s">
        <v>24</v>
      </c>
      <c r="J731" t="s">
        <v>24</v>
      </c>
      <c r="K731" t="s">
        <v>19</v>
      </c>
    </row>
    <row r="732" spans="1:11" x14ac:dyDescent="0.35">
      <c r="A732" t="str">
        <f t="shared" si="10"/>
        <v>Other types &amp; mixed</v>
      </c>
      <c r="B732" t="s">
        <v>70</v>
      </c>
      <c r="F732" t="s">
        <v>49</v>
      </c>
      <c r="G732" t="s">
        <v>9</v>
      </c>
      <c r="H732">
        <v>1.48645601044721</v>
      </c>
      <c r="I732" t="s">
        <v>19</v>
      </c>
      <c r="J732">
        <v>1.6233580798054801</v>
      </c>
      <c r="K732">
        <v>2.1916141434529099</v>
      </c>
    </row>
    <row r="733" spans="1:11" x14ac:dyDescent="0.35">
      <c r="A733" t="str">
        <f t="shared" si="10"/>
        <v>Other types &amp; mixed</v>
      </c>
      <c r="B733" t="s">
        <v>70</v>
      </c>
      <c r="F733" t="s">
        <v>50</v>
      </c>
      <c r="G733" t="s">
        <v>9</v>
      </c>
      <c r="H733">
        <v>4.7818100904099099</v>
      </c>
      <c r="I733">
        <v>1.0684984595354801</v>
      </c>
      <c r="J733">
        <v>5.3814692489456402</v>
      </c>
      <c r="K733">
        <v>7.08587847666732</v>
      </c>
    </row>
    <row r="734" spans="1:11" x14ac:dyDescent="0.35">
      <c r="A734" t="str">
        <f t="shared" si="10"/>
        <v>Other types &amp; mixed</v>
      </c>
      <c r="B734" t="s">
        <v>70</v>
      </c>
      <c r="F734" t="s">
        <v>51</v>
      </c>
      <c r="G734" t="s">
        <v>9</v>
      </c>
      <c r="H734">
        <v>6.8693149290342204</v>
      </c>
      <c r="I734">
        <v>7.5063539783284998</v>
      </c>
      <c r="J734">
        <v>6.19319529719378</v>
      </c>
      <c r="K734">
        <v>7.5885791073375097</v>
      </c>
    </row>
    <row r="735" spans="1:11" x14ac:dyDescent="0.35">
      <c r="A735" t="str">
        <f t="shared" si="10"/>
        <v>Other types &amp; mixedPigs</v>
      </c>
      <c r="B735" t="s">
        <v>70</v>
      </c>
      <c r="C735" t="s">
        <v>71</v>
      </c>
      <c r="F735" t="s">
        <v>4</v>
      </c>
      <c r="G735" t="s">
        <v>5</v>
      </c>
      <c r="H735">
        <v>1338.0003999999999</v>
      </c>
      <c r="I735">
        <v>319.84210000000002</v>
      </c>
      <c r="J735">
        <v>666.39919999999995</v>
      </c>
      <c r="K735">
        <v>351.75909999999999</v>
      </c>
    </row>
    <row r="736" spans="1:11" x14ac:dyDescent="0.35">
      <c r="A736" t="str">
        <f t="shared" si="10"/>
        <v>Other types &amp; mixedPigs</v>
      </c>
      <c r="B736" t="s">
        <v>70</v>
      </c>
      <c r="C736" t="s">
        <v>71</v>
      </c>
      <c r="F736" t="s">
        <v>6</v>
      </c>
      <c r="G736" t="s">
        <v>7</v>
      </c>
      <c r="H736">
        <v>77.805243558970503</v>
      </c>
      <c r="I736" t="s">
        <v>58</v>
      </c>
      <c r="J736">
        <v>120.27974658583</v>
      </c>
      <c r="K736">
        <v>51.067674596051702</v>
      </c>
    </row>
    <row r="737" spans="1:11" x14ac:dyDescent="0.35">
      <c r="A737" t="str">
        <f t="shared" si="10"/>
        <v>Other types &amp; mixedPigs</v>
      </c>
      <c r="B737" t="s">
        <v>70</v>
      </c>
      <c r="C737" t="s">
        <v>71</v>
      </c>
      <c r="F737" t="s">
        <v>8</v>
      </c>
      <c r="G737" t="s">
        <v>9</v>
      </c>
      <c r="H737">
        <v>73.434994414052497</v>
      </c>
      <c r="I737" t="s">
        <v>58</v>
      </c>
      <c r="J737">
        <v>115.694351516328</v>
      </c>
      <c r="K737">
        <v>47.901676655984197</v>
      </c>
    </row>
    <row r="738" spans="1:11" x14ac:dyDescent="0.35">
      <c r="A738" t="str">
        <f t="shared" si="10"/>
        <v>Other types &amp; mixedPigs</v>
      </c>
      <c r="B738" t="s">
        <v>70</v>
      </c>
      <c r="C738" t="s">
        <v>71</v>
      </c>
      <c r="F738" t="s">
        <v>10</v>
      </c>
      <c r="G738" t="s">
        <v>9</v>
      </c>
      <c r="H738">
        <v>28.119128411321899</v>
      </c>
      <c r="I738" t="s">
        <v>24</v>
      </c>
      <c r="J738">
        <v>46.738789500347501</v>
      </c>
      <c r="K738" t="s">
        <v>54</v>
      </c>
    </row>
    <row r="739" spans="1:11" x14ac:dyDescent="0.35">
      <c r="A739" t="str">
        <f t="shared" si="10"/>
        <v>Other types &amp; mixedPigs</v>
      </c>
      <c r="B739" t="s">
        <v>70</v>
      </c>
      <c r="C739" t="s">
        <v>71</v>
      </c>
      <c r="F739" t="s">
        <v>11</v>
      </c>
      <c r="G739" t="s">
        <v>9</v>
      </c>
      <c r="H739">
        <v>15.4339142693829</v>
      </c>
      <c r="I739" t="s">
        <v>24</v>
      </c>
      <c r="J739">
        <v>26.168100620468898</v>
      </c>
      <c r="K739" t="s">
        <v>54</v>
      </c>
    </row>
    <row r="740" spans="1:11" x14ac:dyDescent="0.35">
      <c r="A740" t="str">
        <f t="shared" si="10"/>
        <v>Other types &amp; mixedPigs</v>
      </c>
      <c r="B740" t="s">
        <v>70</v>
      </c>
      <c r="C740" t="s">
        <v>71</v>
      </c>
      <c r="F740" t="s">
        <v>12</v>
      </c>
      <c r="G740" t="s">
        <v>9</v>
      </c>
      <c r="H740">
        <v>11.4031299190942</v>
      </c>
      <c r="I740" t="s">
        <v>24</v>
      </c>
      <c r="J740">
        <v>18.831756954390102</v>
      </c>
      <c r="K740" t="s">
        <v>54</v>
      </c>
    </row>
    <row r="741" spans="1:11" x14ac:dyDescent="0.35">
      <c r="A741" t="str">
        <f t="shared" si="10"/>
        <v>Other types &amp; mixedPigs</v>
      </c>
      <c r="B741" t="s">
        <v>70</v>
      </c>
      <c r="C741" t="s">
        <v>71</v>
      </c>
      <c r="F741" t="s">
        <v>13</v>
      </c>
      <c r="G741" t="s">
        <v>9</v>
      </c>
      <c r="H741" t="s">
        <v>19</v>
      </c>
      <c r="I741">
        <v>0</v>
      </c>
      <c r="J741" t="s">
        <v>19</v>
      </c>
      <c r="K741" t="s">
        <v>19</v>
      </c>
    </row>
    <row r="742" spans="1:11" x14ac:dyDescent="0.35">
      <c r="A742" t="str">
        <f t="shared" si="10"/>
        <v>Other types &amp; mixedPigs</v>
      </c>
      <c r="B742" t="s">
        <v>70</v>
      </c>
      <c r="C742" t="s">
        <v>71</v>
      </c>
      <c r="F742" t="s">
        <v>14</v>
      </c>
      <c r="G742" t="s">
        <v>9</v>
      </c>
      <c r="H742">
        <v>4.4215288717402501</v>
      </c>
      <c r="I742" t="s">
        <v>54</v>
      </c>
      <c r="J742">
        <v>7.7255924376860001</v>
      </c>
      <c r="K742" t="s">
        <v>19</v>
      </c>
    </row>
    <row r="743" spans="1:11" x14ac:dyDescent="0.35">
      <c r="A743" t="str">
        <f t="shared" si="10"/>
        <v>Other types &amp; mixedPigs</v>
      </c>
      <c r="B743" t="s">
        <v>70</v>
      </c>
      <c r="C743" t="s">
        <v>71</v>
      </c>
      <c r="F743" t="s">
        <v>15</v>
      </c>
      <c r="G743" t="s">
        <v>9</v>
      </c>
      <c r="H743">
        <v>4.4215288717402501</v>
      </c>
      <c r="I743" t="s">
        <v>54</v>
      </c>
      <c r="J743">
        <v>7.7255924376860001</v>
      </c>
      <c r="K743" t="s">
        <v>19</v>
      </c>
    </row>
    <row r="744" spans="1:11" x14ac:dyDescent="0.35">
      <c r="A744" t="str">
        <f t="shared" si="10"/>
        <v>Other types &amp; mixedPigs</v>
      </c>
      <c r="B744" t="s">
        <v>70</v>
      </c>
      <c r="C744" t="s">
        <v>71</v>
      </c>
      <c r="F744" t="s">
        <v>16</v>
      </c>
      <c r="G744" t="s">
        <v>9</v>
      </c>
      <c r="H744">
        <v>0</v>
      </c>
      <c r="I744" t="s">
        <v>54</v>
      </c>
      <c r="J744">
        <v>0</v>
      </c>
      <c r="K744">
        <v>0</v>
      </c>
    </row>
    <row r="745" spans="1:11" x14ac:dyDescent="0.35">
      <c r="A745" t="str">
        <f t="shared" si="10"/>
        <v>Other types &amp; mixedPigs</v>
      </c>
      <c r="B745" t="s">
        <v>70</v>
      </c>
      <c r="C745" t="s">
        <v>71</v>
      </c>
      <c r="F745" t="s">
        <v>17</v>
      </c>
      <c r="G745" t="s">
        <v>9</v>
      </c>
      <c r="H745" t="s">
        <v>19</v>
      </c>
      <c r="I745" t="s">
        <v>24</v>
      </c>
      <c r="J745">
        <v>3.27884242057914</v>
      </c>
      <c r="K745" t="s">
        <v>24</v>
      </c>
    </row>
    <row r="746" spans="1:11" x14ac:dyDescent="0.35">
      <c r="A746" t="str">
        <f t="shared" si="10"/>
        <v>Other types &amp; mixedPigs</v>
      </c>
      <c r="B746" t="s">
        <v>70</v>
      </c>
      <c r="C746" t="s">
        <v>71</v>
      </c>
      <c r="F746" t="s">
        <v>18</v>
      </c>
      <c r="G746" t="s">
        <v>9</v>
      </c>
      <c r="H746">
        <v>0</v>
      </c>
      <c r="I746">
        <v>0</v>
      </c>
      <c r="J746" t="s">
        <v>54</v>
      </c>
      <c r="K746" t="s">
        <v>54</v>
      </c>
    </row>
    <row r="747" spans="1:11" x14ac:dyDescent="0.35">
      <c r="A747" t="str">
        <f t="shared" si="10"/>
        <v>Other types &amp; mixedPigs</v>
      </c>
      <c r="B747" t="s">
        <v>70</v>
      </c>
      <c r="C747" t="s">
        <v>71</v>
      </c>
      <c r="F747" t="s">
        <v>20</v>
      </c>
      <c r="G747" t="s">
        <v>9</v>
      </c>
      <c r="H747" t="s">
        <v>19</v>
      </c>
      <c r="I747" t="s">
        <v>24</v>
      </c>
      <c r="J747">
        <v>3.27884242057914</v>
      </c>
      <c r="K747" t="s">
        <v>24</v>
      </c>
    </row>
    <row r="748" spans="1:11" x14ac:dyDescent="0.35">
      <c r="A748" t="str">
        <f t="shared" si="10"/>
        <v>Other types &amp; mixedPigs</v>
      </c>
      <c r="B748" t="s">
        <v>70</v>
      </c>
      <c r="C748" t="s">
        <v>71</v>
      </c>
      <c r="F748" t="s">
        <v>21</v>
      </c>
      <c r="G748" t="s">
        <v>9</v>
      </c>
      <c r="H748">
        <v>0</v>
      </c>
      <c r="I748" t="s">
        <v>54</v>
      </c>
      <c r="J748">
        <v>0</v>
      </c>
      <c r="K748">
        <v>0</v>
      </c>
    </row>
    <row r="749" spans="1:11" x14ac:dyDescent="0.35">
      <c r="A749" t="str">
        <f t="shared" si="10"/>
        <v>Other types &amp; mixedPigs</v>
      </c>
      <c r="B749" t="s">
        <v>70</v>
      </c>
      <c r="C749" t="s">
        <v>71</v>
      </c>
      <c r="F749" t="s">
        <v>22</v>
      </c>
      <c r="G749" t="s">
        <v>9</v>
      </c>
      <c r="H749">
        <v>0</v>
      </c>
      <c r="I749">
        <v>0</v>
      </c>
      <c r="J749">
        <v>0</v>
      </c>
      <c r="K749">
        <v>0</v>
      </c>
    </row>
    <row r="750" spans="1:11" x14ac:dyDescent="0.35">
      <c r="A750" t="str">
        <f t="shared" si="10"/>
        <v>Other types &amp; mixedPigs</v>
      </c>
      <c r="B750" t="s">
        <v>70</v>
      </c>
      <c r="C750" t="s">
        <v>71</v>
      </c>
      <c r="F750" t="s">
        <v>23</v>
      </c>
      <c r="G750" t="s">
        <v>9</v>
      </c>
      <c r="H750" t="s">
        <v>54</v>
      </c>
      <c r="I750">
        <v>0</v>
      </c>
      <c r="J750">
        <v>0</v>
      </c>
      <c r="K750">
        <v>0</v>
      </c>
    </row>
    <row r="751" spans="1:11" x14ac:dyDescent="0.35">
      <c r="A751" t="str">
        <f t="shared" si="10"/>
        <v>Other types &amp; mixedPigs</v>
      </c>
      <c r="B751" t="s">
        <v>70</v>
      </c>
      <c r="C751" t="s">
        <v>71</v>
      </c>
      <c r="F751" t="s">
        <v>25</v>
      </c>
      <c r="G751" t="s">
        <v>9</v>
      </c>
      <c r="H751" t="s">
        <v>19</v>
      </c>
      <c r="I751" t="s">
        <v>54</v>
      </c>
      <c r="J751" t="s">
        <v>19</v>
      </c>
      <c r="K751">
        <v>0</v>
      </c>
    </row>
    <row r="752" spans="1:11" x14ac:dyDescent="0.35">
      <c r="A752" t="str">
        <f t="shared" ref="A752:A815" si="11">CONCATENATE(B752,C752,D752,E752)</f>
        <v>Other types &amp; mixedPigs</v>
      </c>
      <c r="B752" t="s">
        <v>70</v>
      </c>
      <c r="C752" t="s">
        <v>71</v>
      </c>
      <c r="F752" t="s">
        <v>26</v>
      </c>
      <c r="G752" t="s">
        <v>9</v>
      </c>
      <c r="H752" t="s">
        <v>24</v>
      </c>
      <c r="I752" t="s">
        <v>54</v>
      </c>
      <c r="J752" t="s">
        <v>24</v>
      </c>
      <c r="K752">
        <v>0</v>
      </c>
    </row>
    <row r="753" spans="1:11" x14ac:dyDescent="0.35">
      <c r="A753" t="str">
        <f t="shared" si="11"/>
        <v>Other types &amp; mixedPigs</v>
      </c>
      <c r="B753" t="s">
        <v>70</v>
      </c>
      <c r="C753" t="s">
        <v>71</v>
      </c>
      <c r="F753" t="s">
        <v>27</v>
      </c>
      <c r="G753" t="s">
        <v>9</v>
      </c>
      <c r="H753" t="s">
        <v>24</v>
      </c>
      <c r="I753" t="s">
        <v>54</v>
      </c>
      <c r="J753" t="s">
        <v>24</v>
      </c>
      <c r="K753">
        <v>0</v>
      </c>
    </row>
    <row r="754" spans="1:11" x14ac:dyDescent="0.35">
      <c r="A754" t="str">
        <f t="shared" si="11"/>
        <v>Other types &amp; mixedPigs</v>
      </c>
      <c r="B754" t="s">
        <v>70</v>
      </c>
      <c r="C754" t="s">
        <v>71</v>
      </c>
      <c r="F754" t="s">
        <v>28</v>
      </c>
      <c r="G754" t="s">
        <v>9</v>
      </c>
      <c r="H754" t="s">
        <v>24</v>
      </c>
      <c r="I754" t="s">
        <v>54</v>
      </c>
      <c r="J754" t="s">
        <v>24</v>
      </c>
      <c r="K754" t="s">
        <v>54</v>
      </c>
    </row>
    <row r="755" spans="1:11" x14ac:dyDescent="0.35">
      <c r="A755" t="str">
        <f t="shared" si="11"/>
        <v>Other types &amp; mixedPigs</v>
      </c>
      <c r="B755" t="s">
        <v>70</v>
      </c>
      <c r="C755" t="s">
        <v>71</v>
      </c>
      <c r="F755" t="s">
        <v>29</v>
      </c>
      <c r="G755" t="s">
        <v>9</v>
      </c>
      <c r="H755">
        <v>0</v>
      </c>
      <c r="I755">
        <v>0</v>
      </c>
      <c r="J755" t="s">
        <v>54</v>
      </c>
      <c r="K755">
        <v>0</v>
      </c>
    </row>
    <row r="756" spans="1:11" x14ac:dyDescent="0.35">
      <c r="A756" t="str">
        <f t="shared" si="11"/>
        <v>Other types &amp; mixedPigs</v>
      </c>
      <c r="B756" t="s">
        <v>70</v>
      </c>
      <c r="C756" t="s">
        <v>71</v>
      </c>
      <c r="F756" t="s">
        <v>30</v>
      </c>
      <c r="G756" t="s">
        <v>9</v>
      </c>
      <c r="H756">
        <v>0</v>
      </c>
      <c r="I756" t="s">
        <v>54</v>
      </c>
      <c r="J756">
        <v>0</v>
      </c>
      <c r="K756">
        <v>0</v>
      </c>
    </row>
    <row r="757" spans="1:11" x14ac:dyDescent="0.35">
      <c r="A757" t="str">
        <f t="shared" si="11"/>
        <v>Other types &amp; mixedPigs</v>
      </c>
      <c r="B757" t="s">
        <v>70</v>
      </c>
      <c r="C757" t="s">
        <v>71</v>
      </c>
      <c r="F757" t="s">
        <v>31</v>
      </c>
      <c r="G757" t="s">
        <v>9</v>
      </c>
      <c r="H757">
        <v>0</v>
      </c>
      <c r="I757">
        <v>0</v>
      </c>
      <c r="J757">
        <v>0</v>
      </c>
      <c r="K757">
        <v>0</v>
      </c>
    </row>
    <row r="758" spans="1:11" x14ac:dyDescent="0.35">
      <c r="A758" t="str">
        <f t="shared" si="11"/>
        <v>Other types &amp; mixedPigs</v>
      </c>
      <c r="B758" t="s">
        <v>70</v>
      </c>
      <c r="C758" t="s">
        <v>71</v>
      </c>
      <c r="F758" t="s">
        <v>32</v>
      </c>
      <c r="G758" t="s">
        <v>9</v>
      </c>
      <c r="H758">
        <v>0</v>
      </c>
      <c r="I758" t="s">
        <v>54</v>
      </c>
      <c r="J758">
        <v>0</v>
      </c>
      <c r="K758">
        <v>0</v>
      </c>
    </row>
    <row r="759" spans="1:11" x14ac:dyDescent="0.35">
      <c r="A759" t="str">
        <f t="shared" si="11"/>
        <v>Other types &amp; mixedPigs</v>
      </c>
      <c r="B759" t="s">
        <v>70</v>
      </c>
      <c r="C759" t="s">
        <v>71</v>
      </c>
      <c r="F759" t="s">
        <v>33</v>
      </c>
      <c r="G759" t="s">
        <v>9</v>
      </c>
      <c r="H759">
        <v>0</v>
      </c>
      <c r="I759">
        <v>0</v>
      </c>
      <c r="J759">
        <v>0</v>
      </c>
      <c r="K759">
        <v>0</v>
      </c>
    </row>
    <row r="760" spans="1:11" x14ac:dyDescent="0.35">
      <c r="A760" t="str">
        <f t="shared" si="11"/>
        <v>Other types &amp; mixedPigs</v>
      </c>
      <c r="B760" t="s">
        <v>70</v>
      </c>
      <c r="C760" t="s">
        <v>71</v>
      </c>
      <c r="F760" t="s">
        <v>34</v>
      </c>
      <c r="G760" t="s">
        <v>9</v>
      </c>
      <c r="H760">
        <v>0</v>
      </c>
      <c r="I760">
        <v>0</v>
      </c>
      <c r="J760">
        <v>0</v>
      </c>
      <c r="K760">
        <v>0</v>
      </c>
    </row>
    <row r="761" spans="1:11" x14ac:dyDescent="0.35">
      <c r="A761" t="str">
        <f t="shared" si="11"/>
        <v>Other types &amp; mixedPigs</v>
      </c>
      <c r="B761" t="s">
        <v>70</v>
      </c>
      <c r="C761" t="s">
        <v>71</v>
      </c>
      <c r="F761" t="s">
        <v>35</v>
      </c>
      <c r="G761" t="s">
        <v>9</v>
      </c>
      <c r="H761">
        <v>0</v>
      </c>
      <c r="I761">
        <v>0</v>
      </c>
      <c r="J761">
        <v>0</v>
      </c>
      <c r="K761">
        <v>0</v>
      </c>
    </row>
    <row r="762" spans="1:11" x14ac:dyDescent="0.35">
      <c r="A762" t="str">
        <f t="shared" si="11"/>
        <v>Other types &amp; mixedPigs</v>
      </c>
      <c r="B762" t="s">
        <v>70</v>
      </c>
      <c r="C762" t="s">
        <v>71</v>
      </c>
      <c r="F762" t="s">
        <v>36</v>
      </c>
      <c r="G762" t="s">
        <v>9</v>
      </c>
      <c r="H762">
        <v>0</v>
      </c>
      <c r="I762">
        <v>0</v>
      </c>
      <c r="J762">
        <v>0</v>
      </c>
      <c r="K762">
        <v>0</v>
      </c>
    </row>
    <row r="763" spans="1:11" x14ac:dyDescent="0.35">
      <c r="A763" t="str">
        <f t="shared" si="11"/>
        <v>Other types &amp; mixedPigs</v>
      </c>
      <c r="B763" t="s">
        <v>70</v>
      </c>
      <c r="C763" t="s">
        <v>71</v>
      </c>
      <c r="F763" t="s">
        <v>37</v>
      </c>
      <c r="G763" t="s">
        <v>9</v>
      </c>
      <c r="H763">
        <v>0</v>
      </c>
      <c r="I763">
        <v>0</v>
      </c>
      <c r="J763">
        <v>0</v>
      </c>
      <c r="K763">
        <v>0</v>
      </c>
    </row>
    <row r="764" spans="1:11" x14ac:dyDescent="0.35">
      <c r="A764" t="str">
        <f t="shared" si="11"/>
        <v>Other types &amp; mixedPigs</v>
      </c>
      <c r="B764" t="s">
        <v>70</v>
      </c>
      <c r="C764" t="s">
        <v>71</v>
      </c>
      <c r="F764" t="s">
        <v>38</v>
      </c>
      <c r="G764" t="s">
        <v>9</v>
      </c>
      <c r="H764">
        <v>0</v>
      </c>
      <c r="I764">
        <v>0</v>
      </c>
      <c r="J764">
        <v>0</v>
      </c>
      <c r="K764">
        <v>0</v>
      </c>
    </row>
    <row r="765" spans="1:11" x14ac:dyDescent="0.35">
      <c r="A765" t="str">
        <f t="shared" si="11"/>
        <v>Other types &amp; mixedPigs</v>
      </c>
      <c r="B765" t="s">
        <v>70</v>
      </c>
      <c r="C765" t="s">
        <v>71</v>
      </c>
      <c r="F765" t="s">
        <v>39</v>
      </c>
      <c r="G765" t="s">
        <v>9</v>
      </c>
      <c r="H765">
        <v>0</v>
      </c>
      <c r="I765">
        <v>0</v>
      </c>
      <c r="J765">
        <v>0</v>
      </c>
      <c r="K765">
        <v>0</v>
      </c>
    </row>
    <row r="766" spans="1:11" x14ac:dyDescent="0.35">
      <c r="A766" t="str">
        <f t="shared" si="11"/>
        <v>Other types &amp; mixedPigs</v>
      </c>
      <c r="B766" t="s">
        <v>70</v>
      </c>
      <c r="C766" t="s">
        <v>71</v>
      </c>
      <c r="F766" t="s">
        <v>40</v>
      </c>
      <c r="G766" t="s">
        <v>9</v>
      </c>
      <c r="H766">
        <v>0</v>
      </c>
      <c r="I766">
        <v>0</v>
      </c>
      <c r="J766">
        <v>0</v>
      </c>
      <c r="K766">
        <v>0</v>
      </c>
    </row>
    <row r="767" spans="1:11" x14ac:dyDescent="0.35">
      <c r="A767" t="str">
        <f t="shared" si="11"/>
        <v>Other types &amp; mixedPigs</v>
      </c>
      <c r="B767" t="s">
        <v>70</v>
      </c>
      <c r="C767" t="s">
        <v>71</v>
      </c>
      <c r="F767" t="s">
        <v>41</v>
      </c>
      <c r="G767" t="s">
        <v>9</v>
      </c>
      <c r="H767">
        <v>0</v>
      </c>
      <c r="I767">
        <v>0</v>
      </c>
      <c r="J767">
        <v>0</v>
      </c>
      <c r="K767">
        <v>0</v>
      </c>
    </row>
    <row r="768" spans="1:11" x14ac:dyDescent="0.35">
      <c r="A768" t="str">
        <f t="shared" si="11"/>
        <v>Other types &amp; mixedPigs</v>
      </c>
      <c r="B768" t="s">
        <v>70</v>
      </c>
      <c r="C768" t="s">
        <v>71</v>
      </c>
      <c r="F768" t="s">
        <v>42</v>
      </c>
      <c r="G768" t="s">
        <v>9</v>
      </c>
      <c r="H768">
        <v>0</v>
      </c>
      <c r="I768">
        <v>0</v>
      </c>
      <c r="J768">
        <v>0</v>
      </c>
      <c r="K768">
        <v>0</v>
      </c>
    </row>
    <row r="769" spans="1:11" x14ac:dyDescent="0.35">
      <c r="A769" t="str">
        <f t="shared" si="11"/>
        <v>Other types &amp; mixedPigs</v>
      </c>
      <c r="B769" t="s">
        <v>70</v>
      </c>
      <c r="C769" t="s">
        <v>71</v>
      </c>
      <c r="F769" t="s">
        <v>43</v>
      </c>
      <c r="G769" t="s">
        <v>9</v>
      </c>
      <c r="H769">
        <v>37.661638915803003</v>
      </c>
      <c r="I769" t="s">
        <v>58</v>
      </c>
      <c r="J769">
        <v>55.071746220583698</v>
      </c>
      <c r="K769">
        <v>28.322049402559902</v>
      </c>
    </row>
    <row r="770" spans="1:11" x14ac:dyDescent="0.35">
      <c r="A770" t="str">
        <f t="shared" si="11"/>
        <v>Other types &amp; mixedPigs</v>
      </c>
      <c r="B770" t="s">
        <v>70</v>
      </c>
      <c r="C770" t="s">
        <v>71</v>
      </c>
      <c r="F770" t="s">
        <v>44</v>
      </c>
      <c r="G770" t="s">
        <v>9</v>
      </c>
      <c r="H770" t="s">
        <v>19</v>
      </c>
      <c r="I770">
        <v>0</v>
      </c>
      <c r="J770" t="s">
        <v>19</v>
      </c>
      <c r="K770" t="s">
        <v>24</v>
      </c>
    </row>
    <row r="771" spans="1:11" x14ac:dyDescent="0.35">
      <c r="A771" t="str">
        <f t="shared" si="11"/>
        <v>Other types &amp; mixedPigs</v>
      </c>
      <c r="B771" t="s">
        <v>70</v>
      </c>
      <c r="C771" t="s">
        <v>71</v>
      </c>
      <c r="F771" t="s">
        <v>45</v>
      </c>
      <c r="G771" t="s">
        <v>9</v>
      </c>
      <c r="H771" t="s">
        <v>24</v>
      </c>
      <c r="I771" t="s">
        <v>54</v>
      </c>
      <c r="J771" t="s">
        <v>24</v>
      </c>
      <c r="K771">
        <v>0</v>
      </c>
    </row>
    <row r="772" spans="1:11" x14ac:dyDescent="0.35">
      <c r="A772" t="str">
        <f t="shared" si="11"/>
        <v>Other types &amp; mixedPigs</v>
      </c>
      <c r="B772" t="s">
        <v>70</v>
      </c>
      <c r="C772" t="s">
        <v>71</v>
      </c>
      <c r="F772" t="s">
        <v>46</v>
      </c>
      <c r="G772" t="s">
        <v>9</v>
      </c>
      <c r="H772">
        <v>4.0018064837648799</v>
      </c>
      <c r="I772" t="s">
        <v>54</v>
      </c>
      <c r="J772">
        <v>7.2124950930313201</v>
      </c>
      <c r="K772" t="s">
        <v>19</v>
      </c>
    </row>
    <row r="773" spans="1:11" x14ac:dyDescent="0.35">
      <c r="A773" t="str">
        <f t="shared" si="11"/>
        <v>Other types &amp; mixedPigs</v>
      </c>
      <c r="B773" t="s">
        <v>70</v>
      </c>
      <c r="C773" t="s">
        <v>71</v>
      </c>
      <c r="F773" t="s">
        <v>47</v>
      </c>
      <c r="G773" t="s">
        <v>9</v>
      </c>
      <c r="H773">
        <v>10.2534123831353</v>
      </c>
      <c r="I773" t="s">
        <v>58</v>
      </c>
      <c r="J773">
        <v>12.9651605569154</v>
      </c>
      <c r="K773" t="s">
        <v>19</v>
      </c>
    </row>
    <row r="774" spans="1:11" x14ac:dyDescent="0.35">
      <c r="A774" t="str">
        <f t="shared" si="11"/>
        <v>Other types &amp; mixedPigs</v>
      </c>
      <c r="B774" t="s">
        <v>70</v>
      </c>
      <c r="C774" t="s">
        <v>71</v>
      </c>
      <c r="F774" t="s">
        <v>48</v>
      </c>
      <c r="G774" t="s">
        <v>9</v>
      </c>
      <c r="H774" t="s">
        <v>24</v>
      </c>
      <c r="I774" t="s">
        <v>54</v>
      </c>
      <c r="J774" t="s">
        <v>24</v>
      </c>
      <c r="K774" t="s">
        <v>24</v>
      </c>
    </row>
    <row r="775" spans="1:11" x14ac:dyDescent="0.35">
      <c r="A775" t="str">
        <f t="shared" si="11"/>
        <v>Other types &amp; mixedPigs</v>
      </c>
      <c r="B775" t="s">
        <v>70</v>
      </c>
      <c r="C775" t="s">
        <v>71</v>
      </c>
      <c r="F775" t="s">
        <v>49</v>
      </c>
      <c r="G775" t="s">
        <v>9</v>
      </c>
      <c r="H775">
        <v>1.03829582038989</v>
      </c>
      <c r="I775">
        <v>0</v>
      </c>
      <c r="J775">
        <v>1.43725627371702</v>
      </c>
      <c r="K775" t="s">
        <v>19</v>
      </c>
    </row>
    <row r="776" spans="1:11" x14ac:dyDescent="0.35">
      <c r="A776" t="str">
        <f t="shared" si="11"/>
        <v>Other types &amp; mixedPigs</v>
      </c>
      <c r="B776" t="s">
        <v>70</v>
      </c>
      <c r="C776" t="s">
        <v>71</v>
      </c>
      <c r="F776" t="s">
        <v>50</v>
      </c>
      <c r="G776" t="s">
        <v>9</v>
      </c>
      <c r="H776">
        <v>5.1510702194110003</v>
      </c>
      <c r="I776" t="s">
        <v>58</v>
      </c>
      <c r="J776">
        <v>5.8970564835612</v>
      </c>
      <c r="K776">
        <v>8.0761759766840502</v>
      </c>
    </row>
    <row r="777" spans="1:11" x14ac:dyDescent="0.35">
      <c r="A777" t="str">
        <f t="shared" si="11"/>
        <v>Other types &amp; mixedPigs</v>
      </c>
      <c r="B777" t="s">
        <v>70</v>
      </c>
      <c r="C777" t="s">
        <v>71</v>
      </c>
      <c r="F777" t="s">
        <v>51</v>
      </c>
      <c r="G777" t="s">
        <v>9</v>
      </c>
      <c r="H777">
        <v>4.3702491449180396</v>
      </c>
      <c r="I777" t="s">
        <v>58</v>
      </c>
      <c r="J777">
        <v>4.5853950695018799</v>
      </c>
      <c r="K777" t="s">
        <v>19</v>
      </c>
    </row>
    <row r="778" spans="1:11" x14ac:dyDescent="0.35">
      <c r="A778" t="str">
        <f t="shared" si="11"/>
        <v>Other types &amp; mixedPoultry</v>
      </c>
      <c r="B778" t="s">
        <v>70</v>
      </c>
      <c r="C778" t="s">
        <v>72</v>
      </c>
      <c r="F778" t="s">
        <v>4</v>
      </c>
      <c r="G778" t="s">
        <v>5</v>
      </c>
      <c r="H778">
        <v>1572.9999</v>
      </c>
      <c r="I778">
        <v>354.077</v>
      </c>
      <c r="J778">
        <v>777.0847</v>
      </c>
      <c r="K778">
        <v>441.83819999999997</v>
      </c>
    </row>
    <row r="779" spans="1:11" x14ac:dyDescent="0.35">
      <c r="A779" t="str">
        <f t="shared" si="11"/>
        <v>Other types &amp; mixedPoultry</v>
      </c>
      <c r="B779" t="s">
        <v>70</v>
      </c>
      <c r="C779" t="s">
        <v>72</v>
      </c>
      <c r="F779" t="s">
        <v>6</v>
      </c>
      <c r="G779" t="s">
        <v>7</v>
      </c>
      <c r="H779">
        <v>64.929022941450896</v>
      </c>
      <c r="I779" t="s">
        <v>19</v>
      </c>
      <c r="J779">
        <v>68.028062406839297</v>
      </c>
      <c r="K779">
        <v>103.5332001262</v>
      </c>
    </row>
    <row r="780" spans="1:11" x14ac:dyDescent="0.35">
      <c r="A780" t="str">
        <f t="shared" si="11"/>
        <v>Other types &amp; mixedPoultry</v>
      </c>
      <c r="B780" t="s">
        <v>70</v>
      </c>
      <c r="C780" t="s">
        <v>72</v>
      </c>
      <c r="F780" t="s">
        <v>8</v>
      </c>
      <c r="G780" t="s">
        <v>9</v>
      </c>
      <c r="H780">
        <v>60.288992884233501</v>
      </c>
      <c r="I780" t="s">
        <v>19</v>
      </c>
      <c r="J780">
        <v>63.013132136046401</v>
      </c>
      <c r="K780">
        <v>97.115863463141096</v>
      </c>
    </row>
    <row r="781" spans="1:11" x14ac:dyDescent="0.35">
      <c r="A781" t="str">
        <f t="shared" si="11"/>
        <v>Other types &amp; mixedPoultry</v>
      </c>
      <c r="B781" t="s">
        <v>70</v>
      </c>
      <c r="C781" t="s">
        <v>72</v>
      </c>
      <c r="F781" t="s">
        <v>10</v>
      </c>
      <c r="G781" t="s">
        <v>9</v>
      </c>
      <c r="H781">
        <v>22.7966174714951</v>
      </c>
      <c r="I781" t="s">
        <v>19</v>
      </c>
      <c r="J781">
        <v>19.845401637685001</v>
      </c>
      <c r="K781">
        <v>45.173309849623699</v>
      </c>
    </row>
    <row r="782" spans="1:11" x14ac:dyDescent="0.35">
      <c r="A782" t="str">
        <f t="shared" si="11"/>
        <v>Other types &amp; mixedPoultry</v>
      </c>
      <c r="B782" t="s">
        <v>70</v>
      </c>
      <c r="C782" t="s">
        <v>72</v>
      </c>
      <c r="F782" t="s">
        <v>11</v>
      </c>
      <c r="G782" t="s">
        <v>9</v>
      </c>
      <c r="H782">
        <v>15.7772621593937</v>
      </c>
      <c r="I782" t="s">
        <v>19</v>
      </c>
      <c r="J782">
        <v>15.418824693112599</v>
      </c>
      <c r="K782">
        <v>28.161347796546298</v>
      </c>
    </row>
    <row r="783" spans="1:11" x14ac:dyDescent="0.35">
      <c r="A783" t="str">
        <f t="shared" si="11"/>
        <v>Other types &amp; mixedPoultry</v>
      </c>
      <c r="B783" t="s">
        <v>70</v>
      </c>
      <c r="C783" t="s">
        <v>72</v>
      </c>
      <c r="F783" t="s">
        <v>12</v>
      </c>
      <c r="G783" t="s">
        <v>9</v>
      </c>
      <c r="H783">
        <v>5.3000731780084704</v>
      </c>
      <c r="I783" t="s">
        <v>19</v>
      </c>
      <c r="J783">
        <v>3.4086885728158101</v>
      </c>
      <c r="K783">
        <v>12.681315348016501</v>
      </c>
    </row>
    <row r="784" spans="1:11" x14ac:dyDescent="0.35">
      <c r="A784" t="str">
        <f t="shared" si="11"/>
        <v>Other types &amp; mixedPoultry</v>
      </c>
      <c r="B784" t="s">
        <v>70</v>
      </c>
      <c r="C784" t="s">
        <v>72</v>
      </c>
      <c r="F784" t="s">
        <v>13</v>
      </c>
      <c r="G784" t="s">
        <v>9</v>
      </c>
      <c r="H784" t="s">
        <v>19</v>
      </c>
      <c r="I784">
        <v>0</v>
      </c>
      <c r="J784">
        <v>1.01788837175664</v>
      </c>
      <c r="K784" t="s">
        <v>19</v>
      </c>
    </row>
    <row r="785" spans="1:11" x14ac:dyDescent="0.35">
      <c r="A785" t="str">
        <f t="shared" si="11"/>
        <v>Other types &amp; mixedPoultry</v>
      </c>
      <c r="B785" t="s">
        <v>70</v>
      </c>
      <c r="C785" t="s">
        <v>72</v>
      </c>
      <c r="F785" t="s">
        <v>14</v>
      </c>
      <c r="G785" t="s">
        <v>9</v>
      </c>
      <c r="H785">
        <v>4.20836839086894</v>
      </c>
      <c r="I785" t="s">
        <v>24</v>
      </c>
      <c r="J785" t="s">
        <v>19</v>
      </c>
      <c r="K785">
        <v>6.8860521430695698</v>
      </c>
    </row>
    <row r="786" spans="1:11" x14ac:dyDescent="0.35">
      <c r="A786" t="str">
        <f t="shared" si="11"/>
        <v>Other types &amp; mixedPoultry</v>
      </c>
      <c r="B786" t="s">
        <v>70</v>
      </c>
      <c r="C786" t="s">
        <v>72</v>
      </c>
      <c r="F786" t="s">
        <v>15</v>
      </c>
      <c r="G786" t="s">
        <v>9</v>
      </c>
      <c r="H786">
        <v>4.20836839086894</v>
      </c>
      <c r="I786" t="s">
        <v>24</v>
      </c>
      <c r="J786" t="s">
        <v>19</v>
      </c>
      <c r="K786">
        <v>6.8860521430695698</v>
      </c>
    </row>
    <row r="787" spans="1:11" x14ac:dyDescent="0.35">
      <c r="A787" t="str">
        <f t="shared" si="11"/>
        <v>Other types &amp; mixedPoultry</v>
      </c>
      <c r="B787" t="s">
        <v>70</v>
      </c>
      <c r="C787" t="s">
        <v>72</v>
      </c>
      <c r="F787" t="s">
        <v>16</v>
      </c>
      <c r="G787" t="s">
        <v>9</v>
      </c>
      <c r="H787">
        <v>0</v>
      </c>
      <c r="I787">
        <v>0</v>
      </c>
      <c r="J787">
        <v>0</v>
      </c>
      <c r="K787">
        <v>0</v>
      </c>
    </row>
    <row r="788" spans="1:11" x14ac:dyDescent="0.35">
      <c r="A788" t="str">
        <f t="shared" si="11"/>
        <v>Other types &amp; mixedPoultry</v>
      </c>
      <c r="B788" t="s">
        <v>70</v>
      </c>
      <c r="C788" t="s">
        <v>72</v>
      </c>
      <c r="F788" t="s">
        <v>17</v>
      </c>
      <c r="G788" t="s">
        <v>9</v>
      </c>
      <c r="H788" t="s">
        <v>24</v>
      </c>
      <c r="I788" t="s">
        <v>54</v>
      </c>
      <c r="J788">
        <v>0</v>
      </c>
      <c r="K788" t="s">
        <v>24</v>
      </c>
    </row>
    <row r="789" spans="1:11" x14ac:dyDescent="0.35">
      <c r="A789" t="str">
        <f t="shared" si="11"/>
        <v>Other types &amp; mixedPoultry</v>
      </c>
      <c r="B789" t="s">
        <v>70</v>
      </c>
      <c r="C789" t="s">
        <v>72</v>
      </c>
      <c r="F789" t="s">
        <v>18</v>
      </c>
      <c r="G789" t="s">
        <v>9</v>
      </c>
      <c r="H789">
        <v>0</v>
      </c>
      <c r="I789">
        <v>0</v>
      </c>
      <c r="J789">
        <v>0</v>
      </c>
      <c r="K789">
        <v>0</v>
      </c>
    </row>
    <row r="790" spans="1:11" x14ac:dyDescent="0.35">
      <c r="A790" t="str">
        <f t="shared" si="11"/>
        <v>Other types &amp; mixedPoultry</v>
      </c>
      <c r="B790" t="s">
        <v>70</v>
      </c>
      <c r="C790" t="s">
        <v>72</v>
      </c>
      <c r="F790" t="s">
        <v>20</v>
      </c>
      <c r="G790" t="s">
        <v>9</v>
      </c>
      <c r="H790" t="s">
        <v>24</v>
      </c>
      <c r="I790" t="s">
        <v>54</v>
      </c>
      <c r="J790">
        <v>0</v>
      </c>
      <c r="K790" t="s">
        <v>24</v>
      </c>
    </row>
    <row r="791" spans="1:11" x14ac:dyDescent="0.35">
      <c r="A791" t="str">
        <f t="shared" si="11"/>
        <v>Other types &amp; mixedPoultry</v>
      </c>
      <c r="B791" t="s">
        <v>70</v>
      </c>
      <c r="C791" t="s">
        <v>72</v>
      </c>
      <c r="F791" t="s">
        <v>21</v>
      </c>
      <c r="G791" t="s">
        <v>9</v>
      </c>
      <c r="H791">
        <v>0</v>
      </c>
      <c r="I791">
        <v>0</v>
      </c>
      <c r="J791">
        <v>0</v>
      </c>
      <c r="K791">
        <v>0</v>
      </c>
    </row>
    <row r="792" spans="1:11" x14ac:dyDescent="0.35">
      <c r="A792" t="str">
        <f t="shared" si="11"/>
        <v>Other types &amp; mixedPoultry</v>
      </c>
      <c r="B792" t="s">
        <v>70</v>
      </c>
      <c r="C792" t="s">
        <v>72</v>
      </c>
      <c r="F792" t="s">
        <v>22</v>
      </c>
      <c r="G792" t="s">
        <v>9</v>
      </c>
      <c r="H792">
        <v>0</v>
      </c>
      <c r="I792">
        <v>0</v>
      </c>
      <c r="J792">
        <v>0</v>
      </c>
      <c r="K792">
        <v>0</v>
      </c>
    </row>
    <row r="793" spans="1:11" x14ac:dyDescent="0.35">
      <c r="A793" t="str">
        <f t="shared" si="11"/>
        <v>Other types &amp; mixedPoultry</v>
      </c>
      <c r="B793" t="s">
        <v>70</v>
      </c>
      <c r="C793" t="s">
        <v>72</v>
      </c>
      <c r="F793" t="s">
        <v>23</v>
      </c>
      <c r="G793" t="s">
        <v>9</v>
      </c>
      <c r="H793">
        <v>0</v>
      </c>
      <c r="I793">
        <v>0</v>
      </c>
      <c r="J793">
        <v>0</v>
      </c>
      <c r="K793">
        <v>0</v>
      </c>
    </row>
    <row r="794" spans="1:11" x14ac:dyDescent="0.35">
      <c r="A794" t="str">
        <f t="shared" si="11"/>
        <v>Other types &amp; mixedPoultry</v>
      </c>
      <c r="B794" t="s">
        <v>70</v>
      </c>
      <c r="C794" t="s">
        <v>72</v>
      </c>
      <c r="F794" t="s">
        <v>25</v>
      </c>
      <c r="G794" t="s">
        <v>9</v>
      </c>
      <c r="H794" t="s">
        <v>19</v>
      </c>
      <c r="I794">
        <v>0</v>
      </c>
      <c r="J794" t="s">
        <v>24</v>
      </c>
      <c r="K794" t="s">
        <v>19</v>
      </c>
    </row>
    <row r="795" spans="1:11" x14ac:dyDescent="0.35">
      <c r="A795" t="str">
        <f t="shared" si="11"/>
        <v>Other types &amp; mixedPoultry</v>
      </c>
      <c r="B795" t="s">
        <v>70</v>
      </c>
      <c r="C795" t="s">
        <v>72</v>
      </c>
      <c r="F795" t="s">
        <v>26</v>
      </c>
      <c r="G795" t="s">
        <v>9</v>
      </c>
      <c r="H795" t="s">
        <v>19</v>
      </c>
      <c r="I795">
        <v>0</v>
      </c>
      <c r="J795" t="s">
        <v>24</v>
      </c>
      <c r="K795" t="s">
        <v>24</v>
      </c>
    </row>
    <row r="796" spans="1:11" x14ac:dyDescent="0.35">
      <c r="A796" t="str">
        <f t="shared" si="11"/>
        <v>Other types &amp; mixedPoultry</v>
      </c>
      <c r="B796" t="s">
        <v>70</v>
      </c>
      <c r="C796" t="s">
        <v>72</v>
      </c>
      <c r="F796" t="s">
        <v>27</v>
      </c>
      <c r="G796" t="s">
        <v>9</v>
      </c>
      <c r="H796" t="s">
        <v>19</v>
      </c>
      <c r="I796">
        <v>0</v>
      </c>
      <c r="J796" t="s">
        <v>24</v>
      </c>
      <c r="K796" t="s">
        <v>24</v>
      </c>
    </row>
    <row r="797" spans="1:11" x14ac:dyDescent="0.35">
      <c r="A797" t="str">
        <f t="shared" si="11"/>
        <v>Other types &amp; mixedPoultry</v>
      </c>
      <c r="B797" t="s">
        <v>70</v>
      </c>
      <c r="C797" t="s">
        <v>72</v>
      </c>
      <c r="F797" t="s">
        <v>28</v>
      </c>
      <c r="G797" t="s">
        <v>9</v>
      </c>
      <c r="H797">
        <v>0</v>
      </c>
      <c r="I797">
        <v>0</v>
      </c>
      <c r="J797">
        <v>0</v>
      </c>
      <c r="K797">
        <v>0</v>
      </c>
    </row>
    <row r="798" spans="1:11" x14ac:dyDescent="0.35">
      <c r="A798" t="str">
        <f t="shared" si="11"/>
        <v>Other types &amp; mixedPoultry</v>
      </c>
      <c r="B798" t="s">
        <v>70</v>
      </c>
      <c r="C798" t="s">
        <v>72</v>
      </c>
      <c r="F798" t="s">
        <v>29</v>
      </c>
      <c r="G798" t="s">
        <v>9</v>
      </c>
      <c r="H798">
        <v>0</v>
      </c>
      <c r="I798">
        <v>0</v>
      </c>
      <c r="J798">
        <v>0</v>
      </c>
      <c r="K798">
        <v>0</v>
      </c>
    </row>
    <row r="799" spans="1:11" x14ac:dyDescent="0.35">
      <c r="A799" t="str">
        <f t="shared" si="11"/>
        <v>Other types &amp; mixedPoultry</v>
      </c>
      <c r="B799" t="s">
        <v>70</v>
      </c>
      <c r="C799" t="s">
        <v>72</v>
      </c>
      <c r="F799" t="s">
        <v>30</v>
      </c>
      <c r="G799" t="s">
        <v>9</v>
      </c>
      <c r="H799" t="s">
        <v>19</v>
      </c>
      <c r="I799">
        <v>0</v>
      </c>
      <c r="J799" t="s">
        <v>24</v>
      </c>
      <c r="K799" t="s">
        <v>24</v>
      </c>
    </row>
    <row r="800" spans="1:11" x14ac:dyDescent="0.35">
      <c r="A800" t="str">
        <f t="shared" si="11"/>
        <v>Other types &amp; mixedPoultry</v>
      </c>
      <c r="B800" t="s">
        <v>70</v>
      </c>
      <c r="C800" t="s">
        <v>72</v>
      </c>
      <c r="F800" t="s">
        <v>31</v>
      </c>
      <c r="G800" t="s">
        <v>9</v>
      </c>
      <c r="H800">
        <v>0</v>
      </c>
      <c r="I800">
        <v>0</v>
      </c>
      <c r="J800">
        <v>0</v>
      </c>
      <c r="K800">
        <v>0</v>
      </c>
    </row>
    <row r="801" spans="1:11" x14ac:dyDescent="0.35">
      <c r="A801" t="str">
        <f t="shared" si="11"/>
        <v>Other types &amp; mixedPoultry</v>
      </c>
      <c r="B801" t="s">
        <v>70</v>
      </c>
      <c r="C801" t="s">
        <v>72</v>
      </c>
      <c r="F801" t="s">
        <v>32</v>
      </c>
      <c r="G801" t="s">
        <v>9</v>
      </c>
      <c r="H801">
        <v>0</v>
      </c>
      <c r="I801">
        <v>0</v>
      </c>
      <c r="J801">
        <v>0</v>
      </c>
      <c r="K801">
        <v>0</v>
      </c>
    </row>
    <row r="802" spans="1:11" x14ac:dyDescent="0.35">
      <c r="A802" t="str">
        <f t="shared" si="11"/>
        <v>Other types &amp; mixedPoultry</v>
      </c>
      <c r="B802" t="s">
        <v>70</v>
      </c>
      <c r="C802" t="s">
        <v>72</v>
      </c>
      <c r="F802" t="s">
        <v>33</v>
      </c>
      <c r="G802" t="s">
        <v>9</v>
      </c>
      <c r="H802">
        <v>0</v>
      </c>
      <c r="I802">
        <v>0</v>
      </c>
      <c r="J802">
        <v>0</v>
      </c>
      <c r="K802">
        <v>0</v>
      </c>
    </row>
    <row r="803" spans="1:11" x14ac:dyDescent="0.35">
      <c r="A803" t="str">
        <f t="shared" si="11"/>
        <v>Other types &amp; mixedPoultry</v>
      </c>
      <c r="B803" t="s">
        <v>70</v>
      </c>
      <c r="C803" t="s">
        <v>72</v>
      </c>
      <c r="F803" t="s">
        <v>34</v>
      </c>
      <c r="G803" t="s">
        <v>9</v>
      </c>
      <c r="H803">
        <v>0</v>
      </c>
      <c r="I803">
        <v>0</v>
      </c>
      <c r="J803">
        <v>0</v>
      </c>
      <c r="K803">
        <v>0</v>
      </c>
    </row>
    <row r="804" spans="1:11" x14ac:dyDescent="0.35">
      <c r="A804" t="str">
        <f t="shared" si="11"/>
        <v>Other types &amp; mixedPoultry</v>
      </c>
      <c r="B804" t="s">
        <v>70</v>
      </c>
      <c r="C804" t="s">
        <v>72</v>
      </c>
      <c r="F804" t="s">
        <v>35</v>
      </c>
      <c r="G804" t="s">
        <v>9</v>
      </c>
      <c r="H804">
        <v>0</v>
      </c>
      <c r="I804">
        <v>0</v>
      </c>
      <c r="J804">
        <v>0</v>
      </c>
      <c r="K804">
        <v>0</v>
      </c>
    </row>
    <row r="805" spans="1:11" x14ac:dyDescent="0.35">
      <c r="A805" t="str">
        <f t="shared" si="11"/>
        <v>Other types &amp; mixedPoultry</v>
      </c>
      <c r="B805" t="s">
        <v>70</v>
      </c>
      <c r="C805" t="s">
        <v>72</v>
      </c>
      <c r="F805" t="s">
        <v>36</v>
      </c>
      <c r="G805" t="s">
        <v>9</v>
      </c>
      <c r="H805">
        <v>0</v>
      </c>
      <c r="I805">
        <v>0</v>
      </c>
      <c r="J805">
        <v>0</v>
      </c>
      <c r="K805">
        <v>0</v>
      </c>
    </row>
    <row r="806" spans="1:11" x14ac:dyDescent="0.35">
      <c r="A806" t="str">
        <f t="shared" si="11"/>
        <v>Other types &amp; mixedPoultry</v>
      </c>
      <c r="B806" t="s">
        <v>70</v>
      </c>
      <c r="C806" t="s">
        <v>72</v>
      </c>
      <c r="F806" t="s">
        <v>37</v>
      </c>
      <c r="G806" t="s">
        <v>9</v>
      </c>
      <c r="H806">
        <v>0</v>
      </c>
      <c r="I806">
        <v>0</v>
      </c>
      <c r="J806">
        <v>0</v>
      </c>
      <c r="K806">
        <v>0</v>
      </c>
    </row>
    <row r="807" spans="1:11" x14ac:dyDescent="0.35">
      <c r="A807" t="str">
        <f t="shared" si="11"/>
        <v>Other types &amp; mixedPoultry</v>
      </c>
      <c r="B807" t="s">
        <v>70</v>
      </c>
      <c r="C807" t="s">
        <v>72</v>
      </c>
      <c r="F807" t="s">
        <v>38</v>
      </c>
      <c r="G807" t="s">
        <v>9</v>
      </c>
      <c r="H807">
        <v>0</v>
      </c>
      <c r="I807">
        <v>0</v>
      </c>
      <c r="J807">
        <v>0</v>
      </c>
      <c r="K807">
        <v>0</v>
      </c>
    </row>
    <row r="808" spans="1:11" x14ac:dyDescent="0.35">
      <c r="A808" t="str">
        <f t="shared" si="11"/>
        <v>Other types &amp; mixedPoultry</v>
      </c>
      <c r="B808" t="s">
        <v>70</v>
      </c>
      <c r="C808" t="s">
        <v>72</v>
      </c>
      <c r="F808" t="s">
        <v>39</v>
      </c>
      <c r="G808" t="s">
        <v>9</v>
      </c>
      <c r="H808">
        <v>0</v>
      </c>
      <c r="I808">
        <v>0</v>
      </c>
      <c r="J808">
        <v>0</v>
      </c>
      <c r="K808">
        <v>0</v>
      </c>
    </row>
    <row r="809" spans="1:11" x14ac:dyDescent="0.35">
      <c r="A809" t="str">
        <f t="shared" si="11"/>
        <v>Other types &amp; mixedPoultry</v>
      </c>
      <c r="B809" t="s">
        <v>70</v>
      </c>
      <c r="C809" t="s">
        <v>72</v>
      </c>
      <c r="F809" t="s">
        <v>40</v>
      </c>
      <c r="G809" t="s">
        <v>9</v>
      </c>
      <c r="H809">
        <v>0</v>
      </c>
      <c r="I809">
        <v>0</v>
      </c>
      <c r="J809">
        <v>0</v>
      </c>
      <c r="K809">
        <v>0</v>
      </c>
    </row>
    <row r="810" spans="1:11" x14ac:dyDescent="0.35">
      <c r="A810" t="str">
        <f t="shared" si="11"/>
        <v>Other types &amp; mixedPoultry</v>
      </c>
      <c r="B810" t="s">
        <v>70</v>
      </c>
      <c r="C810" t="s">
        <v>72</v>
      </c>
      <c r="F810" t="s">
        <v>41</v>
      </c>
      <c r="G810" t="s">
        <v>9</v>
      </c>
      <c r="H810">
        <v>0</v>
      </c>
      <c r="I810">
        <v>0</v>
      </c>
      <c r="J810">
        <v>0</v>
      </c>
      <c r="K810">
        <v>0</v>
      </c>
    </row>
    <row r="811" spans="1:11" x14ac:dyDescent="0.35">
      <c r="A811" t="str">
        <f t="shared" si="11"/>
        <v>Other types &amp; mixedPoultry</v>
      </c>
      <c r="B811" t="s">
        <v>70</v>
      </c>
      <c r="C811" t="s">
        <v>72</v>
      </c>
      <c r="F811" t="s">
        <v>42</v>
      </c>
      <c r="G811" t="s">
        <v>9</v>
      </c>
      <c r="H811">
        <v>0</v>
      </c>
      <c r="I811">
        <v>0</v>
      </c>
      <c r="J811">
        <v>0</v>
      </c>
      <c r="K811">
        <v>0</v>
      </c>
    </row>
    <row r="812" spans="1:11" x14ac:dyDescent="0.35">
      <c r="A812" t="str">
        <f t="shared" si="11"/>
        <v>Other types &amp; mixedPoultry</v>
      </c>
      <c r="B812" t="s">
        <v>70</v>
      </c>
      <c r="C812" t="s">
        <v>72</v>
      </c>
      <c r="F812" t="s">
        <v>43</v>
      </c>
      <c r="G812" t="s">
        <v>9</v>
      </c>
      <c r="H812">
        <v>29.635898720654701</v>
      </c>
      <c r="I812">
        <v>6.5356158660404402</v>
      </c>
      <c r="J812">
        <v>36.6472395969191</v>
      </c>
      <c r="K812">
        <v>35.816607248988397</v>
      </c>
    </row>
    <row r="813" spans="1:11" x14ac:dyDescent="0.35">
      <c r="A813" t="str">
        <f t="shared" si="11"/>
        <v>Other types &amp; mixedPoultry</v>
      </c>
      <c r="B813" t="s">
        <v>70</v>
      </c>
      <c r="C813" t="s">
        <v>72</v>
      </c>
      <c r="F813" t="s">
        <v>44</v>
      </c>
      <c r="G813" t="s">
        <v>9</v>
      </c>
      <c r="H813" t="s">
        <v>19</v>
      </c>
      <c r="I813">
        <v>0</v>
      </c>
      <c r="J813" t="s">
        <v>19</v>
      </c>
      <c r="K813" t="s">
        <v>54</v>
      </c>
    </row>
    <row r="814" spans="1:11" x14ac:dyDescent="0.35">
      <c r="A814" t="str">
        <f t="shared" si="11"/>
        <v>Other types &amp; mixedPoultry</v>
      </c>
      <c r="B814" t="s">
        <v>70</v>
      </c>
      <c r="C814" t="s">
        <v>72</v>
      </c>
      <c r="F814" t="s">
        <v>45</v>
      </c>
      <c r="G814" t="s">
        <v>9</v>
      </c>
      <c r="H814" t="s">
        <v>54</v>
      </c>
      <c r="I814">
        <v>0</v>
      </c>
      <c r="J814" t="s">
        <v>54</v>
      </c>
      <c r="K814">
        <v>0</v>
      </c>
    </row>
    <row r="815" spans="1:11" x14ac:dyDescent="0.35">
      <c r="A815" t="str">
        <f t="shared" si="11"/>
        <v>Other types &amp; mixedPoultry</v>
      </c>
      <c r="B815" t="s">
        <v>70</v>
      </c>
      <c r="C815" t="s">
        <v>72</v>
      </c>
      <c r="F815" t="s">
        <v>46</v>
      </c>
      <c r="G815" t="s">
        <v>9</v>
      </c>
      <c r="H815">
        <v>3.76002049078325</v>
      </c>
      <c r="I815" t="s">
        <v>24</v>
      </c>
      <c r="J815">
        <v>4.8081631577613102</v>
      </c>
      <c r="K815" t="s">
        <v>54</v>
      </c>
    </row>
    <row r="816" spans="1:11" x14ac:dyDescent="0.35">
      <c r="A816" t="str">
        <f t="shared" ref="A816:A863" si="12">CONCATENATE(B816,C816,D816,E816)</f>
        <v>Other types &amp; mixedPoultry</v>
      </c>
      <c r="B816" t="s">
        <v>70</v>
      </c>
      <c r="C816" t="s">
        <v>72</v>
      </c>
      <c r="F816" t="s">
        <v>47</v>
      </c>
      <c r="G816" t="s">
        <v>9</v>
      </c>
      <c r="H816">
        <v>14.0438971102287</v>
      </c>
      <c r="I816">
        <v>5.9406172386232399</v>
      </c>
      <c r="J816">
        <v>16.055472700723602</v>
      </c>
      <c r="K816">
        <v>16.9997764634203</v>
      </c>
    </row>
    <row r="817" spans="1:11" x14ac:dyDescent="0.35">
      <c r="A817" t="str">
        <f t="shared" si="12"/>
        <v>Other types &amp; mixedPoultry</v>
      </c>
      <c r="B817" t="s">
        <v>70</v>
      </c>
      <c r="C817" t="s">
        <v>72</v>
      </c>
      <c r="F817" t="s">
        <v>48</v>
      </c>
      <c r="G817" t="s">
        <v>9</v>
      </c>
      <c r="H817" t="s">
        <v>19</v>
      </c>
      <c r="I817">
        <v>0</v>
      </c>
      <c r="J817" t="s">
        <v>19</v>
      </c>
      <c r="K817">
        <v>0</v>
      </c>
    </row>
    <row r="818" spans="1:11" x14ac:dyDescent="0.35">
      <c r="A818" t="str">
        <f t="shared" si="12"/>
        <v>Other types &amp; mixedPoultry</v>
      </c>
      <c r="B818" t="s">
        <v>70</v>
      </c>
      <c r="C818" t="s">
        <v>72</v>
      </c>
      <c r="F818" t="s">
        <v>49</v>
      </c>
      <c r="G818" t="s">
        <v>9</v>
      </c>
      <c r="H818">
        <v>1.02424005176351</v>
      </c>
      <c r="I818">
        <v>0</v>
      </c>
      <c r="J818" t="s">
        <v>19</v>
      </c>
      <c r="K818" t="s">
        <v>19</v>
      </c>
    </row>
    <row r="819" spans="1:11" x14ac:dyDescent="0.35">
      <c r="A819" t="str">
        <f t="shared" si="12"/>
        <v>Other types &amp; mixedPoultry</v>
      </c>
      <c r="B819" t="s">
        <v>70</v>
      </c>
      <c r="C819" t="s">
        <v>72</v>
      </c>
      <c r="F819" t="s">
        <v>50</v>
      </c>
      <c r="G819" t="s">
        <v>9</v>
      </c>
      <c r="H819">
        <v>4.1570114244762504</v>
      </c>
      <c r="I819" t="s">
        <v>19</v>
      </c>
      <c r="J819" t="s">
        <v>19</v>
      </c>
      <c r="K819">
        <v>3.4070566555811599</v>
      </c>
    </row>
    <row r="820" spans="1:11" x14ac:dyDescent="0.35">
      <c r="A820" t="str">
        <f t="shared" si="12"/>
        <v>Other types &amp; mixedPoultry</v>
      </c>
      <c r="B820" t="s">
        <v>70</v>
      </c>
      <c r="C820" t="s">
        <v>72</v>
      </c>
      <c r="F820" t="s">
        <v>51</v>
      </c>
      <c r="G820" t="s">
        <v>9</v>
      </c>
      <c r="H820">
        <v>4.6400300572174196</v>
      </c>
      <c r="I820" t="s">
        <v>19</v>
      </c>
      <c r="J820">
        <v>5.0149302707928696</v>
      </c>
      <c r="K820">
        <v>6.4173366630590101</v>
      </c>
    </row>
    <row r="821" spans="1:11" x14ac:dyDescent="0.35">
      <c r="A821" t="str">
        <f t="shared" si="12"/>
        <v>Other types &amp; mixedMixed</v>
      </c>
      <c r="B821" t="s">
        <v>70</v>
      </c>
      <c r="C821" t="s">
        <v>73</v>
      </c>
      <c r="F821" t="s">
        <v>4</v>
      </c>
      <c r="G821" t="s">
        <v>5</v>
      </c>
      <c r="H821">
        <v>6003.0002999999997</v>
      </c>
      <c r="I821">
        <v>1473.6474000000001</v>
      </c>
      <c r="J821">
        <v>3024.7759000000001</v>
      </c>
      <c r="K821">
        <v>1504.577</v>
      </c>
    </row>
    <row r="822" spans="1:11" x14ac:dyDescent="0.35">
      <c r="A822" t="str">
        <f t="shared" si="12"/>
        <v>Other types &amp; mixedMixed</v>
      </c>
      <c r="B822" t="s">
        <v>70</v>
      </c>
      <c r="C822" t="s">
        <v>73</v>
      </c>
      <c r="F822" t="s">
        <v>6</v>
      </c>
      <c r="G822" t="s">
        <v>7</v>
      </c>
      <c r="H822">
        <v>174.831751544973</v>
      </c>
      <c r="I822">
        <v>94.248307788552395</v>
      </c>
      <c r="J822">
        <v>172.650662324108</v>
      </c>
      <c r="K822">
        <v>258.14346539259901</v>
      </c>
    </row>
    <row r="823" spans="1:11" x14ac:dyDescent="0.35">
      <c r="A823" t="str">
        <f t="shared" si="12"/>
        <v>Other types &amp; mixedMixed</v>
      </c>
      <c r="B823" t="s">
        <v>70</v>
      </c>
      <c r="C823" t="s">
        <v>73</v>
      </c>
      <c r="F823" t="s">
        <v>8</v>
      </c>
      <c r="G823" t="s">
        <v>9</v>
      </c>
      <c r="H823">
        <v>166.82127127246699</v>
      </c>
      <c r="I823">
        <v>84.832178341304697</v>
      </c>
      <c r="J823">
        <v>165.800542819718</v>
      </c>
      <c r="K823">
        <v>249.17696888760099</v>
      </c>
    </row>
    <row r="824" spans="1:11" x14ac:dyDescent="0.35">
      <c r="A824" t="str">
        <f t="shared" si="12"/>
        <v>Other types &amp; mixedMixed</v>
      </c>
      <c r="B824" t="s">
        <v>70</v>
      </c>
      <c r="C824" t="s">
        <v>73</v>
      </c>
      <c r="F824" t="s">
        <v>10</v>
      </c>
      <c r="G824" t="s">
        <v>9</v>
      </c>
      <c r="H824">
        <v>64.618735365880298</v>
      </c>
      <c r="I824">
        <v>29.069027975755901</v>
      </c>
      <c r="J824">
        <v>66.645178860027301</v>
      </c>
      <c r="K824">
        <v>95.363719785029303</v>
      </c>
    </row>
    <row r="825" spans="1:11" x14ac:dyDescent="0.35">
      <c r="A825" t="str">
        <f t="shared" si="12"/>
        <v>Other types &amp; mixedMixed</v>
      </c>
      <c r="B825" t="s">
        <v>70</v>
      </c>
      <c r="C825" t="s">
        <v>73</v>
      </c>
      <c r="F825" t="s">
        <v>11</v>
      </c>
      <c r="G825" t="s">
        <v>9</v>
      </c>
      <c r="H825">
        <v>35.2048077883654</v>
      </c>
      <c r="I825">
        <v>14.7243673696978</v>
      </c>
      <c r="J825">
        <v>35.539440241506803</v>
      </c>
      <c r="K825">
        <v>54.591492281219303</v>
      </c>
    </row>
    <row r="826" spans="1:11" x14ac:dyDescent="0.35">
      <c r="A826" t="str">
        <f t="shared" si="12"/>
        <v>Other types &amp; mixedMixed</v>
      </c>
      <c r="B826" t="s">
        <v>70</v>
      </c>
      <c r="C826" t="s">
        <v>73</v>
      </c>
      <c r="F826" t="s">
        <v>12</v>
      </c>
      <c r="G826" t="s">
        <v>9</v>
      </c>
      <c r="H826">
        <v>23.521530615449102</v>
      </c>
      <c r="I826">
        <v>11.754374033435701</v>
      </c>
      <c r="J826">
        <v>26.1210809065227</v>
      </c>
      <c r="K826">
        <v>29.820698176298102</v>
      </c>
    </row>
    <row r="827" spans="1:11" x14ac:dyDescent="0.35">
      <c r="A827" t="str">
        <f t="shared" si="12"/>
        <v>Other types &amp; mixedMixed</v>
      </c>
      <c r="B827" t="s">
        <v>70</v>
      </c>
      <c r="C827" t="s">
        <v>73</v>
      </c>
      <c r="F827" t="s">
        <v>13</v>
      </c>
      <c r="G827" t="s">
        <v>9</v>
      </c>
      <c r="H827">
        <v>5.8923969620657797</v>
      </c>
      <c r="I827">
        <v>2.59028657262246</v>
      </c>
      <c r="J827">
        <v>4.9846577119977704</v>
      </c>
      <c r="K827">
        <v>10.951529327512</v>
      </c>
    </row>
    <row r="828" spans="1:11" x14ac:dyDescent="0.35">
      <c r="A828" t="str">
        <f t="shared" si="12"/>
        <v>Other types &amp; mixedMixed</v>
      </c>
      <c r="B828" t="s">
        <v>70</v>
      </c>
      <c r="C828" t="s">
        <v>73</v>
      </c>
      <c r="F828" t="s">
        <v>14</v>
      </c>
      <c r="G828" t="s">
        <v>9</v>
      </c>
      <c r="H828">
        <v>12.4287524769905</v>
      </c>
      <c r="I828">
        <v>3.9400739797050499</v>
      </c>
      <c r="J828">
        <v>12.1923126860406</v>
      </c>
      <c r="K828">
        <v>21.218263667462701</v>
      </c>
    </row>
    <row r="829" spans="1:11" x14ac:dyDescent="0.35">
      <c r="A829" t="str">
        <f t="shared" si="12"/>
        <v>Other types &amp; mixedMixed</v>
      </c>
      <c r="B829" t="s">
        <v>70</v>
      </c>
      <c r="C829" t="s">
        <v>73</v>
      </c>
      <c r="F829" t="s">
        <v>15</v>
      </c>
      <c r="G829" t="s">
        <v>9</v>
      </c>
      <c r="H829">
        <v>12.1439968040648</v>
      </c>
      <c r="I829">
        <v>3.0171772406343602</v>
      </c>
      <c r="J829">
        <v>12.0768118947258</v>
      </c>
      <c r="K829">
        <v>21.218263667462701</v>
      </c>
    </row>
    <row r="830" spans="1:11" x14ac:dyDescent="0.35">
      <c r="A830" t="str">
        <f t="shared" si="12"/>
        <v>Other types &amp; mixedMixed</v>
      </c>
      <c r="B830" t="s">
        <v>70</v>
      </c>
      <c r="C830" t="s">
        <v>73</v>
      </c>
      <c r="F830" t="s">
        <v>16</v>
      </c>
      <c r="G830" t="s">
        <v>9</v>
      </c>
      <c r="H830" t="s">
        <v>19</v>
      </c>
      <c r="I830" t="s">
        <v>24</v>
      </c>
      <c r="J830" t="s">
        <v>24</v>
      </c>
      <c r="K830">
        <v>0</v>
      </c>
    </row>
    <row r="831" spans="1:11" x14ac:dyDescent="0.35">
      <c r="A831" t="str">
        <f t="shared" si="12"/>
        <v>Other types &amp; mixedMixed</v>
      </c>
      <c r="B831" t="s">
        <v>70</v>
      </c>
      <c r="C831" t="s">
        <v>73</v>
      </c>
      <c r="F831" t="s">
        <v>17</v>
      </c>
      <c r="G831" t="s">
        <v>9</v>
      </c>
      <c r="H831">
        <v>2.4739674985523501</v>
      </c>
      <c r="I831" t="s">
        <v>24</v>
      </c>
      <c r="J831" t="s">
        <v>54</v>
      </c>
      <c r="K831">
        <v>7.1277768648596904</v>
      </c>
    </row>
    <row r="832" spans="1:11" x14ac:dyDescent="0.35">
      <c r="A832" t="str">
        <f t="shared" si="12"/>
        <v>Other types &amp; mixedMixed</v>
      </c>
      <c r="B832" t="s">
        <v>70</v>
      </c>
      <c r="C832" t="s">
        <v>73</v>
      </c>
      <c r="F832" t="s">
        <v>18</v>
      </c>
      <c r="G832" t="s">
        <v>9</v>
      </c>
      <c r="H832" t="s">
        <v>19</v>
      </c>
      <c r="I832">
        <v>0</v>
      </c>
      <c r="J832" t="s">
        <v>24</v>
      </c>
      <c r="K832" t="s">
        <v>24</v>
      </c>
    </row>
    <row r="833" spans="1:11" x14ac:dyDescent="0.35">
      <c r="A833" t="str">
        <f t="shared" si="12"/>
        <v>Other types &amp; mixedMixed</v>
      </c>
      <c r="B833" t="s">
        <v>70</v>
      </c>
      <c r="C833" t="s">
        <v>73</v>
      </c>
      <c r="F833" t="s">
        <v>20</v>
      </c>
      <c r="G833" t="s">
        <v>9</v>
      </c>
      <c r="H833">
        <v>1.9439678147275801</v>
      </c>
      <c r="I833" t="s">
        <v>24</v>
      </c>
      <c r="J833" t="s">
        <v>54</v>
      </c>
      <c r="K833">
        <v>6.0529243481722803</v>
      </c>
    </row>
    <row r="834" spans="1:11" x14ac:dyDescent="0.35">
      <c r="A834" t="str">
        <f t="shared" si="12"/>
        <v>Other types &amp; mixedMixed</v>
      </c>
      <c r="B834" t="s">
        <v>70</v>
      </c>
      <c r="C834" t="s">
        <v>73</v>
      </c>
      <c r="F834" t="s">
        <v>21</v>
      </c>
      <c r="G834" t="s">
        <v>9</v>
      </c>
      <c r="H834" t="s">
        <v>19</v>
      </c>
      <c r="I834" t="s">
        <v>24</v>
      </c>
      <c r="J834" t="s">
        <v>19</v>
      </c>
      <c r="K834" t="s">
        <v>19</v>
      </c>
    </row>
    <row r="835" spans="1:11" x14ac:dyDescent="0.35">
      <c r="A835" t="str">
        <f t="shared" si="12"/>
        <v>Other types &amp; mixedMixed</v>
      </c>
      <c r="B835" t="s">
        <v>70</v>
      </c>
      <c r="C835" t="s">
        <v>73</v>
      </c>
      <c r="F835" t="s">
        <v>22</v>
      </c>
      <c r="G835" t="s">
        <v>9</v>
      </c>
      <c r="H835" t="s">
        <v>19</v>
      </c>
      <c r="I835">
        <v>0</v>
      </c>
      <c r="J835" t="s">
        <v>19</v>
      </c>
      <c r="K835" t="s">
        <v>19</v>
      </c>
    </row>
    <row r="836" spans="1:11" x14ac:dyDescent="0.35">
      <c r="A836" t="str">
        <f t="shared" si="12"/>
        <v>Other types &amp; mixedMixed</v>
      </c>
      <c r="B836" t="s">
        <v>70</v>
      </c>
      <c r="C836" t="s">
        <v>73</v>
      </c>
      <c r="F836" t="s">
        <v>23</v>
      </c>
      <c r="G836" t="s">
        <v>9</v>
      </c>
      <c r="H836" t="s">
        <v>24</v>
      </c>
      <c r="I836" t="s">
        <v>24</v>
      </c>
      <c r="J836" t="s">
        <v>54</v>
      </c>
      <c r="K836">
        <v>0</v>
      </c>
    </row>
    <row r="837" spans="1:11" x14ac:dyDescent="0.35">
      <c r="A837" t="str">
        <f t="shared" si="12"/>
        <v>Other types &amp; mixedMixed</v>
      </c>
      <c r="B837" t="s">
        <v>70</v>
      </c>
      <c r="C837" t="s">
        <v>73</v>
      </c>
      <c r="F837" t="s">
        <v>25</v>
      </c>
      <c r="G837" t="s">
        <v>9</v>
      </c>
      <c r="H837" t="s">
        <v>19</v>
      </c>
      <c r="I837" t="s">
        <v>24</v>
      </c>
      <c r="J837" t="s">
        <v>19</v>
      </c>
      <c r="K837" t="s">
        <v>19</v>
      </c>
    </row>
    <row r="838" spans="1:11" x14ac:dyDescent="0.35">
      <c r="A838" t="str">
        <f t="shared" si="12"/>
        <v>Other types &amp; mixedMixed</v>
      </c>
      <c r="B838" t="s">
        <v>70</v>
      </c>
      <c r="C838" t="s">
        <v>73</v>
      </c>
      <c r="F838" t="s">
        <v>26</v>
      </c>
      <c r="G838" t="s">
        <v>9</v>
      </c>
      <c r="H838" t="s">
        <v>19</v>
      </c>
      <c r="I838" t="s">
        <v>19</v>
      </c>
      <c r="J838" t="s">
        <v>19</v>
      </c>
      <c r="K838" t="s">
        <v>19</v>
      </c>
    </row>
    <row r="839" spans="1:11" x14ac:dyDescent="0.35">
      <c r="A839" t="str">
        <f t="shared" si="12"/>
        <v>Other types &amp; mixedMixed</v>
      </c>
      <c r="B839" t="s">
        <v>70</v>
      </c>
      <c r="C839" t="s">
        <v>73</v>
      </c>
      <c r="F839" t="s">
        <v>27</v>
      </c>
      <c r="G839" t="s">
        <v>9</v>
      </c>
      <c r="H839" t="s">
        <v>19</v>
      </c>
      <c r="I839" t="s">
        <v>19</v>
      </c>
      <c r="J839" t="s">
        <v>19</v>
      </c>
      <c r="K839" t="s">
        <v>19</v>
      </c>
    </row>
    <row r="840" spans="1:11" x14ac:dyDescent="0.35">
      <c r="A840" t="str">
        <f t="shared" si="12"/>
        <v>Other types &amp; mixedMixed</v>
      </c>
      <c r="B840" t="s">
        <v>70</v>
      </c>
      <c r="C840" t="s">
        <v>73</v>
      </c>
      <c r="F840" t="s">
        <v>28</v>
      </c>
      <c r="G840" t="s">
        <v>9</v>
      </c>
      <c r="H840" t="s">
        <v>19</v>
      </c>
      <c r="I840" t="s">
        <v>24</v>
      </c>
      <c r="J840" t="s">
        <v>19</v>
      </c>
      <c r="K840" t="s">
        <v>24</v>
      </c>
    </row>
    <row r="841" spans="1:11" x14ac:dyDescent="0.35">
      <c r="A841" t="str">
        <f t="shared" si="12"/>
        <v>Other types &amp; mixedMixed</v>
      </c>
      <c r="B841" t="s">
        <v>70</v>
      </c>
      <c r="C841" t="s">
        <v>73</v>
      </c>
      <c r="F841" t="s">
        <v>29</v>
      </c>
      <c r="G841" t="s">
        <v>9</v>
      </c>
      <c r="H841" t="s">
        <v>19</v>
      </c>
      <c r="I841">
        <v>0</v>
      </c>
      <c r="J841" t="s">
        <v>24</v>
      </c>
      <c r="K841" t="s">
        <v>24</v>
      </c>
    </row>
    <row r="842" spans="1:11" x14ac:dyDescent="0.35">
      <c r="A842" t="str">
        <f t="shared" si="12"/>
        <v>Other types &amp; mixedMixed</v>
      </c>
      <c r="B842" t="s">
        <v>70</v>
      </c>
      <c r="C842" t="s">
        <v>73</v>
      </c>
      <c r="F842" t="s">
        <v>30</v>
      </c>
      <c r="G842" t="s">
        <v>9</v>
      </c>
      <c r="H842" t="s">
        <v>19</v>
      </c>
      <c r="I842" t="s">
        <v>24</v>
      </c>
      <c r="J842" t="s">
        <v>24</v>
      </c>
      <c r="K842" t="s">
        <v>19</v>
      </c>
    </row>
    <row r="843" spans="1:11" x14ac:dyDescent="0.35">
      <c r="A843" t="str">
        <f t="shared" si="12"/>
        <v>Other types &amp; mixedMixed</v>
      </c>
      <c r="B843" t="s">
        <v>70</v>
      </c>
      <c r="C843" t="s">
        <v>73</v>
      </c>
      <c r="F843" t="s">
        <v>31</v>
      </c>
      <c r="G843" t="s">
        <v>9</v>
      </c>
      <c r="H843">
        <v>0</v>
      </c>
      <c r="I843">
        <v>0</v>
      </c>
      <c r="J843">
        <v>0</v>
      </c>
      <c r="K843">
        <v>0</v>
      </c>
    </row>
    <row r="844" spans="1:11" x14ac:dyDescent="0.35">
      <c r="A844" t="str">
        <f t="shared" si="12"/>
        <v>Other types &amp; mixedMixed</v>
      </c>
      <c r="B844" t="s">
        <v>70</v>
      </c>
      <c r="C844" t="s">
        <v>73</v>
      </c>
      <c r="F844" t="s">
        <v>32</v>
      </c>
      <c r="G844" t="s">
        <v>9</v>
      </c>
      <c r="H844" t="s">
        <v>24</v>
      </c>
      <c r="I844" t="s">
        <v>24</v>
      </c>
      <c r="J844" t="s">
        <v>24</v>
      </c>
      <c r="K844">
        <v>0</v>
      </c>
    </row>
    <row r="845" spans="1:11" x14ac:dyDescent="0.35">
      <c r="A845" t="str">
        <f t="shared" si="12"/>
        <v>Other types &amp; mixedMixed</v>
      </c>
      <c r="B845" t="s">
        <v>70</v>
      </c>
      <c r="C845" t="s">
        <v>73</v>
      </c>
      <c r="F845" t="s">
        <v>33</v>
      </c>
      <c r="G845" t="s">
        <v>9</v>
      </c>
      <c r="H845">
        <v>0</v>
      </c>
      <c r="I845">
        <v>0</v>
      </c>
      <c r="J845">
        <v>0</v>
      </c>
      <c r="K845">
        <v>0</v>
      </c>
    </row>
    <row r="846" spans="1:11" x14ac:dyDescent="0.35">
      <c r="A846" t="str">
        <f t="shared" si="12"/>
        <v>Other types &amp; mixedMixed</v>
      </c>
      <c r="B846" t="s">
        <v>70</v>
      </c>
      <c r="C846" t="s">
        <v>73</v>
      </c>
      <c r="F846" t="s">
        <v>34</v>
      </c>
      <c r="G846" t="s">
        <v>9</v>
      </c>
      <c r="H846">
        <v>0</v>
      </c>
      <c r="I846">
        <v>0</v>
      </c>
      <c r="J846">
        <v>0</v>
      </c>
      <c r="K846">
        <v>0</v>
      </c>
    </row>
    <row r="847" spans="1:11" x14ac:dyDescent="0.35">
      <c r="A847" t="str">
        <f t="shared" si="12"/>
        <v>Other types &amp; mixedMixed</v>
      </c>
      <c r="B847" t="s">
        <v>70</v>
      </c>
      <c r="C847" t="s">
        <v>73</v>
      </c>
      <c r="F847" t="s">
        <v>35</v>
      </c>
      <c r="G847" t="s">
        <v>9</v>
      </c>
      <c r="H847">
        <v>0</v>
      </c>
      <c r="I847">
        <v>0</v>
      </c>
      <c r="J847">
        <v>0</v>
      </c>
      <c r="K847">
        <v>0</v>
      </c>
    </row>
    <row r="848" spans="1:11" x14ac:dyDescent="0.35">
      <c r="A848" t="str">
        <f t="shared" si="12"/>
        <v>Other types &amp; mixedMixed</v>
      </c>
      <c r="B848" t="s">
        <v>70</v>
      </c>
      <c r="C848" t="s">
        <v>73</v>
      </c>
      <c r="F848" t="s">
        <v>36</v>
      </c>
      <c r="G848" t="s">
        <v>9</v>
      </c>
      <c r="H848">
        <v>0</v>
      </c>
      <c r="I848">
        <v>0</v>
      </c>
      <c r="J848">
        <v>0</v>
      </c>
      <c r="K848">
        <v>0</v>
      </c>
    </row>
    <row r="849" spans="1:11" x14ac:dyDescent="0.35">
      <c r="A849" t="str">
        <f t="shared" si="12"/>
        <v>Other types &amp; mixedMixed</v>
      </c>
      <c r="B849" t="s">
        <v>70</v>
      </c>
      <c r="C849" t="s">
        <v>73</v>
      </c>
      <c r="F849" t="s">
        <v>37</v>
      </c>
      <c r="G849" t="s">
        <v>9</v>
      </c>
      <c r="H849">
        <v>0</v>
      </c>
      <c r="I849">
        <v>0</v>
      </c>
      <c r="J849">
        <v>0</v>
      </c>
      <c r="K849">
        <v>0</v>
      </c>
    </row>
    <row r="850" spans="1:11" x14ac:dyDescent="0.35">
      <c r="A850" t="str">
        <f t="shared" si="12"/>
        <v>Other types &amp; mixedMixed</v>
      </c>
      <c r="B850" t="s">
        <v>70</v>
      </c>
      <c r="C850" t="s">
        <v>73</v>
      </c>
      <c r="F850" t="s">
        <v>38</v>
      </c>
      <c r="G850" t="s">
        <v>9</v>
      </c>
      <c r="H850">
        <v>0</v>
      </c>
      <c r="I850">
        <v>0</v>
      </c>
      <c r="J850">
        <v>0</v>
      </c>
      <c r="K850">
        <v>0</v>
      </c>
    </row>
    <row r="851" spans="1:11" x14ac:dyDescent="0.35">
      <c r="A851" t="str">
        <f t="shared" si="12"/>
        <v>Other types &amp; mixedMixed</v>
      </c>
      <c r="B851" t="s">
        <v>70</v>
      </c>
      <c r="C851" t="s">
        <v>73</v>
      </c>
      <c r="F851" t="s">
        <v>39</v>
      </c>
      <c r="G851" t="s">
        <v>9</v>
      </c>
      <c r="H851">
        <v>0</v>
      </c>
      <c r="I851">
        <v>0</v>
      </c>
      <c r="J851">
        <v>0</v>
      </c>
      <c r="K851">
        <v>0</v>
      </c>
    </row>
    <row r="852" spans="1:11" x14ac:dyDescent="0.35">
      <c r="A852" t="str">
        <f t="shared" si="12"/>
        <v>Other types &amp; mixedMixed</v>
      </c>
      <c r="B852" t="s">
        <v>70</v>
      </c>
      <c r="C852" t="s">
        <v>73</v>
      </c>
      <c r="F852" t="s">
        <v>40</v>
      </c>
      <c r="G852" t="s">
        <v>9</v>
      </c>
      <c r="H852">
        <v>0</v>
      </c>
      <c r="I852">
        <v>0</v>
      </c>
      <c r="J852">
        <v>0</v>
      </c>
      <c r="K852">
        <v>0</v>
      </c>
    </row>
    <row r="853" spans="1:11" x14ac:dyDescent="0.35">
      <c r="A853" t="str">
        <f t="shared" si="12"/>
        <v>Other types &amp; mixedMixed</v>
      </c>
      <c r="B853" t="s">
        <v>70</v>
      </c>
      <c r="C853" t="s">
        <v>73</v>
      </c>
      <c r="F853" t="s">
        <v>41</v>
      </c>
      <c r="G853" t="s">
        <v>9</v>
      </c>
      <c r="H853">
        <v>0</v>
      </c>
      <c r="I853">
        <v>0</v>
      </c>
      <c r="J853">
        <v>0</v>
      </c>
      <c r="K853">
        <v>0</v>
      </c>
    </row>
    <row r="854" spans="1:11" x14ac:dyDescent="0.35">
      <c r="A854" t="str">
        <f t="shared" si="12"/>
        <v>Other types &amp; mixedMixed</v>
      </c>
      <c r="B854" t="s">
        <v>70</v>
      </c>
      <c r="C854" t="s">
        <v>73</v>
      </c>
      <c r="F854" t="s">
        <v>42</v>
      </c>
      <c r="G854" t="s">
        <v>9</v>
      </c>
      <c r="H854">
        <v>0</v>
      </c>
      <c r="I854">
        <v>0</v>
      </c>
      <c r="J854">
        <v>0</v>
      </c>
      <c r="K854">
        <v>0</v>
      </c>
    </row>
    <row r="855" spans="1:11" x14ac:dyDescent="0.35">
      <c r="A855" t="str">
        <f t="shared" si="12"/>
        <v>Other types &amp; mixedMixed</v>
      </c>
      <c r="B855" t="s">
        <v>70</v>
      </c>
      <c r="C855" t="s">
        <v>73</v>
      </c>
      <c r="F855" t="s">
        <v>43</v>
      </c>
      <c r="G855" t="s">
        <v>9</v>
      </c>
      <c r="H855">
        <v>82.538399839993403</v>
      </c>
      <c r="I855">
        <v>50.2432350968081</v>
      </c>
      <c r="J855">
        <v>79.702062975971202</v>
      </c>
      <c r="K855">
        <v>119.87179583564</v>
      </c>
    </row>
    <row r="856" spans="1:11" x14ac:dyDescent="0.35">
      <c r="A856" t="str">
        <f t="shared" si="12"/>
        <v>Other types &amp; mixedMixed</v>
      </c>
      <c r="B856" t="s">
        <v>70</v>
      </c>
      <c r="C856" t="s">
        <v>73</v>
      </c>
      <c r="F856" t="s">
        <v>44</v>
      </c>
      <c r="G856" t="s">
        <v>9</v>
      </c>
      <c r="H856">
        <v>5.0114547413899002</v>
      </c>
      <c r="I856">
        <v>3.8244779707818899</v>
      </c>
      <c r="J856">
        <v>5.6437704406465299</v>
      </c>
      <c r="K856">
        <v>4.9028341414231402</v>
      </c>
    </row>
    <row r="857" spans="1:11" x14ac:dyDescent="0.35">
      <c r="A857" t="str">
        <f t="shared" si="12"/>
        <v>Other types &amp; mixedMixed</v>
      </c>
      <c r="B857" t="s">
        <v>70</v>
      </c>
      <c r="C857" t="s">
        <v>73</v>
      </c>
      <c r="F857" t="s">
        <v>45</v>
      </c>
      <c r="G857" t="s">
        <v>9</v>
      </c>
      <c r="H857">
        <v>1.1908893494474799</v>
      </c>
      <c r="I857" t="s">
        <v>19</v>
      </c>
      <c r="J857">
        <v>1.4260716078172899</v>
      </c>
      <c r="K857" t="s">
        <v>19</v>
      </c>
    </row>
    <row r="858" spans="1:11" x14ac:dyDescent="0.35">
      <c r="A858" t="str">
        <f t="shared" si="12"/>
        <v>Other types &amp; mixedMixed</v>
      </c>
      <c r="B858" t="s">
        <v>70</v>
      </c>
      <c r="C858" t="s">
        <v>73</v>
      </c>
      <c r="F858" t="s">
        <v>46</v>
      </c>
      <c r="G858" t="s">
        <v>9</v>
      </c>
      <c r="H858">
        <v>15.7604305137216</v>
      </c>
      <c r="I858">
        <v>6.2231022007028303</v>
      </c>
      <c r="J858">
        <v>16.6756539924164</v>
      </c>
      <c r="K858">
        <v>23.261750253393501</v>
      </c>
    </row>
    <row r="859" spans="1:11" x14ac:dyDescent="0.35">
      <c r="A859" t="str">
        <f t="shared" si="12"/>
        <v>Other types &amp; mixedMixed</v>
      </c>
      <c r="B859" t="s">
        <v>70</v>
      </c>
      <c r="C859" t="s">
        <v>73</v>
      </c>
      <c r="F859" t="s">
        <v>47</v>
      </c>
      <c r="G859" t="s">
        <v>9</v>
      </c>
      <c r="H859">
        <v>48.407782392581197</v>
      </c>
      <c r="I859">
        <v>30.526093532279202</v>
      </c>
      <c r="J859">
        <v>46.850500464183199</v>
      </c>
      <c r="K859">
        <v>69.052610236631295</v>
      </c>
    </row>
    <row r="860" spans="1:11" x14ac:dyDescent="0.35">
      <c r="A860" t="str">
        <f t="shared" si="12"/>
        <v>Other types &amp; mixedMixed</v>
      </c>
      <c r="B860" t="s">
        <v>70</v>
      </c>
      <c r="C860" t="s">
        <v>73</v>
      </c>
      <c r="F860" t="s">
        <v>48</v>
      </c>
      <c r="G860" t="s">
        <v>9</v>
      </c>
      <c r="H860" t="s">
        <v>19</v>
      </c>
      <c r="I860" t="s">
        <v>24</v>
      </c>
      <c r="J860" t="s">
        <v>19</v>
      </c>
      <c r="K860" t="s">
        <v>19</v>
      </c>
    </row>
    <row r="861" spans="1:11" x14ac:dyDescent="0.35">
      <c r="A861" t="str">
        <f t="shared" si="12"/>
        <v>Other types &amp; mixedMixed</v>
      </c>
      <c r="B861" t="s">
        <v>70</v>
      </c>
      <c r="C861" t="s">
        <v>73</v>
      </c>
      <c r="F861" t="s">
        <v>49</v>
      </c>
      <c r="G861" t="s">
        <v>9</v>
      </c>
      <c r="H861">
        <v>1.70746285769801</v>
      </c>
      <c r="I861" t="s">
        <v>19</v>
      </c>
      <c r="J861">
        <v>1.91759414970213</v>
      </c>
      <c r="K861">
        <v>2.3193460068843299</v>
      </c>
    </row>
    <row r="862" spans="1:11" x14ac:dyDescent="0.35">
      <c r="A862" t="str">
        <f t="shared" si="12"/>
        <v>Other types &amp; mixedMixed</v>
      </c>
      <c r="B862" t="s">
        <v>70</v>
      </c>
      <c r="C862" t="s">
        <v>73</v>
      </c>
      <c r="F862" t="s">
        <v>50</v>
      </c>
      <c r="G862" t="s">
        <v>9</v>
      </c>
      <c r="H862">
        <v>4.86322571831289</v>
      </c>
      <c r="I862">
        <v>1.4084591782267599</v>
      </c>
      <c r="J862">
        <v>5.0185620709950802</v>
      </c>
      <c r="K862">
        <v>7.93468704825343</v>
      </c>
    </row>
    <row r="863" spans="1:11" x14ac:dyDescent="0.35">
      <c r="A863" t="str">
        <f t="shared" si="12"/>
        <v>Other types &amp; mixedMixed</v>
      </c>
      <c r="B863" t="s">
        <v>70</v>
      </c>
      <c r="C863" t="s">
        <v>73</v>
      </c>
      <c r="F863" t="s">
        <v>51</v>
      </c>
      <c r="G863" t="s">
        <v>9</v>
      </c>
      <c r="H863">
        <v>8.0104802725064008</v>
      </c>
      <c r="I863" t="s">
        <v>19</v>
      </c>
      <c r="J863">
        <v>6.8501195043903902</v>
      </c>
      <c r="K863">
        <v>8.9664965049977603</v>
      </c>
    </row>
    <row r="864" spans="1:11" x14ac:dyDescent="0.35">
      <c r="A864" t="s">
        <v>3</v>
      </c>
      <c r="F864" t="s">
        <v>4</v>
      </c>
      <c r="G864" t="s">
        <v>5</v>
      </c>
      <c r="H864">
        <v>57124.002777000002</v>
      </c>
      <c r="I864">
        <v>14139.652577000001</v>
      </c>
      <c r="J864">
        <v>28483.656299999999</v>
      </c>
      <c r="K864">
        <v>14500.6939</v>
      </c>
    </row>
    <row r="865" spans="1:11" x14ac:dyDescent="0.35">
      <c r="A865" t="s">
        <v>3</v>
      </c>
      <c r="F865" t="s">
        <v>6</v>
      </c>
      <c r="G865" t="s">
        <v>7</v>
      </c>
      <c r="H865">
        <v>153.667238676203</v>
      </c>
      <c r="I865">
        <v>86.2961590678091</v>
      </c>
      <c r="J865">
        <v>155.25721770357799</v>
      </c>
      <c r="K865">
        <v>216.237709407962</v>
      </c>
    </row>
    <row r="866" spans="1:11" x14ac:dyDescent="0.35">
      <c r="A866" t="s">
        <v>3</v>
      </c>
      <c r="F866" t="s">
        <v>8</v>
      </c>
      <c r="G866" t="s">
        <v>9</v>
      </c>
      <c r="H866">
        <v>147.70655441211301</v>
      </c>
      <c r="I866">
        <v>82.328535009778506</v>
      </c>
      <c r="J866">
        <v>149.89980982536301</v>
      </c>
      <c r="K866">
        <v>207.14857512480901</v>
      </c>
    </row>
    <row r="867" spans="1:11" x14ac:dyDescent="0.35">
      <c r="A867" t="s">
        <v>3</v>
      </c>
      <c r="F867" t="s">
        <v>82</v>
      </c>
      <c r="G867" t="s">
        <v>9</v>
      </c>
      <c r="H867">
        <v>0</v>
      </c>
      <c r="I867">
        <v>0</v>
      </c>
      <c r="J867">
        <v>0</v>
      </c>
      <c r="K867">
        <v>0</v>
      </c>
    </row>
    <row r="868" spans="1:11" x14ac:dyDescent="0.35">
      <c r="A868" t="s">
        <v>3</v>
      </c>
      <c r="F868" t="s">
        <v>83</v>
      </c>
      <c r="G868" t="s">
        <v>9</v>
      </c>
      <c r="H868">
        <v>0</v>
      </c>
      <c r="I868">
        <v>0</v>
      </c>
      <c r="J868">
        <v>0</v>
      </c>
      <c r="K868">
        <v>0</v>
      </c>
    </row>
    <row r="869" spans="1:11" x14ac:dyDescent="0.35">
      <c r="A869" t="s">
        <v>3</v>
      </c>
      <c r="F869" t="s">
        <v>84</v>
      </c>
      <c r="G869" t="s">
        <v>9</v>
      </c>
      <c r="H869">
        <v>0</v>
      </c>
      <c r="I869">
        <v>0</v>
      </c>
      <c r="J869">
        <v>0</v>
      </c>
      <c r="K869">
        <v>0</v>
      </c>
    </row>
    <row r="870" spans="1:11" x14ac:dyDescent="0.35">
      <c r="A870" t="s">
        <v>3</v>
      </c>
      <c r="F870" t="s">
        <v>85</v>
      </c>
      <c r="G870" t="s">
        <v>9</v>
      </c>
      <c r="H870">
        <v>0</v>
      </c>
      <c r="I870">
        <v>0</v>
      </c>
      <c r="J870">
        <v>0</v>
      </c>
      <c r="K870">
        <v>0</v>
      </c>
    </row>
    <row r="871" spans="1:11" x14ac:dyDescent="0.35">
      <c r="A871" t="s">
        <v>3</v>
      </c>
      <c r="F871" t="s">
        <v>86</v>
      </c>
      <c r="G871" t="s">
        <v>9</v>
      </c>
      <c r="H871">
        <v>0</v>
      </c>
      <c r="I871">
        <v>0</v>
      </c>
      <c r="J871">
        <v>0</v>
      </c>
      <c r="K871">
        <v>0</v>
      </c>
    </row>
    <row r="872" spans="1:11" x14ac:dyDescent="0.35">
      <c r="A872" t="s">
        <v>3</v>
      </c>
      <c r="F872" t="s">
        <v>87</v>
      </c>
      <c r="G872" t="s">
        <v>9</v>
      </c>
      <c r="H872">
        <v>0</v>
      </c>
      <c r="I872">
        <v>0</v>
      </c>
      <c r="J872">
        <v>0</v>
      </c>
      <c r="K872">
        <v>0</v>
      </c>
    </row>
    <row r="873" spans="1:11" x14ac:dyDescent="0.35">
      <c r="A873" t="s">
        <v>3</v>
      </c>
      <c r="F873" t="s">
        <v>88</v>
      </c>
      <c r="G873" t="s">
        <v>9</v>
      </c>
      <c r="H873">
        <v>0</v>
      </c>
      <c r="I873">
        <v>0</v>
      </c>
      <c r="J873">
        <v>0</v>
      </c>
      <c r="K873">
        <v>0</v>
      </c>
    </row>
    <row r="874" spans="1:11" x14ac:dyDescent="0.35">
      <c r="A874" t="s">
        <v>3</v>
      </c>
      <c r="F874" t="s">
        <v>89</v>
      </c>
      <c r="G874" t="s">
        <v>9</v>
      </c>
      <c r="H874">
        <v>0</v>
      </c>
      <c r="I874">
        <v>0</v>
      </c>
      <c r="J874">
        <v>0</v>
      </c>
      <c r="K874">
        <v>0</v>
      </c>
    </row>
    <row r="875" spans="1:11" x14ac:dyDescent="0.35">
      <c r="A875" t="s">
        <v>3</v>
      </c>
      <c r="F875" t="s">
        <v>90</v>
      </c>
      <c r="G875" t="s">
        <v>9</v>
      </c>
      <c r="H875">
        <v>0</v>
      </c>
      <c r="I875">
        <v>0</v>
      </c>
      <c r="J875">
        <v>0</v>
      </c>
      <c r="K875">
        <v>0</v>
      </c>
    </row>
    <row r="876" spans="1:11" x14ac:dyDescent="0.35">
      <c r="A876" t="s">
        <v>3</v>
      </c>
      <c r="F876" t="s">
        <v>91</v>
      </c>
      <c r="G876" t="s">
        <v>9</v>
      </c>
      <c r="H876">
        <v>0</v>
      </c>
      <c r="I876">
        <v>0</v>
      </c>
      <c r="J876">
        <v>0</v>
      </c>
      <c r="K876">
        <v>0</v>
      </c>
    </row>
    <row r="877" spans="1:11" x14ac:dyDescent="0.35">
      <c r="A877" t="s">
        <v>3</v>
      </c>
      <c r="F877" t="s">
        <v>92</v>
      </c>
      <c r="G877" t="s">
        <v>9</v>
      </c>
      <c r="H877">
        <v>0</v>
      </c>
      <c r="I877">
        <v>0</v>
      </c>
      <c r="J877">
        <v>0</v>
      </c>
      <c r="K877">
        <v>0</v>
      </c>
    </row>
    <row r="878" spans="1:11" x14ac:dyDescent="0.35">
      <c r="A878" t="s">
        <v>3</v>
      </c>
      <c r="F878" t="s">
        <v>93</v>
      </c>
      <c r="G878" t="s">
        <v>9</v>
      </c>
      <c r="H878">
        <v>0</v>
      </c>
      <c r="I878">
        <v>0</v>
      </c>
      <c r="J878">
        <v>0</v>
      </c>
      <c r="K878">
        <v>0</v>
      </c>
    </row>
    <row r="879" spans="1:11" x14ac:dyDescent="0.35">
      <c r="A879" t="s">
        <v>3</v>
      </c>
      <c r="F879" t="s">
        <v>94</v>
      </c>
      <c r="G879" t="s">
        <v>9</v>
      </c>
      <c r="H879">
        <v>0</v>
      </c>
      <c r="I879">
        <v>0</v>
      </c>
      <c r="J879">
        <v>0</v>
      </c>
      <c r="K879">
        <v>0</v>
      </c>
    </row>
    <row r="880" spans="1:11" x14ac:dyDescent="0.35">
      <c r="A880" t="s">
        <v>3</v>
      </c>
      <c r="F880" t="s">
        <v>95</v>
      </c>
      <c r="G880" t="s">
        <v>9</v>
      </c>
      <c r="H880">
        <v>0</v>
      </c>
      <c r="I880">
        <v>0</v>
      </c>
      <c r="J880">
        <v>0</v>
      </c>
      <c r="K880">
        <v>0</v>
      </c>
    </row>
    <row r="881" spans="1:11" x14ac:dyDescent="0.35">
      <c r="A881" t="s">
        <v>3</v>
      </c>
      <c r="F881" t="s">
        <v>96</v>
      </c>
      <c r="G881" t="s">
        <v>9</v>
      </c>
      <c r="H881">
        <v>0</v>
      </c>
      <c r="I881">
        <v>0</v>
      </c>
      <c r="J881">
        <v>0</v>
      </c>
      <c r="K881">
        <v>0</v>
      </c>
    </row>
    <row r="882" spans="1:11" x14ac:dyDescent="0.35">
      <c r="A882" t="s">
        <v>3</v>
      </c>
      <c r="F882" t="s">
        <v>97</v>
      </c>
      <c r="G882" t="s">
        <v>9</v>
      </c>
      <c r="H882">
        <v>0</v>
      </c>
      <c r="I882">
        <v>0</v>
      </c>
      <c r="J882">
        <v>0</v>
      </c>
      <c r="K882">
        <v>0</v>
      </c>
    </row>
    <row r="883" spans="1:11" x14ac:dyDescent="0.35">
      <c r="A883" t="s">
        <v>3</v>
      </c>
      <c r="F883" t="s">
        <v>98</v>
      </c>
      <c r="G883" t="s">
        <v>9</v>
      </c>
      <c r="H883">
        <v>0</v>
      </c>
      <c r="I883">
        <v>0</v>
      </c>
      <c r="J883">
        <v>0</v>
      </c>
      <c r="K883">
        <v>0</v>
      </c>
    </row>
    <row r="884" spans="1:11" x14ac:dyDescent="0.35">
      <c r="A884" t="s">
        <v>3</v>
      </c>
      <c r="F884" t="s">
        <v>99</v>
      </c>
      <c r="G884" t="s">
        <v>9</v>
      </c>
      <c r="H884">
        <v>0</v>
      </c>
      <c r="I884">
        <v>0</v>
      </c>
      <c r="J884">
        <v>0</v>
      </c>
      <c r="K884">
        <v>0</v>
      </c>
    </row>
    <row r="885" spans="1:11" x14ac:dyDescent="0.35">
      <c r="A885" t="s">
        <v>3</v>
      </c>
      <c r="F885" t="s">
        <v>100</v>
      </c>
      <c r="G885" t="s">
        <v>9</v>
      </c>
      <c r="H885">
        <v>343.54682261358602</v>
      </c>
      <c r="I885">
        <v>155.90764356430299</v>
      </c>
      <c r="J885">
        <v>359.42146299420102</v>
      </c>
      <c r="K885">
        <v>495.33162796712799</v>
      </c>
    </row>
    <row r="886" spans="1:11" x14ac:dyDescent="0.35">
      <c r="A886" t="s">
        <v>3</v>
      </c>
      <c r="F886" t="s">
        <v>101</v>
      </c>
      <c r="G886" t="s">
        <v>9</v>
      </c>
      <c r="H886">
        <v>233.872270700173</v>
      </c>
      <c r="I886">
        <v>101.580278834881</v>
      </c>
      <c r="J886">
        <v>250.95496706930899</v>
      </c>
      <c r="K886">
        <v>329.31495511121699</v>
      </c>
    </row>
    <row r="887" spans="1:11" x14ac:dyDescent="0.35">
      <c r="A887" t="s">
        <v>3</v>
      </c>
      <c r="F887" t="s">
        <v>102</v>
      </c>
      <c r="G887" t="s">
        <v>9</v>
      </c>
      <c r="H887">
        <v>84.795955624074494</v>
      </c>
      <c r="I887">
        <v>48.428319095467103</v>
      </c>
      <c r="J887">
        <v>87.359205072629607</v>
      </c>
      <c r="K887">
        <v>115.223122234171</v>
      </c>
    </row>
    <row r="888" spans="1:11" x14ac:dyDescent="0.35">
      <c r="A888" t="s">
        <v>3</v>
      </c>
      <c r="F888" t="s">
        <v>103</v>
      </c>
      <c r="G888" t="s">
        <v>9</v>
      </c>
      <c r="H888">
        <v>32.2862727052906</v>
      </c>
      <c r="I888">
        <v>13.5810933295748</v>
      </c>
      <c r="J888">
        <v>34.999464607358</v>
      </c>
      <c r="K888">
        <v>45.196214356335098</v>
      </c>
    </row>
    <row r="889" spans="1:11" x14ac:dyDescent="0.35">
      <c r="A889" t="s">
        <v>3</v>
      </c>
      <c r="F889" t="s">
        <v>104</v>
      </c>
      <c r="G889" t="s">
        <v>9</v>
      </c>
      <c r="H889">
        <v>7.8768057773634501</v>
      </c>
      <c r="I889">
        <v>3.3550219796181899</v>
      </c>
      <c r="J889">
        <v>8.6152397654089103</v>
      </c>
      <c r="K889">
        <v>10.835502258274699</v>
      </c>
    </row>
    <row r="890" spans="1:11" x14ac:dyDescent="0.35">
      <c r="A890" t="s">
        <v>3</v>
      </c>
      <c r="F890" t="s">
        <v>105</v>
      </c>
      <c r="G890" t="s">
        <v>9</v>
      </c>
      <c r="H890">
        <v>45.086547346380797</v>
      </c>
      <c r="I890" t="s">
        <v>19</v>
      </c>
      <c r="J890">
        <v>47.639654696647902</v>
      </c>
      <c r="K890">
        <v>70.195758574698303</v>
      </c>
    </row>
    <row r="891" spans="1:11" x14ac:dyDescent="0.35">
      <c r="A891" t="s">
        <v>3</v>
      </c>
      <c r="F891" t="s">
        <v>106</v>
      </c>
      <c r="G891" t="s">
        <v>9</v>
      </c>
      <c r="H891">
        <v>200.42760187316301</v>
      </c>
      <c r="I891">
        <v>64.737902617138602</v>
      </c>
      <c r="J891">
        <v>230.79770801475399</v>
      </c>
      <c r="K891">
        <v>273.08298980781899</v>
      </c>
    </row>
    <row r="892" spans="1:11" x14ac:dyDescent="0.35">
      <c r="A892" t="s">
        <v>3</v>
      </c>
      <c r="F892" t="s">
        <v>107</v>
      </c>
      <c r="G892" t="s">
        <v>9</v>
      </c>
      <c r="H892" t="s">
        <v>19</v>
      </c>
      <c r="I892" t="s">
        <v>24</v>
      </c>
      <c r="J892">
        <v>11.3378333760473</v>
      </c>
      <c r="K892" t="s">
        <v>19</v>
      </c>
    </row>
    <row r="893" spans="1:11" x14ac:dyDescent="0.35">
      <c r="A893" t="s">
        <v>3</v>
      </c>
      <c r="F893" t="s">
        <v>108</v>
      </c>
      <c r="G893" t="s">
        <v>9</v>
      </c>
      <c r="H893">
        <v>254.61206229714799</v>
      </c>
      <c r="I893">
        <v>81.970233756331098</v>
      </c>
      <c r="J893">
        <v>285.579644392072</v>
      </c>
      <c r="K893">
        <v>362.12591796107102</v>
      </c>
    </row>
    <row r="894" spans="1:11" x14ac:dyDescent="0.35">
      <c r="A894" t="s">
        <v>3</v>
      </c>
      <c r="F894" t="s">
        <v>109</v>
      </c>
      <c r="G894" t="s">
        <v>9</v>
      </c>
      <c r="H894">
        <v>7.5769020376751097</v>
      </c>
      <c r="I894">
        <v>6.3181353150277904</v>
      </c>
      <c r="J894">
        <v>7.5140239516741003</v>
      </c>
      <c r="K894">
        <v>8.17423098275966</v>
      </c>
    </row>
    <row r="895" spans="1:11" x14ac:dyDescent="0.35">
      <c r="A895" t="s">
        <v>3</v>
      </c>
      <c r="F895" t="s">
        <v>110</v>
      </c>
      <c r="G895" t="s">
        <v>9</v>
      </c>
      <c r="H895">
        <v>8.2807473391388395</v>
      </c>
      <c r="I895">
        <v>7.1975824130472503</v>
      </c>
      <c r="J895">
        <v>8.3108260986997493</v>
      </c>
      <c r="K895">
        <v>8.6244012919687698</v>
      </c>
    </row>
    <row r="896" spans="1:11" x14ac:dyDescent="0.35">
      <c r="A896" t="s">
        <v>3</v>
      </c>
      <c r="F896" t="s">
        <v>111</v>
      </c>
      <c r="G896" t="s">
        <v>9</v>
      </c>
      <c r="H896">
        <v>6.0633449311816801</v>
      </c>
      <c r="I896">
        <v>5.1599364140281798</v>
      </c>
      <c r="J896">
        <v>6.0893681411023604</v>
      </c>
      <c r="K896">
        <v>6.4875673558948099</v>
      </c>
    </row>
    <row r="897" spans="1:11" x14ac:dyDescent="0.35">
      <c r="A897" t="s">
        <v>3</v>
      </c>
      <c r="F897" t="s">
        <v>112</v>
      </c>
      <c r="G897" t="s">
        <v>9</v>
      </c>
      <c r="H897">
        <v>3.3910987378234001</v>
      </c>
      <c r="I897">
        <v>3.1173052630046798</v>
      </c>
      <c r="J897">
        <v>3.3054490769963998</v>
      </c>
      <c r="K897">
        <v>3.6274259976500298</v>
      </c>
    </row>
    <row r="898" spans="1:11" x14ac:dyDescent="0.35">
      <c r="A898" t="s">
        <v>3</v>
      </c>
      <c r="F898" t="s">
        <v>113</v>
      </c>
      <c r="G898" t="s">
        <v>9</v>
      </c>
      <c r="H898">
        <v>37.353659539573201</v>
      </c>
      <c r="I898" t="s">
        <v>19</v>
      </c>
      <c r="J898">
        <v>36.380836515595398</v>
      </c>
      <c r="K898">
        <v>40.338496697833001</v>
      </c>
    </row>
    <row r="899" spans="1:11" x14ac:dyDescent="0.35">
      <c r="A899" t="s">
        <v>3</v>
      </c>
      <c r="F899" t="s">
        <v>114</v>
      </c>
      <c r="G899" t="s">
        <v>9</v>
      </c>
      <c r="H899">
        <v>67.516894271024299</v>
      </c>
      <c r="I899">
        <v>59.8771627661067</v>
      </c>
      <c r="J899">
        <v>66.803606225430102</v>
      </c>
      <c r="K899">
        <v>70.863027096010399</v>
      </c>
    </row>
    <row r="900" spans="1:11" x14ac:dyDescent="0.35">
      <c r="A900" t="s">
        <v>3</v>
      </c>
      <c r="F900" t="s">
        <v>115</v>
      </c>
      <c r="G900" t="s">
        <v>9</v>
      </c>
      <c r="H900">
        <v>157.733440277234</v>
      </c>
      <c r="I900">
        <v>158.51479710544899</v>
      </c>
      <c r="J900">
        <v>157.35672749793699</v>
      </c>
      <c r="K900">
        <v>158.05953344583</v>
      </c>
    </row>
    <row r="901" spans="1:11" x14ac:dyDescent="0.35">
      <c r="A901" t="s">
        <v>3</v>
      </c>
      <c r="F901" t="s">
        <v>116</v>
      </c>
      <c r="G901" t="s">
        <v>9</v>
      </c>
      <c r="H901">
        <v>157.41805692145201</v>
      </c>
      <c r="I901">
        <v>150.090824672889</v>
      </c>
      <c r="J901">
        <v>158.23948041883199</v>
      </c>
      <c r="K901">
        <v>159.08262974928601</v>
      </c>
    </row>
    <row r="902" spans="1:11" x14ac:dyDescent="0.35">
      <c r="A902" t="s">
        <v>3</v>
      </c>
      <c r="F902" t="s">
        <v>117</v>
      </c>
      <c r="G902" t="s">
        <v>9</v>
      </c>
      <c r="H902">
        <v>332.77925613950902</v>
      </c>
      <c r="I902">
        <v>326.263374567038</v>
      </c>
      <c r="J902">
        <v>333.35609890400298</v>
      </c>
      <c r="K902">
        <v>333.86851880853499</v>
      </c>
    </row>
    <row r="903" spans="1:11" x14ac:dyDescent="0.35">
      <c r="A903" t="s">
        <v>3</v>
      </c>
      <c r="F903" t="s">
        <v>118</v>
      </c>
      <c r="G903" t="s">
        <v>9</v>
      </c>
      <c r="H903">
        <v>180.49385928913</v>
      </c>
      <c r="I903" t="s">
        <v>19</v>
      </c>
      <c r="J903">
        <v>175.56856510736901</v>
      </c>
      <c r="K903">
        <v>198.67766603634999</v>
      </c>
    </row>
    <row r="904" spans="1:11" x14ac:dyDescent="0.35">
      <c r="A904" t="s">
        <v>3</v>
      </c>
      <c r="F904" t="s">
        <v>119</v>
      </c>
      <c r="G904" t="s">
        <v>9</v>
      </c>
      <c r="H904">
        <v>26.752590776452202</v>
      </c>
      <c r="I904">
        <v>28.800399997389899</v>
      </c>
      <c r="J904">
        <v>26.663921778512901</v>
      </c>
      <c r="K904">
        <v>26.4195067402954</v>
      </c>
    </row>
    <row r="905" spans="1:11" x14ac:dyDescent="0.35">
      <c r="A905" t="str">
        <f t="shared" ref="A905:A968" si="13">CONCATENATE(B905,C905,D905,E905)</f>
        <v>Cropping</v>
      </c>
      <c r="B905" t="s">
        <v>52</v>
      </c>
      <c r="F905" t="s">
        <v>4</v>
      </c>
      <c r="G905" t="s">
        <v>5</v>
      </c>
      <c r="H905">
        <v>22652.0013</v>
      </c>
      <c r="I905">
        <v>5641.6754000000001</v>
      </c>
      <c r="J905">
        <v>11268.2862</v>
      </c>
      <c r="K905">
        <v>5742.0397000000003</v>
      </c>
    </row>
    <row r="906" spans="1:11" x14ac:dyDescent="0.35">
      <c r="A906" t="str">
        <f t="shared" si="13"/>
        <v>Cropping</v>
      </c>
      <c r="B906" t="s">
        <v>52</v>
      </c>
      <c r="F906" t="s">
        <v>6</v>
      </c>
      <c r="G906" t="s">
        <v>7</v>
      </c>
      <c r="H906">
        <v>182.74854611036099</v>
      </c>
      <c r="I906">
        <v>99.595331546724594</v>
      </c>
      <c r="J906">
        <v>193.326355148044</v>
      </c>
      <c r="K906">
        <v>243.69024691905199</v>
      </c>
    </row>
    <row r="907" spans="1:11" x14ac:dyDescent="0.35">
      <c r="A907" t="str">
        <f t="shared" si="13"/>
        <v>Cropping</v>
      </c>
      <c r="B907" t="s">
        <v>52</v>
      </c>
      <c r="F907" t="s">
        <v>8</v>
      </c>
      <c r="G907" t="s">
        <v>9</v>
      </c>
      <c r="H907">
        <v>175.885632245262</v>
      </c>
      <c r="I907">
        <v>96.250965598977999</v>
      </c>
      <c r="J907">
        <v>186.63256592462099</v>
      </c>
      <c r="K907">
        <v>233.03839197524201</v>
      </c>
    </row>
    <row r="908" spans="1:11" x14ac:dyDescent="0.35">
      <c r="A908" t="str">
        <f t="shared" si="13"/>
        <v>Cropping</v>
      </c>
      <c r="B908" t="s">
        <v>52</v>
      </c>
      <c r="F908" t="s">
        <v>82</v>
      </c>
      <c r="G908" t="s">
        <v>9</v>
      </c>
      <c r="H908">
        <v>0</v>
      </c>
      <c r="I908">
        <v>0</v>
      </c>
      <c r="J908">
        <v>0</v>
      </c>
      <c r="K908">
        <v>0</v>
      </c>
    </row>
    <row r="909" spans="1:11" x14ac:dyDescent="0.35">
      <c r="A909" t="str">
        <f t="shared" si="13"/>
        <v>Cropping</v>
      </c>
      <c r="B909" t="s">
        <v>52</v>
      </c>
      <c r="F909" t="s">
        <v>83</v>
      </c>
      <c r="G909" t="s">
        <v>9</v>
      </c>
      <c r="H909">
        <v>0</v>
      </c>
      <c r="I909">
        <v>0</v>
      </c>
      <c r="J909">
        <v>0</v>
      </c>
      <c r="K909">
        <v>0</v>
      </c>
    </row>
    <row r="910" spans="1:11" x14ac:dyDescent="0.35">
      <c r="A910" t="str">
        <f t="shared" si="13"/>
        <v>Cropping</v>
      </c>
      <c r="B910" t="s">
        <v>52</v>
      </c>
      <c r="F910" t="s">
        <v>84</v>
      </c>
      <c r="G910" t="s">
        <v>9</v>
      </c>
      <c r="H910">
        <v>0</v>
      </c>
      <c r="I910">
        <v>0</v>
      </c>
      <c r="J910">
        <v>0</v>
      </c>
      <c r="K910">
        <v>0</v>
      </c>
    </row>
    <row r="911" spans="1:11" x14ac:dyDescent="0.35">
      <c r="A911" t="str">
        <f t="shared" si="13"/>
        <v>Cropping</v>
      </c>
      <c r="B911" t="s">
        <v>52</v>
      </c>
      <c r="F911" t="s">
        <v>85</v>
      </c>
      <c r="G911" t="s">
        <v>9</v>
      </c>
      <c r="H911">
        <v>0</v>
      </c>
      <c r="I911">
        <v>0</v>
      </c>
      <c r="J911">
        <v>0</v>
      </c>
      <c r="K911">
        <v>0</v>
      </c>
    </row>
    <row r="912" spans="1:11" x14ac:dyDescent="0.35">
      <c r="A912" t="str">
        <f t="shared" si="13"/>
        <v>Cropping</v>
      </c>
      <c r="B912" t="s">
        <v>52</v>
      </c>
      <c r="F912" t="s">
        <v>86</v>
      </c>
      <c r="G912" t="s">
        <v>9</v>
      </c>
      <c r="H912">
        <v>0</v>
      </c>
      <c r="I912">
        <v>0</v>
      </c>
      <c r="J912">
        <v>0</v>
      </c>
      <c r="K912">
        <v>0</v>
      </c>
    </row>
    <row r="913" spans="1:11" x14ac:dyDescent="0.35">
      <c r="A913" t="str">
        <f t="shared" si="13"/>
        <v>Cropping</v>
      </c>
      <c r="B913" t="s">
        <v>52</v>
      </c>
      <c r="F913" t="s">
        <v>87</v>
      </c>
      <c r="G913" t="s">
        <v>9</v>
      </c>
      <c r="H913">
        <v>0</v>
      </c>
      <c r="I913">
        <v>0</v>
      </c>
      <c r="J913">
        <v>0</v>
      </c>
      <c r="K913">
        <v>0</v>
      </c>
    </row>
    <row r="914" spans="1:11" x14ac:dyDescent="0.35">
      <c r="A914" t="str">
        <f t="shared" si="13"/>
        <v>Cropping</v>
      </c>
      <c r="B914" t="s">
        <v>52</v>
      </c>
      <c r="F914" t="s">
        <v>88</v>
      </c>
      <c r="G914" t="s">
        <v>9</v>
      </c>
      <c r="H914">
        <v>0</v>
      </c>
      <c r="I914">
        <v>0</v>
      </c>
      <c r="J914">
        <v>0</v>
      </c>
      <c r="K914">
        <v>0</v>
      </c>
    </row>
    <row r="915" spans="1:11" x14ac:dyDescent="0.35">
      <c r="A915" t="str">
        <f t="shared" si="13"/>
        <v>Cropping</v>
      </c>
      <c r="B915" t="s">
        <v>52</v>
      </c>
      <c r="F915" t="s">
        <v>89</v>
      </c>
      <c r="G915" t="s">
        <v>9</v>
      </c>
      <c r="H915">
        <v>0</v>
      </c>
      <c r="I915">
        <v>0</v>
      </c>
      <c r="J915">
        <v>0</v>
      </c>
      <c r="K915">
        <v>0</v>
      </c>
    </row>
    <row r="916" spans="1:11" x14ac:dyDescent="0.35">
      <c r="A916" t="str">
        <f t="shared" si="13"/>
        <v>Cropping</v>
      </c>
      <c r="B916" t="s">
        <v>52</v>
      </c>
      <c r="F916" t="s">
        <v>90</v>
      </c>
      <c r="G916" t="s">
        <v>9</v>
      </c>
      <c r="H916">
        <v>0</v>
      </c>
      <c r="I916">
        <v>0</v>
      </c>
      <c r="J916">
        <v>0</v>
      </c>
      <c r="K916">
        <v>0</v>
      </c>
    </row>
    <row r="917" spans="1:11" x14ac:dyDescent="0.35">
      <c r="A917" t="str">
        <f t="shared" si="13"/>
        <v>Cropping</v>
      </c>
      <c r="B917" t="s">
        <v>52</v>
      </c>
      <c r="F917" t="s">
        <v>91</v>
      </c>
      <c r="G917" t="s">
        <v>9</v>
      </c>
      <c r="H917">
        <v>0</v>
      </c>
      <c r="I917">
        <v>0</v>
      </c>
      <c r="J917">
        <v>0</v>
      </c>
      <c r="K917">
        <v>0</v>
      </c>
    </row>
    <row r="918" spans="1:11" x14ac:dyDescent="0.35">
      <c r="A918" t="str">
        <f t="shared" si="13"/>
        <v>Cropping</v>
      </c>
      <c r="B918" t="s">
        <v>52</v>
      </c>
      <c r="F918" t="s">
        <v>92</v>
      </c>
      <c r="G918" t="s">
        <v>9</v>
      </c>
      <c r="H918">
        <v>0</v>
      </c>
      <c r="I918">
        <v>0</v>
      </c>
      <c r="J918">
        <v>0</v>
      </c>
      <c r="K918">
        <v>0</v>
      </c>
    </row>
    <row r="919" spans="1:11" x14ac:dyDescent="0.35">
      <c r="A919" t="str">
        <f t="shared" si="13"/>
        <v>Cropping</v>
      </c>
      <c r="B919" t="s">
        <v>52</v>
      </c>
      <c r="F919" t="s">
        <v>93</v>
      </c>
      <c r="G919" t="s">
        <v>9</v>
      </c>
      <c r="H919">
        <v>0</v>
      </c>
      <c r="I919">
        <v>0</v>
      </c>
      <c r="J919">
        <v>0</v>
      </c>
      <c r="K919">
        <v>0</v>
      </c>
    </row>
    <row r="920" spans="1:11" x14ac:dyDescent="0.35">
      <c r="A920" t="str">
        <f t="shared" si="13"/>
        <v>Cropping</v>
      </c>
      <c r="B920" t="s">
        <v>52</v>
      </c>
      <c r="F920" t="s">
        <v>94</v>
      </c>
      <c r="G920" t="s">
        <v>9</v>
      </c>
      <c r="H920">
        <v>0</v>
      </c>
      <c r="I920">
        <v>0</v>
      </c>
      <c r="J920">
        <v>0</v>
      </c>
      <c r="K920">
        <v>0</v>
      </c>
    </row>
    <row r="921" spans="1:11" x14ac:dyDescent="0.35">
      <c r="A921" t="str">
        <f t="shared" si="13"/>
        <v>Cropping</v>
      </c>
      <c r="B921" t="s">
        <v>52</v>
      </c>
      <c r="F921" t="s">
        <v>95</v>
      </c>
      <c r="G921" t="s">
        <v>9</v>
      </c>
      <c r="H921">
        <v>0</v>
      </c>
      <c r="I921">
        <v>0</v>
      </c>
      <c r="J921">
        <v>0</v>
      </c>
      <c r="K921">
        <v>0</v>
      </c>
    </row>
    <row r="922" spans="1:11" x14ac:dyDescent="0.35">
      <c r="A922" t="str">
        <f t="shared" si="13"/>
        <v>Cropping</v>
      </c>
      <c r="B922" t="s">
        <v>52</v>
      </c>
      <c r="F922" t="s">
        <v>96</v>
      </c>
      <c r="G922" t="s">
        <v>9</v>
      </c>
      <c r="H922">
        <v>0</v>
      </c>
      <c r="I922">
        <v>0</v>
      </c>
      <c r="J922">
        <v>0</v>
      </c>
      <c r="K922">
        <v>0</v>
      </c>
    </row>
    <row r="923" spans="1:11" x14ac:dyDescent="0.35">
      <c r="A923" t="str">
        <f t="shared" si="13"/>
        <v>Cropping</v>
      </c>
      <c r="B923" t="s">
        <v>52</v>
      </c>
      <c r="F923" t="s">
        <v>97</v>
      </c>
      <c r="G923" t="s">
        <v>9</v>
      </c>
      <c r="H923">
        <v>0</v>
      </c>
      <c r="I923">
        <v>0</v>
      </c>
      <c r="J923">
        <v>0</v>
      </c>
      <c r="K923">
        <v>0</v>
      </c>
    </row>
    <row r="924" spans="1:11" x14ac:dyDescent="0.35">
      <c r="A924" t="str">
        <f t="shared" si="13"/>
        <v>Cropping</v>
      </c>
      <c r="B924" t="s">
        <v>52</v>
      </c>
      <c r="F924" t="s">
        <v>98</v>
      </c>
      <c r="G924" t="s">
        <v>9</v>
      </c>
      <c r="H924">
        <v>0</v>
      </c>
      <c r="I924">
        <v>0</v>
      </c>
      <c r="J924">
        <v>0</v>
      </c>
      <c r="K924">
        <v>0</v>
      </c>
    </row>
    <row r="925" spans="1:11" x14ac:dyDescent="0.35">
      <c r="A925" t="str">
        <f t="shared" si="13"/>
        <v>Cropping</v>
      </c>
      <c r="B925" t="s">
        <v>52</v>
      </c>
      <c r="F925" t="s">
        <v>99</v>
      </c>
      <c r="G925" t="s">
        <v>9</v>
      </c>
      <c r="H925">
        <v>0</v>
      </c>
      <c r="I925">
        <v>0</v>
      </c>
      <c r="J925">
        <v>0</v>
      </c>
      <c r="K925">
        <v>0</v>
      </c>
    </row>
    <row r="926" spans="1:11" x14ac:dyDescent="0.35">
      <c r="A926" t="str">
        <f t="shared" si="13"/>
        <v>Cropping</v>
      </c>
      <c r="B926" t="s">
        <v>52</v>
      </c>
      <c r="F926" t="s">
        <v>100</v>
      </c>
      <c r="G926" t="s">
        <v>9</v>
      </c>
      <c r="H926">
        <v>657.592295012362</v>
      </c>
      <c r="I926">
        <v>312.592996452791</v>
      </c>
      <c r="J926">
        <v>693.82624849730905</v>
      </c>
      <c r="K926">
        <v>925.455210985392</v>
      </c>
    </row>
    <row r="927" spans="1:11" x14ac:dyDescent="0.35">
      <c r="A927" t="str">
        <f t="shared" si="13"/>
        <v>Cropping</v>
      </c>
      <c r="B927" t="s">
        <v>52</v>
      </c>
      <c r="F927" t="s">
        <v>101</v>
      </c>
      <c r="G927" t="s">
        <v>9</v>
      </c>
      <c r="H927">
        <v>464.46483997641297</v>
      </c>
      <c r="I927">
        <v>206.52149900719201</v>
      </c>
      <c r="J927">
        <v>508.35979926654699</v>
      </c>
      <c r="K927">
        <v>631.75933592378396</v>
      </c>
    </row>
    <row r="928" spans="1:11" x14ac:dyDescent="0.35">
      <c r="A928" t="str">
        <f t="shared" si="13"/>
        <v>Cropping</v>
      </c>
      <c r="B928" t="s">
        <v>52</v>
      </c>
      <c r="F928" t="s">
        <v>102</v>
      </c>
      <c r="G928" t="s">
        <v>9</v>
      </c>
      <c r="H928">
        <v>149.236658138016</v>
      </c>
      <c r="I928">
        <v>95.2978481356797</v>
      </c>
      <c r="J928">
        <v>151.76145036944499</v>
      </c>
      <c r="K928">
        <v>197.277979767364</v>
      </c>
    </row>
    <row r="929" spans="1:11" x14ac:dyDescent="0.35">
      <c r="A929" t="str">
        <f t="shared" si="13"/>
        <v>Cropping</v>
      </c>
      <c r="B929" t="s">
        <v>52</v>
      </c>
      <c r="F929" t="s">
        <v>103</v>
      </c>
      <c r="G929" t="s">
        <v>9</v>
      </c>
      <c r="H929">
        <v>67.273701570024102</v>
      </c>
      <c r="I929">
        <v>29.3821368524676</v>
      </c>
      <c r="J929">
        <v>74.778859087728904</v>
      </c>
      <c r="K929">
        <v>89.774703374133793</v>
      </c>
    </row>
    <row r="930" spans="1:11" x14ac:dyDescent="0.35">
      <c r="A930" t="str">
        <f t="shared" si="13"/>
        <v>Cropping</v>
      </c>
      <c r="B930" t="s">
        <v>52</v>
      </c>
      <c r="F930" t="s">
        <v>104</v>
      </c>
      <c r="G930" t="s">
        <v>9</v>
      </c>
      <c r="H930">
        <v>17.463118679937601</v>
      </c>
      <c r="I930">
        <v>8.1669940776812506</v>
      </c>
      <c r="J930">
        <v>19.9837607931896</v>
      </c>
      <c r="K930">
        <v>21.6502023645013</v>
      </c>
    </row>
    <row r="931" spans="1:11" x14ac:dyDescent="0.35">
      <c r="A931" t="str">
        <f t="shared" si="13"/>
        <v>Cropping</v>
      </c>
      <c r="B931" t="s">
        <v>52</v>
      </c>
      <c r="F931" t="s">
        <v>105</v>
      </c>
      <c r="G931" t="s">
        <v>9</v>
      </c>
      <c r="H931">
        <v>99.995765825777099</v>
      </c>
      <c r="I931" t="s">
        <v>19</v>
      </c>
      <c r="J931">
        <v>106.62829677506799</v>
      </c>
      <c r="K931">
        <v>151.86961416863801</v>
      </c>
    </row>
    <row r="932" spans="1:11" x14ac:dyDescent="0.35">
      <c r="A932" t="str">
        <f t="shared" si="13"/>
        <v>Cropping</v>
      </c>
      <c r="B932" t="s">
        <v>52</v>
      </c>
      <c r="F932" t="s">
        <v>106</v>
      </c>
      <c r="G932" t="s">
        <v>9</v>
      </c>
      <c r="H932">
        <v>453.71013011419899</v>
      </c>
      <c r="I932">
        <v>158.62964267316801</v>
      </c>
      <c r="J932">
        <v>507.48767874745698</v>
      </c>
      <c r="K932">
        <v>638.09887926933004</v>
      </c>
    </row>
    <row r="933" spans="1:11" x14ac:dyDescent="0.35">
      <c r="A933" t="str">
        <f t="shared" si="13"/>
        <v>Cropping</v>
      </c>
      <c r="B933" t="s">
        <v>52</v>
      </c>
      <c r="F933" t="s">
        <v>107</v>
      </c>
      <c r="G933" t="s">
        <v>9</v>
      </c>
      <c r="H933" t="s">
        <v>19</v>
      </c>
      <c r="I933" t="s">
        <v>24</v>
      </c>
      <c r="J933">
        <v>27.661715081393599</v>
      </c>
      <c r="K933" t="s">
        <v>19</v>
      </c>
    </row>
    <row r="934" spans="1:11" x14ac:dyDescent="0.35">
      <c r="A934" t="str">
        <f t="shared" si="13"/>
        <v>Cropping</v>
      </c>
      <c r="B934" t="s">
        <v>52</v>
      </c>
      <c r="F934" t="s">
        <v>108</v>
      </c>
      <c r="G934" t="s">
        <v>9</v>
      </c>
      <c r="H934">
        <v>576.57556603619003</v>
      </c>
      <c r="I934">
        <v>200.198602312356</v>
      </c>
      <c r="J934">
        <v>632.07280877636902</v>
      </c>
      <c r="K934">
        <v>837.46506195176596</v>
      </c>
    </row>
    <row r="935" spans="1:11" x14ac:dyDescent="0.35">
      <c r="A935" t="str">
        <f t="shared" si="13"/>
        <v>Cropping</v>
      </c>
      <c r="B935" t="s">
        <v>52</v>
      </c>
      <c r="F935" t="s">
        <v>109</v>
      </c>
      <c r="G935" t="s">
        <v>9</v>
      </c>
      <c r="H935">
        <v>7.7224377625704799</v>
      </c>
      <c r="I935">
        <v>6.4138560150672603</v>
      </c>
      <c r="J935">
        <v>7.6672130825406404</v>
      </c>
      <c r="K935">
        <v>8.3785280244187295</v>
      </c>
    </row>
    <row r="936" spans="1:11" x14ac:dyDescent="0.35">
      <c r="A936" t="str">
        <f t="shared" si="13"/>
        <v>Cropping</v>
      </c>
      <c r="B936" t="s">
        <v>52</v>
      </c>
      <c r="F936" t="s">
        <v>110</v>
      </c>
      <c r="G936" t="s">
        <v>9</v>
      </c>
      <c r="H936">
        <v>8.3399475547989201</v>
      </c>
      <c r="I936">
        <v>7.2807414935997796</v>
      </c>
      <c r="J936">
        <v>8.3995297530573598</v>
      </c>
      <c r="K936">
        <v>8.6471350930492896</v>
      </c>
    </row>
    <row r="937" spans="1:11" x14ac:dyDescent="0.35">
      <c r="A937" t="str">
        <f t="shared" si="13"/>
        <v>Cropping</v>
      </c>
      <c r="B937" t="s">
        <v>52</v>
      </c>
      <c r="F937" t="s">
        <v>111</v>
      </c>
      <c r="G937" t="s">
        <v>9</v>
      </c>
      <c r="H937">
        <v>6.1391670877590796</v>
      </c>
      <c r="I937">
        <v>5.1926431559663504</v>
      </c>
      <c r="J937">
        <v>6.2850219367148501</v>
      </c>
      <c r="K937">
        <v>6.4723692563606701</v>
      </c>
    </row>
    <row r="938" spans="1:11" x14ac:dyDescent="0.35">
      <c r="A938" t="str">
        <f t="shared" si="13"/>
        <v>Cropping</v>
      </c>
      <c r="B938" t="s">
        <v>52</v>
      </c>
      <c r="F938" t="s">
        <v>112</v>
      </c>
      <c r="G938" t="s">
        <v>9</v>
      </c>
      <c r="H938">
        <v>3.4359117513010999</v>
      </c>
      <c r="I938">
        <v>3.13333957415486</v>
      </c>
      <c r="J938">
        <v>3.3454534095278001</v>
      </c>
      <c r="K938">
        <v>3.7155074030084201</v>
      </c>
    </row>
    <row r="939" spans="1:11" x14ac:dyDescent="0.35">
      <c r="A939" t="str">
        <f t="shared" si="13"/>
        <v>Cropping</v>
      </c>
      <c r="B939" t="s">
        <v>52</v>
      </c>
      <c r="F939" t="s">
        <v>113</v>
      </c>
      <c r="G939" t="s">
        <v>9</v>
      </c>
      <c r="H939">
        <v>37.5829024572148</v>
      </c>
      <c r="I939" t="s">
        <v>19</v>
      </c>
      <c r="J939">
        <v>36.339093911099297</v>
      </c>
      <c r="K939">
        <v>41.205694274170398</v>
      </c>
    </row>
    <row r="940" spans="1:11" x14ac:dyDescent="0.35">
      <c r="A940" t="str">
        <f t="shared" si="13"/>
        <v>Cropping</v>
      </c>
      <c r="B940" t="s">
        <v>52</v>
      </c>
      <c r="F940" t="s">
        <v>114</v>
      </c>
      <c r="G940" t="s">
        <v>9</v>
      </c>
      <c r="H940">
        <v>67.182810763093499</v>
      </c>
      <c r="I940">
        <v>60.496862117516002</v>
      </c>
      <c r="J940">
        <v>66.014532690517797</v>
      </c>
      <c r="K940">
        <v>71.063958256886394</v>
      </c>
    </row>
    <row r="941" spans="1:11" x14ac:dyDescent="0.35">
      <c r="A941" t="str">
        <f t="shared" si="13"/>
        <v>Cropping</v>
      </c>
      <c r="B941" t="s">
        <v>52</v>
      </c>
      <c r="F941" t="s">
        <v>115</v>
      </c>
      <c r="G941" t="s">
        <v>9</v>
      </c>
      <c r="H941">
        <v>157.637849299029</v>
      </c>
      <c r="I941">
        <v>157.497349653252</v>
      </c>
      <c r="J941">
        <v>157.21971737738801</v>
      </c>
      <c r="K941">
        <v>158.376786672073</v>
      </c>
    </row>
    <row r="942" spans="1:11" x14ac:dyDescent="0.35">
      <c r="A942" t="str">
        <f t="shared" si="13"/>
        <v>Cropping</v>
      </c>
      <c r="B942" t="s">
        <v>52</v>
      </c>
      <c r="F942" t="s">
        <v>116</v>
      </c>
      <c r="G942" t="s">
        <v>9</v>
      </c>
      <c r="H942">
        <v>156.82792268726101</v>
      </c>
      <c r="I942">
        <v>149.17074992921599</v>
      </c>
      <c r="J942">
        <v>158.08547002330201</v>
      </c>
      <c r="K942">
        <v>158.444234793258</v>
      </c>
    </row>
    <row r="943" spans="1:11" x14ac:dyDescent="0.35">
      <c r="A943" t="str">
        <f t="shared" si="13"/>
        <v>Cropping</v>
      </c>
      <c r="B943" t="s">
        <v>52</v>
      </c>
      <c r="F943" t="s">
        <v>117</v>
      </c>
      <c r="G943" t="s">
        <v>9</v>
      </c>
      <c r="H943">
        <v>333.20654347809801</v>
      </c>
      <c r="I943">
        <v>325.84277825784102</v>
      </c>
      <c r="J943">
        <v>333.33707589882403</v>
      </c>
      <c r="K943">
        <v>335.62708445717402</v>
      </c>
    </row>
    <row r="944" spans="1:11" x14ac:dyDescent="0.35">
      <c r="A944" t="str">
        <f t="shared" si="13"/>
        <v>Cropping</v>
      </c>
      <c r="B944" t="s">
        <v>52</v>
      </c>
      <c r="F944" t="s">
        <v>118</v>
      </c>
      <c r="G944" t="s">
        <v>9</v>
      </c>
      <c r="H944">
        <v>184.44236128041001</v>
      </c>
      <c r="I944" t="s">
        <v>19</v>
      </c>
      <c r="J944">
        <v>180.640483779558</v>
      </c>
      <c r="K944">
        <v>202.731764728603</v>
      </c>
    </row>
    <row r="945" spans="1:11" x14ac:dyDescent="0.35">
      <c r="A945" t="str">
        <f t="shared" si="13"/>
        <v>Cropping</v>
      </c>
      <c r="B945" t="s">
        <v>52</v>
      </c>
      <c r="F945" t="s">
        <v>119</v>
      </c>
      <c r="G945" t="s">
        <v>9</v>
      </c>
      <c r="H945">
        <v>27.004802322012001</v>
      </c>
      <c r="I945">
        <v>28.750706042114999</v>
      </c>
      <c r="J945">
        <v>27.101022167843698</v>
      </c>
      <c r="K945">
        <v>26.3974472339603</v>
      </c>
    </row>
    <row r="946" spans="1:11" x14ac:dyDescent="0.35">
      <c r="A946" t="str">
        <f t="shared" si="13"/>
        <v>CroppingCereals</v>
      </c>
      <c r="B946" t="s">
        <v>52</v>
      </c>
      <c r="C946" t="s">
        <v>53</v>
      </c>
      <c r="F946" t="s">
        <v>4</v>
      </c>
      <c r="G946" t="s">
        <v>5</v>
      </c>
      <c r="H946">
        <v>13989.0005</v>
      </c>
      <c r="I946">
        <v>3488.5032000000001</v>
      </c>
      <c r="J946">
        <v>6963.5174999999999</v>
      </c>
      <c r="K946">
        <v>3536.9798000000001</v>
      </c>
    </row>
    <row r="947" spans="1:11" x14ac:dyDescent="0.35">
      <c r="A947" t="str">
        <f t="shared" si="13"/>
        <v>CroppingCereals</v>
      </c>
      <c r="B947" t="s">
        <v>52</v>
      </c>
      <c r="C947" t="s">
        <v>53</v>
      </c>
      <c r="F947" t="s">
        <v>6</v>
      </c>
      <c r="G947" t="s">
        <v>7</v>
      </c>
      <c r="H947">
        <v>187.97887120555899</v>
      </c>
      <c r="I947">
        <v>105.553297202938</v>
      </c>
      <c r="J947">
        <v>203.99936905077101</v>
      </c>
      <c r="K947">
        <v>237.733993235415</v>
      </c>
    </row>
    <row r="948" spans="1:11" x14ac:dyDescent="0.35">
      <c r="A948" t="str">
        <f t="shared" si="13"/>
        <v>CroppingCereals</v>
      </c>
      <c r="B948" t="s">
        <v>52</v>
      </c>
      <c r="C948" t="s">
        <v>53</v>
      </c>
      <c r="F948" t="s">
        <v>8</v>
      </c>
      <c r="G948" t="s">
        <v>9</v>
      </c>
      <c r="H948">
        <v>180.212166891838</v>
      </c>
      <c r="I948">
        <v>101.699900997654</v>
      </c>
      <c r="J948">
        <v>197.12686573703601</v>
      </c>
      <c r="K948">
        <v>224.347134638993</v>
      </c>
    </row>
    <row r="949" spans="1:11" x14ac:dyDescent="0.35">
      <c r="A949" t="str">
        <f t="shared" si="13"/>
        <v>CroppingCereals</v>
      </c>
      <c r="B949" t="s">
        <v>52</v>
      </c>
      <c r="C949" t="s">
        <v>53</v>
      </c>
      <c r="F949" t="s">
        <v>82</v>
      </c>
      <c r="G949" t="s">
        <v>9</v>
      </c>
      <c r="H949">
        <v>0</v>
      </c>
      <c r="I949">
        <v>0</v>
      </c>
      <c r="J949">
        <v>0</v>
      </c>
      <c r="K949">
        <v>0</v>
      </c>
    </row>
    <row r="950" spans="1:11" x14ac:dyDescent="0.35">
      <c r="A950" t="str">
        <f t="shared" si="13"/>
        <v>CroppingCereals</v>
      </c>
      <c r="B950" t="s">
        <v>52</v>
      </c>
      <c r="C950" t="s">
        <v>53</v>
      </c>
      <c r="F950" t="s">
        <v>83</v>
      </c>
      <c r="G950" t="s">
        <v>9</v>
      </c>
      <c r="H950">
        <v>0</v>
      </c>
      <c r="I950">
        <v>0</v>
      </c>
      <c r="J950">
        <v>0</v>
      </c>
      <c r="K950">
        <v>0</v>
      </c>
    </row>
    <row r="951" spans="1:11" x14ac:dyDescent="0.35">
      <c r="A951" t="str">
        <f t="shared" si="13"/>
        <v>CroppingCereals</v>
      </c>
      <c r="B951" t="s">
        <v>52</v>
      </c>
      <c r="C951" t="s">
        <v>53</v>
      </c>
      <c r="F951" t="s">
        <v>84</v>
      </c>
      <c r="G951" t="s">
        <v>9</v>
      </c>
      <c r="H951">
        <v>0</v>
      </c>
      <c r="I951">
        <v>0</v>
      </c>
      <c r="J951">
        <v>0</v>
      </c>
      <c r="K951">
        <v>0</v>
      </c>
    </row>
    <row r="952" spans="1:11" x14ac:dyDescent="0.35">
      <c r="A952" t="str">
        <f t="shared" si="13"/>
        <v>CroppingCereals</v>
      </c>
      <c r="B952" t="s">
        <v>52</v>
      </c>
      <c r="C952" t="s">
        <v>53</v>
      </c>
      <c r="F952" t="s">
        <v>85</v>
      </c>
      <c r="G952" t="s">
        <v>9</v>
      </c>
      <c r="H952">
        <v>0</v>
      </c>
      <c r="I952">
        <v>0</v>
      </c>
      <c r="J952">
        <v>0</v>
      </c>
      <c r="K952">
        <v>0</v>
      </c>
    </row>
    <row r="953" spans="1:11" x14ac:dyDescent="0.35">
      <c r="A953" t="str">
        <f t="shared" si="13"/>
        <v>CroppingCereals</v>
      </c>
      <c r="B953" t="s">
        <v>52</v>
      </c>
      <c r="C953" t="s">
        <v>53</v>
      </c>
      <c r="F953" t="s">
        <v>86</v>
      </c>
      <c r="G953" t="s">
        <v>9</v>
      </c>
      <c r="H953">
        <v>0</v>
      </c>
      <c r="I953">
        <v>0</v>
      </c>
      <c r="J953">
        <v>0</v>
      </c>
      <c r="K953">
        <v>0</v>
      </c>
    </row>
    <row r="954" spans="1:11" x14ac:dyDescent="0.35">
      <c r="A954" t="str">
        <f t="shared" si="13"/>
        <v>CroppingCereals</v>
      </c>
      <c r="B954" t="s">
        <v>52</v>
      </c>
      <c r="C954" t="s">
        <v>53</v>
      </c>
      <c r="F954" t="s">
        <v>87</v>
      </c>
      <c r="G954" t="s">
        <v>9</v>
      </c>
      <c r="H954">
        <v>0</v>
      </c>
      <c r="I954">
        <v>0</v>
      </c>
      <c r="J954">
        <v>0</v>
      </c>
      <c r="K954">
        <v>0</v>
      </c>
    </row>
    <row r="955" spans="1:11" x14ac:dyDescent="0.35">
      <c r="A955" t="str">
        <f t="shared" si="13"/>
        <v>CroppingCereals</v>
      </c>
      <c r="B955" t="s">
        <v>52</v>
      </c>
      <c r="C955" t="s">
        <v>53</v>
      </c>
      <c r="F955" t="s">
        <v>88</v>
      </c>
      <c r="G955" t="s">
        <v>9</v>
      </c>
      <c r="H955">
        <v>0</v>
      </c>
      <c r="I955">
        <v>0</v>
      </c>
      <c r="J955">
        <v>0</v>
      </c>
      <c r="K955">
        <v>0</v>
      </c>
    </row>
    <row r="956" spans="1:11" x14ac:dyDescent="0.35">
      <c r="A956" t="str">
        <f t="shared" si="13"/>
        <v>CroppingCereals</v>
      </c>
      <c r="B956" t="s">
        <v>52</v>
      </c>
      <c r="C956" t="s">
        <v>53</v>
      </c>
      <c r="F956" t="s">
        <v>89</v>
      </c>
      <c r="G956" t="s">
        <v>9</v>
      </c>
      <c r="H956">
        <v>0</v>
      </c>
      <c r="I956">
        <v>0</v>
      </c>
      <c r="J956">
        <v>0</v>
      </c>
      <c r="K956">
        <v>0</v>
      </c>
    </row>
    <row r="957" spans="1:11" x14ac:dyDescent="0.35">
      <c r="A957" t="str">
        <f t="shared" si="13"/>
        <v>CroppingCereals</v>
      </c>
      <c r="B957" t="s">
        <v>52</v>
      </c>
      <c r="C957" t="s">
        <v>53</v>
      </c>
      <c r="F957" t="s">
        <v>90</v>
      </c>
      <c r="G957" t="s">
        <v>9</v>
      </c>
      <c r="H957">
        <v>0</v>
      </c>
      <c r="I957">
        <v>0</v>
      </c>
      <c r="J957">
        <v>0</v>
      </c>
      <c r="K957">
        <v>0</v>
      </c>
    </row>
    <row r="958" spans="1:11" x14ac:dyDescent="0.35">
      <c r="A958" t="str">
        <f t="shared" si="13"/>
        <v>CroppingCereals</v>
      </c>
      <c r="B958" t="s">
        <v>52</v>
      </c>
      <c r="C958" t="s">
        <v>53</v>
      </c>
      <c r="F958" t="s">
        <v>91</v>
      </c>
      <c r="G958" t="s">
        <v>9</v>
      </c>
      <c r="H958">
        <v>0</v>
      </c>
      <c r="I958">
        <v>0</v>
      </c>
      <c r="J958">
        <v>0</v>
      </c>
      <c r="K958">
        <v>0</v>
      </c>
    </row>
    <row r="959" spans="1:11" x14ac:dyDescent="0.35">
      <c r="A959" t="str">
        <f t="shared" si="13"/>
        <v>CroppingCereals</v>
      </c>
      <c r="B959" t="s">
        <v>52</v>
      </c>
      <c r="C959" t="s">
        <v>53</v>
      </c>
      <c r="F959" t="s">
        <v>92</v>
      </c>
      <c r="G959" t="s">
        <v>9</v>
      </c>
      <c r="H959">
        <v>0</v>
      </c>
      <c r="I959">
        <v>0</v>
      </c>
      <c r="J959">
        <v>0</v>
      </c>
      <c r="K959">
        <v>0</v>
      </c>
    </row>
    <row r="960" spans="1:11" x14ac:dyDescent="0.35">
      <c r="A960" t="str">
        <f t="shared" si="13"/>
        <v>CroppingCereals</v>
      </c>
      <c r="B960" t="s">
        <v>52</v>
      </c>
      <c r="C960" t="s">
        <v>53</v>
      </c>
      <c r="F960" t="s">
        <v>93</v>
      </c>
      <c r="G960" t="s">
        <v>9</v>
      </c>
      <c r="H960">
        <v>0</v>
      </c>
      <c r="I960">
        <v>0</v>
      </c>
      <c r="J960">
        <v>0</v>
      </c>
      <c r="K960">
        <v>0</v>
      </c>
    </row>
    <row r="961" spans="1:11" x14ac:dyDescent="0.35">
      <c r="A961" t="str">
        <f t="shared" si="13"/>
        <v>CroppingCereals</v>
      </c>
      <c r="B961" t="s">
        <v>52</v>
      </c>
      <c r="C961" t="s">
        <v>53</v>
      </c>
      <c r="F961" t="s">
        <v>94</v>
      </c>
      <c r="G961" t="s">
        <v>9</v>
      </c>
      <c r="H961">
        <v>0</v>
      </c>
      <c r="I961">
        <v>0</v>
      </c>
      <c r="J961">
        <v>0</v>
      </c>
      <c r="K961">
        <v>0</v>
      </c>
    </row>
    <row r="962" spans="1:11" x14ac:dyDescent="0.35">
      <c r="A962" t="str">
        <f t="shared" si="13"/>
        <v>CroppingCereals</v>
      </c>
      <c r="B962" t="s">
        <v>52</v>
      </c>
      <c r="C962" t="s">
        <v>53</v>
      </c>
      <c r="F962" t="s">
        <v>95</v>
      </c>
      <c r="G962" t="s">
        <v>9</v>
      </c>
      <c r="H962">
        <v>0</v>
      </c>
      <c r="I962">
        <v>0</v>
      </c>
      <c r="J962">
        <v>0</v>
      </c>
      <c r="K962">
        <v>0</v>
      </c>
    </row>
    <row r="963" spans="1:11" x14ac:dyDescent="0.35">
      <c r="A963" t="str">
        <f t="shared" si="13"/>
        <v>CroppingCereals</v>
      </c>
      <c r="B963" t="s">
        <v>52</v>
      </c>
      <c r="C963" t="s">
        <v>53</v>
      </c>
      <c r="F963" t="s">
        <v>96</v>
      </c>
      <c r="G963" t="s">
        <v>9</v>
      </c>
      <c r="H963">
        <v>0</v>
      </c>
      <c r="I963">
        <v>0</v>
      </c>
      <c r="J963">
        <v>0</v>
      </c>
      <c r="K963">
        <v>0</v>
      </c>
    </row>
    <row r="964" spans="1:11" x14ac:dyDescent="0.35">
      <c r="A964" t="str">
        <f t="shared" si="13"/>
        <v>CroppingCereals</v>
      </c>
      <c r="B964" t="s">
        <v>52</v>
      </c>
      <c r="C964" t="s">
        <v>53</v>
      </c>
      <c r="F964" t="s">
        <v>97</v>
      </c>
      <c r="G964" t="s">
        <v>9</v>
      </c>
      <c r="H964">
        <v>0</v>
      </c>
      <c r="I964">
        <v>0</v>
      </c>
      <c r="J964">
        <v>0</v>
      </c>
      <c r="K964">
        <v>0</v>
      </c>
    </row>
    <row r="965" spans="1:11" x14ac:dyDescent="0.35">
      <c r="A965" t="str">
        <f t="shared" si="13"/>
        <v>CroppingCereals</v>
      </c>
      <c r="B965" t="s">
        <v>52</v>
      </c>
      <c r="C965" t="s">
        <v>53</v>
      </c>
      <c r="F965" t="s">
        <v>98</v>
      </c>
      <c r="G965" t="s">
        <v>9</v>
      </c>
      <c r="H965">
        <v>0</v>
      </c>
      <c r="I965">
        <v>0</v>
      </c>
      <c r="J965">
        <v>0</v>
      </c>
      <c r="K965">
        <v>0</v>
      </c>
    </row>
    <row r="966" spans="1:11" x14ac:dyDescent="0.35">
      <c r="A966" t="str">
        <f t="shared" si="13"/>
        <v>CroppingCereals</v>
      </c>
      <c r="B966" t="s">
        <v>52</v>
      </c>
      <c r="C966" t="s">
        <v>53</v>
      </c>
      <c r="F966" t="s">
        <v>99</v>
      </c>
      <c r="G966" t="s">
        <v>9</v>
      </c>
      <c r="H966">
        <v>0</v>
      </c>
      <c r="I966">
        <v>0</v>
      </c>
      <c r="J966">
        <v>0</v>
      </c>
      <c r="K966">
        <v>0</v>
      </c>
    </row>
    <row r="967" spans="1:11" x14ac:dyDescent="0.35">
      <c r="A967" t="str">
        <f t="shared" si="13"/>
        <v>CroppingCereals</v>
      </c>
      <c r="B967" t="s">
        <v>52</v>
      </c>
      <c r="C967" t="s">
        <v>53</v>
      </c>
      <c r="F967" t="s">
        <v>100</v>
      </c>
      <c r="G967" t="s">
        <v>9</v>
      </c>
      <c r="H967">
        <v>745.74960088606804</v>
      </c>
      <c r="I967">
        <v>376.52012185913998</v>
      </c>
      <c r="J967">
        <v>794.97039250924502</v>
      </c>
      <c r="K967">
        <v>1013.01388531538</v>
      </c>
    </row>
    <row r="968" spans="1:11" x14ac:dyDescent="0.35">
      <c r="A968" t="str">
        <f t="shared" si="13"/>
        <v>CroppingCereals</v>
      </c>
      <c r="B968" t="s">
        <v>52</v>
      </c>
      <c r="C968" t="s">
        <v>53</v>
      </c>
      <c r="F968" t="s">
        <v>101</v>
      </c>
      <c r="G968" t="s">
        <v>9</v>
      </c>
      <c r="H968">
        <v>512.85850144547499</v>
      </c>
      <c r="I968">
        <v>245.87072575997601</v>
      </c>
      <c r="J968">
        <v>581.10812227297504</v>
      </c>
      <c r="K968">
        <v>641.818887602921</v>
      </c>
    </row>
    <row r="969" spans="1:11" x14ac:dyDescent="0.35">
      <c r="A969" t="str">
        <f t="shared" ref="A969:A1032" si="14">CONCATENATE(B969,C969,D969,E969)</f>
        <v>CroppingCereals</v>
      </c>
      <c r="B969" t="s">
        <v>52</v>
      </c>
      <c r="C969" t="s">
        <v>53</v>
      </c>
      <c r="F969" t="s">
        <v>102</v>
      </c>
      <c r="G969" t="s">
        <v>9</v>
      </c>
      <c r="H969">
        <v>174.479910633358</v>
      </c>
      <c r="I969">
        <v>116.343649325017</v>
      </c>
      <c r="J969">
        <v>172.66640123615699</v>
      </c>
      <c r="K969">
        <v>235.38976882197599</v>
      </c>
    </row>
    <row r="970" spans="1:11" x14ac:dyDescent="0.35">
      <c r="A970" t="str">
        <f t="shared" si="14"/>
        <v>CroppingCereals</v>
      </c>
      <c r="B970" t="s">
        <v>52</v>
      </c>
      <c r="C970" t="s">
        <v>53</v>
      </c>
      <c r="F970" t="s">
        <v>103</v>
      </c>
      <c r="G970" t="s">
        <v>9</v>
      </c>
      <c r="H970">
        <v>80.556818716962695</v>
      </c>
      <c r="I970">
        <v>34.650684987188797</v>
      </c>
      <c r="J970">
        <v>95.345027686079604</v>
      </c>
      <c r="K970">
        <v>96.719122631121607</v>
      </c>
    </row>
    <row r="971" spans="1:11" x14ac:dyDescent="0.35">
      <c r="A971" t="str">
        <f t="shared" si="14"/>
        <v>CroppingCereals</v>
      </c>
      <c r="B971" t="s">
        <v>52</v>
      </c>
      <c r="C971" t="s">
        <v>53</v>
      </c>
      <c r="F971" t="s">
        <v>104</v>
      </c>
      <c r="G971" t="s">
        <v>9</v>
      </c>
      <c r="H971">
        <v>21.508324267341301</v>
      </c>
      <c r="I971">
        <v>11.252684959555101</v>
      </c>
      <c r="J971">
        <v>24.941859623387199</v>
      </c>
      <c r="K971">
        <v>24.863544731015999</v>
      </c>
    </row>
    <row r="972" spans="1:11" x14ac:dyDescent="0.35">
      <c r="A972" t="str">
        <f t="shared" si="14"/>
        <v>CroppingCereals</v>
      </c>
      <c r="B972" t="s">
        <v>52</v>
      </c>
      <c r="C972" t="s">
        <v>53</v>
      </c>
      <c r="F972" t="s">
        <v>105</v>
      </c>
      <c r="G972" t="s">
        <v>9</v>
      </c>
      <c r="H972" t="s">
        <v>19</v>
      </c>
      <c r="I972" t="s">
        <v>24</v>
      </c>
      <c r="J972" t="s">
        <v>19</v>
      </c>
      <c r="K972" t="s">
        <v>24</v>
      </c>
    </row>
    <row r="973" spans="1:11" x14ac:dyDescent="0.35">
      <c r="A973" t="str">
        <f t="shared" si="14"/>
        <v>CroppingCereals</v>
      </c>
      <c r="B973" t="s">
        <v>52</v>
      </c>
      <c r="C973" t="s">
        <v>53</v>
      </c>
      <c r="F973" t="s">
        <v>106</v>
      </c>
      <c r="G973" t="s">
        <v>9</v>
      </c>
      <c r="H973">
        <v>154.85478432858699</v>
      </c>
      <c r="I973" t="s">
        <v>24</v>
      </c>
      <c r="J973">
        <v>221.114582506614</v>
      </c>
      <c r="K973" t="s">
        <v>54</v>
      </c>
    </row>
    <row r="974" spans="1:11" x14ac:dyDescent="0.35">
      <c r="A974" t="str">
        <f t="shared" si="14"/>
        <v>CroppingCereals</v>
      </c>
      <c r="B974" t="s">
        <v>52</v>
      </c>
      <c r="C974" t="s">
        <v>53</v>
      </c>
      <c r="F974" t="s">
        <v>107</v>
      </c>
      <c r="G974" t="s">
        <v>9</v>
      </c>
      <c r="H974" t="s">
        <v>19</v>
      </c>
      <c r="I974">
        <v>0</v>
      </c>
      <c r="J974" t="s">
        <v>19</v>
      </c>
      <c r="K974" t="s">
        <v>19</v>
      </c>
    </row>
    <row r="975" spans="1:11" x14ac:dyDescent="0.35">
      <c r="A975" t="str">
        <f t="shared" si="14"/>
        <v>CroppingCereals</v>
      </c>
      <c r="B975" t="s">
        <v>52</v>
      </c>
      <c r="C975" t="s">
        <v>53</v>
      </c>
      <c r="F975" t="s">
        <v>108</v>
      </c>
      <c r="G975" t="s">
        <v>9</v>
      </c>
      <c r="H975">
        <v>159.44883776006699</v>
      </c>
      <c r="I975" t="s">
        <v>24</v>
      </c>
      <c r="J975">
        <v>227.60695637944499</v>
      </c>
      <c r="K975" t="s">
        <v>54</v>
      </c>
    </row>
    <row r="976" spans="1:11" x14ac:dyDescent="0.35">
      <c r="A976" t="str">
        <f t="shared" si="14"/>
        <v>CroppingCereals</v>
      </c>
      <c r="B976" t="s">
        <v>52</v>
      </c>
      <c r="C976" t="s">
        <v>53</v>
      </c>
      <c r="F976" t="s">
        <v>109</v>
      </c>
      <c r="G976" t="s">
        <v>9</v>
      </c>
      <c r="H976">
        <v>7.7296081237980099</v>
      </c>
      <c r="I976">
        <v>6.4378866182278696</v>
      </c>
      <c r="J976">
        <v>7.6877816899011302</v>
      </c>
      <c r="K976">
        <v>8.4196819818324293</v>
      </c>
    </row>
    <row r="977" spans="1:11" x14ac:dyDescent="0.35">
      <c r="A977" t="str">
        <f t="shared" si="14"/>
        <v>CroppingCereals</v>
      </c>
      <c r="B977" t="s">
        <v>52</v>
      </c>
      <c r="C977" t="s">
        <v>53</v>
      </c>
      <c r="F977" t="s">
        <v>110</v>
      </c>
      <c r="G977" t="s">
        <v>9</v>
      </c>
      <c r="H977">
        <v>8.2345920152808301</v>
      </c>
      <c r="I977">
        <v>7.22669997797004</v>
      </c>
      <c r="J977">
        <v>8.3063468076966398</v>
      </c>
      <c r="K977">
        <v>8.5536167412311208</v>
      </c>
    </row>
    <row r="978" spans="1:11" x14ac:dyDescent="0.35">
      <c r="A978" t="str">
        <f t="shared" si="14"/>
        <v>CroppingCereals</v>
      </c>
      <c r="B978" t="s">
        <v>52</v>
      </c>
      <c r="C978" t="s">
        <v>53</v>
      </c>
      <c r="F978" t="s">
        <v>111</v>
      </c>
      <c r="G978" t="s">
        <v>9</v>
      </c>
      <c r="H978">
        <v>6.3438680651558101</v>
      </c>
      <c r="I978">
        <v>5.3279138554491903</v>
      </c>
      <c r="J978">
        <v>6.5675626164553096</v>
      </c>
      <c r="K978">
        <v>6.6342304209750296</v>
      </c>
    </row>
    <row r="979" spans="1:11" x14ac:dyDescent="0.35">
      <c r="A979" t="str">
        <f t="shared" si="14"/>
        <v>CroppingCereals</v>
      </c>
      <c r="B979" t="s">
        <v>52</v>
      </c>
      <c r="C979" t="s">
        <v>53</v>
      </c>
      <c r="F979" t="s">
        <v>112</v>
      </c>
      <c r="G979" t="s">
        <v>9</v>
      </c>
      <c r="H979">
        <v>3.3903728991031401</v>
      </c>
      <c r="I979">
        <v>3.0806199393814202</v>
      </c>
      <c r="J979">
        <v>3.3295656045893902</v>
      </c>
      <c r="K979">
        <v>3.6493827930964899</v>
      </c>
    </row>
    <row r="980" spans="1:11" x14ac:dyDescent="0.35">
      <c r="A980" t="str">
        <f t="shared" si="14"/>
        <v>CroppingCereals</v>
      </c>
      <c r="B980" t="s">
        <v>52</v>
      </c>
      <c r="C980" t="s">
        <v>53</v>
      </c>
      <c r="F980" t="s">
        <v>113</v>
      </c>
      <c r="G980" t="s">
        <v>9</v>
      </c>
      <c r="H980" t="s">
        <v>19</v>
      </c>
      <c r="I980" t="s">
        <v>24</v>
      </c>
      <c r="J980" t="s">
        <v>19</v>
      </c>
      <c r="K980" t="s">
        <v>24</v>
      </c>
    </row>
    <row r="981" spans="1:11" x14ac:dyDescent="0.35">
      <c r="A981" t="str">
        <f t="shared" si="14"/>
        <v>CroppingCereals</v>
      </c>
      <c r="B981" t="s">
        <v>52</v>
      </c>
      <c r="C981" t="s">
        <v>53</v>
      </c>
      <c r="F981" t="s">
        <v>114</v>
      </c>
      <c r="G981" t="s">
        <v>9</v>
      </c>
      <c r="H981">
        <v>68.019743986612596</v>
      </c>
      <c r="I981" t="s">
        <v>24</v>
      </c>
      <c r="J981">
        <v>65.537019268341894</v>
      </c>
      <c r="K981">
        <v>75.307534010306796</v>
      </c>
    </row>
    <row r="982" spans="1:11" x14ac:dyDescent="0.35">
      <c r="A982" t="str">
        <f t="shared" si="14"/>
        <v>CroppingCereals</v>
      </c>
      <c r="B982" t="s">
        <v>52</v>
      </c>
      <c r="C982" t="s">
        <v>53</v>
      </c>
      <c r="F982" t="s">
        <v>115</v>
      </c>
      <c r="G982" t="s">
        <v>9</v>
      </c>
      <c r="H982">
        <v>157.833715885332</v>
      </c>
      <c r="I982">
        <v>156.770510030487</v>
      </c>
      <c r="J982">
        <v>158.21365686321701</v>
      </c>
      <c r="K982">
        <v>157.57941458491101</v>
      </c>
    </row>
    <row r="983" spans="1:11" x14ac:dyDescent="0.35">
      <c r="A983" t="str">
        <f t="shared" si="14"/>
        <v>CroppingCereals</v>
      </c>
      <c r="B983" t="s">
        <v>52</v>
      </c>
      <c r="C983" t="s">
        <v>53</v>
      </c>
      <c r="F983" t="s">
        <v>116</v>
      </c>
      <c r="G983" t="s">
        <v>9</v>
      </c>
      <c r="H983">
        <v>152.71478972534001</v>
      </c>
      <c r="I983">
        <v>148.965289342365</v>
      </c>
      <c r="J983">
        <v>153.19613399499801</v>
      </c>
      <c r="K983">
        <v>153.81527656922</v>
      </c>
    </row>
    <row r="984" spans="1:11" x14ac:dyDescent="0.35">
      <c r="A984" t="str">
        <f t="shared" si="14"/>
        <v>CroppingCereals</v>
      </c>
      <c r="B984" t="s">
        <v>52</v>
      </c>
      <c r="C984" t="s">
        <v>53</v>
      </c>
      <c r="F984" t="s">
        <v>117</v>
      </c>
      <c r="G984" t="s">
        <v>9</v>
      </c>
      <c r="H984">
        <v>332.66086378811201</v>
      </c>
      <c r="I984">
        <v>321.55016035075801</v>
      </c>
      <c r="J984">
        <v>333.29414569798899</v>
      </c>
      <c r="K984">
        <v>335.48415080789403</v>
      </c>
    </row>
    <row r="985" spans="1:11" x14ac:dyDescent="0.35">
      <c r="A985" t="str">
        <f t="shared" si="14"/>
        <v>CroppingCereals</v>
      </c>
      <c r="B985" t="s">
        <v>52</v>
      </c>
      <c r="C985" t="s">
        <v>53</v>
      </c>
      <c r="F985" t="s">
        <v>118</v>
      </c>
      <c r="G985" t="s">
        <v>9</v>
      </c>
      <c r="H985" t="s">
        <v>19</v>
      </c>
      <c r="I985" t="s">
        <v>24</v>
      </c>
      <c r="J985" t="s">
        <v>19</v>
      </c>
      <c r="K985" t="s">
        <v>24</v>
      </c>
    </row>
    <row r="986" spans="1:11" x14ac:dyDescent="0.35">
      <c r="A986" t="str">
        <f t="shared" si="14"/>
        <v>CroppingCereals</v>
      </c>
      <c r="B986" t="s">
        <v>52</v>
      </c>
      <c r="C986" t="s">
        <v>53</v>
      </c>
      <c r="F986" t="s">
        <v>119</v>
      </c>
      <c r="G986" t="s">
        <v>9</v>
      </c>
      <c r="H986">
        <v>26.403631305201898</v>
      </c>
      <c r="I986" t="s">
        <v>24</v>
      </c>
      <c r="J986">
        <v>26.324694462237201</v>
      </c>
      <c r="K986">
        <v>26.640067745622702</v>
      </c>
    </row>
    <row r="987" spans="1:11" x14ac:dyDescent="0.35">
      <c r="A987" t="str">
        <f t="shared" si="14"/>
        <v>CroppingGeneral cropping</v>
      </c>
      <c r="B987" t="s">
        <v>52</v>
      </c>
      <c r="C987" t="s">
        <v>55</v>
      </c>
      <c r="F987" t="s">
        <v>4</v>
      </c>
      <c r="G987" t="s">
        <v>5</v>
      </c>
      <c r="H987">
        <v>5911.0003999999999</v>
      </c>
      <c r="I987">
        <v>1470.2426</v>
      </c>
      <c r="J987">
        <v>2930.5947000000001</v>
      </c>
      <c r="K987">
        <v>1510.1631</v>
      </c>
    </row>
    <row r="988" spans="1:11" x14ac:dyDescent="0.35">
      <c r="A988" t="str">
        <f t="shared" si="14"/>
        <v>CroppingGeneral cropping</v>
      </c>
      <c r="B988" t="s">
        <v>52</v>
      </c>
      <c r="C988" t="s">
        <v>55</v>
      </c>
      <c r="F988" t="s">
        <v>6</v>
      </c>
      <c r="G988" t="s">
        <v>7</v>
      </c>
      <c r="H988">
        <v>243.609011861173</v>
      </c>
      <c r="I988">
        <v>125.844640331466</v>
      </c>
      <c r="J988">
        <v>245.52983410943901</v>
      </c>
      <c r="K988">
        <v>354.53282153762098</v>
      </c>
    </row>
    <row r="989" spans="1:11" x14ac:dyDescent="0.35">
      <c r="A989" t="str">
        <f t="shared" si="14"/>
        <v>CroppingGeneral cropping</v>
      </c>
      <c r="B989" t="s">
        <v>52</v>
      </c>
      <c r="C989" t="s">
        <v>55</v>
      </c>
      <c r="F989" t="s">
        <v>8</v>
      </c>
      <c r="G989" t="s">
        <v>9</v>
      </c>
      <c r="H989">
        <v>236.42782571508499</v>
      </c>
      <c r="I989">
        <v>122.95591997810401</v>
      </c>
      <c r="J989">
        <v>236.96993455935799</v>
      </c>
      <c r="K989">
        <v>345.84814489242899</v>
      </c>
    </row>
    <row r="990" spans="1:11" x14ac:dyDescent="0.35">
      <c r="A990" t="str">
        <f t="shared" si="14"/>
        <v>CroppingGeneral cropping</v>
      </c>
      <c r="B990" t="s">
        <v>52</v>
      </c>
      <c r="C990" t="s">
        <v>55</v>
      </c>
      <c r="F990" t="s">
        <v>82</v>
      </c>
      <c r="G990" t="s">
        <v>9</v>
      </c>
      <c r="H990">
        <v>0</v>
      </c>
      <c r="I990">
        <v>0</v>
      </c>
      <c r="J990">
        <v>0</v>
      </c>
      <c r="K990">
        <v>0</v>
      </c>
    </row>
    <row r="991" spans="1:11" x14ac:dyDescent="0.35">
      <c r="A991" t="str">
        <f t="shared" si="14"/>
        <v>CroppingGeneral cropping</v>
      </c>
      <c r="B991" t="s">
        <v>52</v>
      </c>
      <c r="C991" t="s">
        <v>55</v>
      </c>
      <c r="F991" t="s">
        <v>83</v>
      </c>
      <c r="G991" t="s">
        <v>9</v>
      </c>
      <c r="H991">
        <v>0</v>
      </c>
      <c r="I991">
        <v>0</v>
      </c>
      <c r="J991">
        <v>0</v>
      </c>
      <c r="K991">
        <v>0</v>
      </c>
    </row>
    <row r="992" spans="1:11" x14ac:dyDescent="0.35">
      <c r="A992" t="str">
        <f t="shared" si="14"/>
        <v>CroppingGeneral cropping</v>
      </c>
      <c r="B992" t="s">
        <v>52</v>
      </c>
      <c r="C992" t="s">
        <v>55</v>
      </c>
      <c r="F992" t="s">
        <v>84</v>
      </c>
      <c r="G992" t="s">
        <v>9</v>
      </c>
      <c r="H992">
        <v>0</v>
      </c>
      <c r="I992">
        <v>0</v>
      </c>
      <c r="J992">
        <v>0</v>
      </c>
      <c r="K992">
        <v>0</v>
      </c>
    </row>
    <row r="993" spans="1:11" x14ac:dyDescent="0.35">
      <c r="A993" t="str">
        <f t="shared" si="14"/>
        <v>CroppingGeneral cropping</v>
      </c>
      <c r="B993" t="s">
        <v>52</v>
      </c>
      <c r="C993" t="s">
        <v>55</v>
      </c>
      <c r="F993" t="s">
        <v>85</v>
      </c>
      <c r="G993" t="s">
        <v>9</v>
      </c>
      <c r="H993">
        <v>0</v>
      </c>
      <c r="I993">
        <v>0</v>
      </c>
      <c r="J993">
        <v>0</v>
      </c>
      <c r="K993">
        <v>0</v>
      </c>
    </row>
    <row r="994" spans="1:11" x14ac:dyDescent="0.35">
      <c r="A994" t="str">
        <f t="shared" si="14"/>
        <v>CroppingGeneral cropping</v>
      </c>
      <c r="B994" t="s">
        <v>52</v>
      </c>
      <c r="C994" t="s">
        <v>55</v>
      </c>
      <c r="F994" t="s">
        <v>86</v>
      </c>
      <c r="G994" t="s">
        <v>9</v>
      </c>
      <c r="H994">
        <v>0</v>
      </c>
      <c r="I994">
        <v>0</v>
      </c>
      <c r="J994">
        <v>0</v>
      </c>
      <c r="K994">
        <v>0</v>
      </c>
    </row>
    <row r="995" spans="1:11" x14ac:dyDescent="0.35">
      <c r="A995" t="str">
        <f t="shared" si="14"/>
        <v>CroppingGeneral cropping</v>
      </c>
      <c r="B995" t="s">
        <v>52</v>
      </c>
      <c r="C995" t="s">
        <v>55</v>
      </c>
      <c r="F995" t="s">
        <v>87</v>
      </c>
      <c r="G995" t="s">
        <v>9</v>
      </c>
      <c r="H995">
        <v>0</v>
      </c>
      <c r="I995">
        <v>0</v>
      </c>
      <c r="J995">
        <v>0</v>
      </c>
      <c r="K995">
        <v>0</v>
      </c>
    </row>
    <row r="996" spans="1:11" x14ac:dyDescent="0.35">
      <c r="A996" t="str">
        <f t="shared" si="14"/>
        <v>CroppingGeneral cropping</v>
      </c>
      <c r="B996" t="s">
        <v>52</v>
      </c>
      <c r="C996" t="s">
        <v>55</v>
      </c>
      <c r="F996" t="s">
        <v>88</v>
      </c>
      <c r="G996" t="s">
        <v>9</v>
      </c>
      <c r="H996">
        <v>0</v>
      </c>
      <c r="I996">
        <v>0</v>
      </c>
      <c r="J996">
        <v>0</v>
      </c>
      <c r="K996">
        <v>0</v>
      </c>
    </row>
    <row r="997" spans="1:11" x14ac:dyDescent="0.35">
      <c r="A997" t="str">
        <f t="shared" si="14"/>
        <v>CroppingGeneral cropping</v>
      </c>
      <c r="B997" t="s">
        <v>52</v>
      </c>
      <c r="C997" t="s">
        <v>55</v>
      </c>
      <c r="F997" t="s">
        <v>89</v>
      </c>
      <c r="G997" t="s">
        <v>9</v>
      </c>
      <c r="H997">
        <v>0</v>
      </c>
      <c r="I997">
        <v>0</v>
      </c>
      <c r="J997">
        <v>0</v>
      </c>
      <c r="K997">
        <v>0</v>
      </c>
    </row>
    <row r="998" spans="1:11" x14ac:dyDescent="0.35">
      <c r="A998" t="str">
        <f t="shared" si="14"/>
        <v>CroppingGeneral cropping</v>
      </c>
      <c r="B998" t="s">
        <v>52</v>
      </c>
      <c r="C998" t="s">
        <v>55</v>
      </c>
      <c r="F998" t="s">
        <v>90</v>
      </c>
      <c r="G998" t="s">
        <v>9</v>
      </c>
      <c r="H998">
        <v>0</v>
      </c>
      <c r="I998">
        <v>0</v>
      </c>
      <c r="J998">
        <v>0</v>
      </c>
      <c r="K998">
        <v>0</v>
      </c>
    </row>
    <row r="999" spans="1:11" x14ac:dyDescent="0.35">
      <c r="A999" t="str">
        <f t="shared" si="14"/>
        <v>CroppingGeneral cropping</v>
      </c>
      <c r="B999" t="s">
        <v>52</v>
      </c>
      <c r="C999" t="s">
        <v>55</v>
      </c>
      <c r="F999" t="s">
        <v>91</v>
      </c>
      <c r="G999" t="s">
        <v>9</v>
      </c>
      <c r="H999">
        <v>0</v>
      </c>
      <c r="I999">
        <v>0</v>
      </c>
      <c r="J999">
        <v>0</v>
      </c>
      <c r="K999">
        <v>0</v>
      </c>
    </row>
    <row r="1000" spans="1:11" x14ac:dyDescent="0.35">
      <c r="A1000" t="str">
        <f t="shared" si="14"/>
        <v>CroppingGeneral cropping</v>
      </c>
      <c r="B1000" t="s">
        <v>52</v>
      </c>
      <c r="C1000" t="s">
        <v>55</v>
      </c>
      <c r="F1000" t="s">
        <v>92</v>
      </c>
      <c r="G1000" t="s">
        <v>9</v>
      </c>
      <c r="H1000">
        <v>0</v>
      </c>
      <c r="I1000">
        <v>0</v>
      </c>
      <c r="J1000">
        <v>0</v>
      </c>
      <c r="K1000">
        <v>0</v>
      </c>
    </row>
    <row r="1001" spans="1:11" x14ac:dyDescent="0.35">
      <c r="A1001" t="str">
        <f t="shared" si="14"/>
        <v>CroppingGeneral cropping</v>
      </c>
      <c r="B1001" t="s">
        <v>52</v>
      </c>
      <c r="C1001" t="s">
        <v>55</v>
      </c>
      <c r="F1001" t="s">
        <v>93</v>
      </c>
      <c r="G1001" t="s">
        <v>9</v>
      </c>
      <c r="H1001">
        <v>0</v>
      </c>
      <c r="I1001">
        <v>0</v>
      </c>
      <c r="J1001">
        <v>0</v>
      </c>
      <c r="K1001">
        <v>0</v>
      </c>
    </row>
    <row r="1002" spans="1:11" x14ac:dyDescent="0.35">
      <c r="A1002" t="str">
        <f t="shared" si="14"/>
        <v>CroppingGeneral cropping</v>
      </c>
      <c r="B1002" t="s">
        <v>52</v>
      </c>
      <c r="C1002" t="s">
        <v>55</v>
      </c>
      <c r="F1002" t="s">
        <v>94</v>
      </c>
      <c r="G1002" t="s">
        <v>9</v>
      </c>
      <c r="H1002">
        <v>0</v>
      </c>
      <c r="I1002">
        <v>0</v>
      </c>
      <c r="J1002">
        <v>0</v>
      </c>
      <c r="K1002">
        <v>0</v>
      </c>
    </row>
    <row r="1003" spans="1:11" x14ac:dyDescent="0.35">
      <c r="A1003" t="str">
        <f t="shared" si="14"/>
        <v>CroppingGeneral cropping</v>
      </c>
      <c r="B1003" t="s">
        <v>52</v>
      </c>
      <c r="C1003" t="s">
        <v>55</v>
      </c>
      <c r="F1003" t="s">
        <v>95</v>
      </c>
      <c r="G1003" t="s">
        <v>9</v>
      </c>
      <c r="H1003">
        <v>0</v>
      </c>
      <c r="I1003">
        <v>0</v>
      </c>
      <c r="J1003">
        <v>0</v>
      </c>
      <c r="K1003">
        <v>0</v>
      </c>
    </row>
    <row r="1004" spans="1:11" x14ac:dyDescent="0.35">
      <c r="A1004" t="str">
        <f t="shared" si="14"/>
        <v>CroppingGeneral cropping</v>
      </c>
      <c r="B1004" t="s">
        <v>52</v>
      </c>
      <c r="C1004" t="s">
        <v>55</v>
      </c>
      <c r="F1004" t="s">
        <v>96</v>
      </c>
      <c r="G1004" t="s">
        <v>9</v>
      </c>
      <c r="H1004">
        <v>0</v>
      </c>
      <c r="I1004">
        <v>0</v>
      </c>
      <c r="J1004">
        <v>0</v>
      </c>
      <c r="K1004">
        <v>0</v>
      </c>
    </row>
    <row r="1005" spans="1:11" x14ac:dyDescent="0.35">
      <c r="A1005" t="str">
        <f t="shared" si="14"/>
        <v>CroppingGeneral cropping</v>
      </c>
      <c r="B1005" t="s">
        <v>52</v>
      </c>
      <c r="C1005" t="s">
        <v>55</v>
      </c>
      <c r="F1005" t="s">
        <v>97</v>
      </c>
      <c r="G1005" t="s">
        <v>9</v>
      </c>
      <c r="H1005">
        <v>0</v>
      </c>
      <c r="I1005">
        <v>0</v>
      </c>
      <c r="J1005">
        <v>0</v>
      </c>
      <c r="K1005">
        <v>0</v>
      </c>
    </row>
    <row r="1006" spans="1:11" x14ac:dyDescent="0.35">
      <c r="A1006" t="str">
        <f t="shared" si="14"/>
        <v>CroppingGeneral cropping</v>
      </c>
      <c r="B1006" t="s">
        <v>52</v>
      </c>
      <c r="C1006" t="s">
        <v>55</v>
      </c>
      <c r="F1006" t="s">
        <v>98</v>
      </c>
      <c r="G1006" t="s">
        <v>9</v>
      </c>
      <c r="H1006">
        <v>0</v>
      </c>
      <c r="I1006">
        <v>0</v>
      </c>
      <c r="J1006">
        <v>0</v>
      </c>
      <c r="K1006">
        <v>0</v>
      </c>
    </row>
    <row r="1007" spans="1:11" x14ac:dyDescent="0.35">
      <c r="A1007" t="str">
        <f t="shared" si="14"/>
        <v>CroppingGeneral cropping</v>
      </c>
      <c r="B1007" t="s">
        <v>52</v>
      </c>
      <c r="C1007" t="s">
        <v>55</v>
      </c>
      <c r="F1007" t="s">
        <v>99</v>
      </c>
      <c r="G1007" t="s">
        <v>9</v>
      </c>
      <c r="H1007">
        <v>0</v>
      </c>
      <c r="I1007">
        <v>0</v>
      </c>
      <c r="J1007">
        <v>0</v>
      </c>
      <c r="K1007">
        <v>0</v>
      </c>
    </row>
    <row r="1008" spans="1:11" x14ac:dyDescent="0.35">
      <c r="A1008" t="str">
        <f t="shared" si="14"/>
        <v>CroppingGeneral cropping</v>
      </c>
      <c r="B1008" t="s">
        <v>52</v>
      </c>
      <c r="C1008" t="s">
        <v>55</v>
      </c>
      <c r="F1008" t="s">
        <v>100</v>
      </c>
      <c r="G1008" t="s">
        <v>9</v>
      </c>
      <c r="H1008">
        <v>741.214874708857</v>
      </c>
      <c r="I1008" t="s">
        <v>54</v>
      </c>
      <c r="J1008">
        <v>766.92661069440999</v>
      </c>
      <c r="K1008">
        <v>1119.27710334731</v>
      </c>
    </row>
    <row r="1009" spans="1:11" x14ac:dyDescent="0.35">
      <c r="A1009" t="str">
        <f t="shared" si="14"/>
        <v>CroppingGeneral cropping</v>
      </c>
      <c r="B1009" t="s">
        <v>52</v>
      </c>
      <c r="C1009" t="s">
        <v>55</v>
      </c>
      <c r="F1009" t="s">
        <v>101</v>
      </c>
      <c r="G1009" t="s">
        <v>9</v>
      </c>
      <c r="H1009">
        <v>553.98698458216995</v>
      </c>
      <c r="I1009" t="s">
        <v>54</v>
      </c>
      <c r="J1009">
        <v>562.90950118076705</v>
      </c>
      <c r="K1009">
        <v>874.32044936073498</v>
      </c>
    </row>
    <row r="1010" spans="1:11" x14ac:dyDescent="0.35">
      <c r="A1010" t="str">
        <f t="shared" si="14"/>
        <v>CroppingGeneral cropping</v>
      </c>
      <c r="B1010" t="s">
        <v>52</v>
      </c>
      <c r="C1010" t="s">
        <v>55</v>
      </c>
      <c r="F1010" t="s">
        <v>102</v>
      </c>
      <c r="G1010" t="s">
        <v>9</v>
      </c>
      <c r="H1010">
        <v>157.65657060520601</v>
      </c>
      <c r="I1010" t="s">
        <v>54</v>
      </c>
      <c r="J1010">
        <v>172.70199441771999</v>
      </c>
      <c r="K1010" t="s">
        <v>54</v>
      </c>
    </row>
    <row r="1011" spans="1:11" x14ac:dyDescent="0.35">
      <c r="A1011" t="str">
        <f t="shared" si="14"/>
        <v>CroppingGeneral cropping</v>
      </c>
      <c r="B1011" t="s">
        <v>52</v>
      </c>
      <c r="C1011" t="s">
        <v>55</v>
      </c>
      <c r="F1011" t="s">
        <v>103</v>
      </c>
      <c r="G1011" t="s">
        <v>9</v>
      </c>
      <c r="H1011">
        <v>67.0067400316874</v>
      </c>
      <c r="I1011" t="s">
        <v>19</v>
      </c>
      <c r="J1011">
        <v>60.786048886255102</v>
      </c>
      <c r="K1011" t="s">
        <v>54</v>
      </c>
    </row>
    <row r="1012" spans="1:11" x14ac:dyDescent="0.35">
      <c r="A1012" t="str">
        <f t="shared" si="14"/>
        <v>CroppingGeneral cropping</v>
      </c>
      <c r="B1012" t="s">
        <v>52</v>
      </c>
      <c r="C1012" t="s">
        <v>55</v>
      </c>
      <c r="F1012" t="s">
        <v>104</v>
      </c>
      <c r="G1012" t="s">
        <v>9</v>
      </c>
      <c r="H1012">
        <v>15.5259230315735</v>
      </c>
      <c r="I1012" t="s">
        <v>19</v>
      </c>
      <c r="J1012">
        <v>17.365674223050998</v>
      </c>
      <c r="K1012">
        <v>22.554836838484501</v>
      </c>
    </row>
    <row r="1013" spans="1:11" x14ac:dyDescent="0.35">
      <c r="A1013" t="str">
        <f t="shared" si="14"/>
        <v>CroppingGeneral cropping</v>
      </c>
      <c r="B1013" t="s">
        <v>52</v>
      </c>
      <c r="C1013" t="s">
        <v>55</v>
      </c>
      <c r="F1013" t="s">
        <v>105</v>
      </c>
      <c r="G1013" t="s">
        <v>9</v>
      </c>
      <c r="H1013">
        <v>356.43621756987199</v>
      </c>
      <c r="I1013" t="s">
        <v>19</v>
      </c>
      <c r="J1013">
        <v>385.79502596520803</v>
      </c>
      <c r="K1013">
        <v>522.64913269301803</v>
      </c>
    </row>
    <row r="1014" spans="1:11" x14ac:dyDescent="0.35">
      <c r="A1014" t="str">
        <f t="shared" si="14"/>
        <v>CroppingGeneral cropping</v>
      </c>
      <c r="B1014" t="s">
        <v>52</v>
      </c>
      <c r="C1014" t="s">
        <v>55</v>
      </c>
      <c r="F1014" t="s">
        <v>106</v>
      </c>
      <c r="G1014" t="s">
        <v>9</v>
      </c>
      <c r="H1014">
        <v>1345.7117586187301</v>
      </c>
      <c r="I1014">
        <v>587.31241924291999</v>
      </c>
      <c r="J1014">
        <v>1405.9515887304401</v>
      </c>
      <c r="K1014">
        <v>1967.1628387754899</v>
      </c>
    </row>
    <row r="1015" spans="1:11" x14ac:dyDescent="0.35">
      <c r="A1015" t="str">
        <f t="shared" si="14"/>
        <v>CroppingGeneral cropping</v>
      </c>
      <c r="B1015" t="s">
        <v>52</v>
      </c>
      <c r="C1015" t="s">
        <v>55</v>
      </c>
      <c r="F1015" t="s">
        <v>107</v>
      </c>
      <c r="G1015" t="s">
        <v>9</v>
      </c>
      <c r="H1015" t="s">
        <v>19</v>
      </c>
      <c r="I1015" t="s">
        <v>24</v>
      </c>
      <c r="J1015" t="s">
        <v>19</v>
      </c>
      <c r="K1015" t="s">
        <v>19</v>
      </c>
    </row>
    <row r="1016" spans="1:11" x14ac:dyDescent="0.35">
      <c r="A1016" t="str">
        <f t="shared" si="14"/>
        <v>CroppingGeneral cropping</v>
      </c>
      <c r="B1016" t="s">
        <v>52</v>
      </c>
      <c r="C1016" t="s">
        <v>55</v>
      </c>
      <c r="F1016" t="s">
        <v>108</v>
      </c>
      <c r="G1016" t="s">
        <v>9</v>
      </c>
      <c r="H1016">
        <v>1754.22975885605</v>
      </c>
      <c r="I1016">
        <v>743.72402137579195</v>
      </c>
      <c r="J1016">
        <v>1846.85890018842</v>
      </c>
      <c r="K1016">
        <v>2558.2688140638602</v>
      </c>
    </row>
    <row r="1017" spans="1:11" x14ac:dyDescent="0.35">
      <c r="A1017" t="str">
        <f t="shared" si="14"/>
        <v>CroppingGeneral cropping</v>
      </c>
      <c r="B1017" t="s">
        <v>52</v>
      </c>
      <c r="C1017" t="s">
        <v>55</v>
      </c>
      <c r="F1017" t="s">
        <v>109</v>
      </c>
      <c r="G1017" t="s">
        <v>9</v>
      </c>
      <c r="H1017">
        <v>7.6989831181366197</v>
      </c>
      <c r="I1017">
        <v>6.3206077882437004</v>
      </c>
      <c r="J1017">
        <v>7.6093150788787396</v>
      </c>
      <c r="K1017">
        <v>8.3042407917886703</v>
      </c>
    </row>
    <row r="1018" spans="1:11" x14ac:dyDescent="0.35">
      <c r="A1018" t="str">
        <f t="shared" si="14"/>
        <v>CroppingGeneral cropping</v>
      </c>
      <c r="B1018" t="s">
        <v>52</v>
      </c>
      <c r="C1018" t="s">
        <v>55</v>
      </c>
      <c r="F1018" t="s">
        <v>110</v>
      </c>
      <c r="G1018" t="s">
        <v>9</v>
      </c>
      <c r="H1018">
        <v>8.5779231865698904</v>
      </c>
      <c r="I1018">
        <v>7.4064119928494696</v>
      </c>
      <c r="J1018">
        <v>8.6311326218088595</v>
      </c>
      <c r="K1018">
        <v>8.8321718421966207</v>
      </c>
    </row>
    <row r="1019" spans="1:11" x14ac:dyDescent="0.35">
      <c r="A1019" t="str">
        <f t="shared" si="14"/>
        <v>CroppingGeneral cropping</v>
      </c>
      <c r="B1019" t="s">
        <v>52</v>
      </c>
      <c r="C1019" t="s">
        <v>55</v>
      </c>
      <c r="F1019" t="s">
        <v>111</v>
      </c>
      <c r="G1019" t="s">
        <v>9</v>
      </c>
      <c r="H1019">
        <v>5.6584371373679501</v>
      </c>
      <c r="I1019">
        <v>4.7832888447506203</v>
      </c>
      <c r="J1019">
        <v>5.70490467671471</v>
      </c>
      <c r="K1019">
        <v>6.0547554991213897</v>
      </c>
    </row>
    <row r="1020" spans="1:11" x14ac:dyDescent="0.35">
      <c r="A1020" t="str">
        <f t="shared" si="14"/>
        <v>CroppingGeneral cropping</v>
      </c>
      <c r="B1020" t="s">
        <v>52</v>
      </c>
      <c r="C1020" t="s">
        <v>55</v>
      </c>
      <c r="F1020" t="s">
        <v>112</v>
      </c>
      <c r="G1020" t="s">
        <v>9</v>
      </c>
      <c r="H1020">
        <v>3.5722592977279799</v>
      </c>
      <c r="I1020" t="s">
        <v>19</v>
      </c>
      <c r="J1020">
        <v>3.4071204115976701</v>
      </c>
      <c r="K1020">
        <v>3.8519020840582199</v>
      </c>
    </row>
    <row r="1021" spans="1:11" x14ac:dyDescent="0.35">
      <c r="A1021" t="str">
        <f t="shared" si="14"/>
        <v>CroppingGeneral cropping</v>
      </c>
      <c r="B1021" t="s">
        <v>52</v>
      </c>
      <c r="C1021" t="s">
        <v>55</v>
      </c>
      <c r="F1021" t="s">
        <v>113</v>
      </c>
      <c r="G1021" t="s">
        <v>9</v>
      </c>
      <c r="H1021">
        <v>37.609177957504301</v>
      </c>
      <c r="I1021" t="s">
        <v>19</v>
      </c>
      <c r="J1021">
        <v>36.529178751672198</v>
      </c>
      <c r="K1021">
        <v>41.210437991840003</v>
      </c>
    </row>
    <row r="1022" spans="1:11" x14ac:dyDescent="0.35">
      <c r="A1022" t="str">
        <f t="shared" si="14"/>
        <v>CroppingGeneral cropping</v>
      </c>
      <c r="B1022" t="s">
        <v>52</v>
      </c>
      <c r="C1022" t="s">
        <v>55</v>
      </c>
      <c r="F1022" t="s">
        <v>114</v>
      </c>
      <c r="G1022" t="s">
        <v>9</v>
      </c>
      <c r="H1022">
        <v>66.749429743293504</v>
      </c>
      <c r="I1022">
        <v>60.310914942617401</v>
      </c>
      <c r="J1022">
        <v>66.024567711912496</v>
      </c>
      <c r="K1022">
        <v>69.986813526435299</v>
      </c>
    </row>
    <row r="1023" spans="1:11" x14ac:dyDescent="0.35">
      <c r="A1023" t="str">
        <f t="shared" si="14"/>
        <v>CroppingGeneral cropping</v>
      </c>
      <c r="B1023" t="s">
        <v>52</v>
      </c>
      <c r="C1023" t="s">
        <v>55</v>
      </c>
      <c r="F1023" t="s">
        <v>115</v>
      </c>
      <c r="G1023" t="s">
        <v>9</v>
      </c>
      <c r="H1023">
        <v>157.331667799418</v>
      </c>
      <c r="I1023">
        <v>159.565342633672</v>
      </c>
      <c r="J1023">
        <v>154.768466687158</v>
      </c>
      <c r="K1023">
        <v>160.076464828241</v>
      </c>
    </row>
    <row r="1024" spans="1:11" x14ac:dyDescent="0.35">
      <c r="A1024" t="str">
        <f t="shared" si="14"/>
        <v>CroppingGeneral cropping</v>
      </c>
      <c r="B1024" t="s">
        <v>52</v>
      </c>
      <c r="C1024" t="s">
        <v>55</v>
      </c>
      <c r="F1024" t="s">
        <v>116</v>
      </c>
      <c r="G1024" t="s">
        <v>9</v>
      </c>
      <c r="H1024">
        <v>167.03531143129999</v>
      </c>
      <c r="I1024">
        <v>149.821708850405</v>
      </c>
      <c r="J1024">
        <v>169.916336175601</v>
      </c>
      <c r="K1024">
        <v>169.327077888856</v>
      </c>
    </row>
    <row r="1025" spans="1:11" x14ac:dyDescent="0.35">
      <c r="A1025" t="str">
        <f t="shared" si="14"/>
        <v>CroppingGeneral cropping</v>
      </c>
      <c r="B1025" t="s">
        <v>52</v>
      </c>
      <c r="C1025" t="s">
        <v>55</v>
      </c>
      <c r="F1025" t="s">
        <v>117</v>
      </c>
      <c r="G1025" t="s">
        <v>9</v>
      </c>
      <c r="H1025">
        <v>334.77359334706398</v>
      </c>
      <c r="I1025" t="s">
        <v>19</v>
      </c>
      <c r="J1025">
        <v>333.52371875775498</v>
      </c>
      <c r="K1025">
        <v>335.90693365305299</v>
      </c>
    </row>
    <row r="1026" spans="1:11" x14ac:dyDescent="0.35">
      <c r="A1026" t="str">
        <f t="shared" si="14"/>
        <v>CroppingGeneral cropping</v>
      </c>
      <c r="B1026" t="s">
        <v>52</v>
      </c>
      <c r="C1026" t="s">
        <v>55</v>
      </c>
      <c r="F1026" t="s">
        <v>118</v>
      </c>
      <c r="G1026" t="s">
        <v>9</v>
      </c>
      <c r="H1026">
        <v>185.43183616714799</v>
      </c>
      <c r="I1026" t="s">
        <v>19</v>
      </c>
      <c r="J1026">
        <v>182.19516820343901</v>
      </c>
      <c r="K1026">
        <v>202.84377831887701</v>
      </c>
    </row>
    <row r="1027" spans="1:11" x14ac:dyDescent="0.35">
      <c r="A1027" t="str">
        <f t="shared" si="14"/>
        <v>CroppingGeneral cropping</v>
      </c>
      <c r="B1027" t="s">
        <v>52</v>
      </c>
      <c r="C1027" t="s">
        <v>55</v>
      </c>
      <c r="F1027" t="s">
        <v>119</v>
      </c>
      <c r="G1027" t="s">
        <v>9</v>
      </c>
      <c r="H1027">
        <v>27.147119275045402</v>
      </c>
      <c r="I1027">
        <v>28.830454685139099</v>
      </c>
      <c r="J1027">
        <v>27.391532833004099</v>
      </c>
      <c r="K1027">
        <v>26.263555044014598</v>
      </c>
    </row>
    <row r="1028" spans="1:11" x14ac:dyDescent="0.35">
      <c r="A1028" t="str">
        <f t="shared" si="14"/>
        <v>CroppingHorticulture</v>
      </c>
      <c r="B1028" t="s">
        <v>52</v>
      </c>
      <c r="C1028" t="s">
        <v>56</v>
      </c>
      <c r="F1028" t="s">
        <v>4</v>
      </c>
      <c r="G1028" t="s">
        <v>5</v>
      </c>
      <c r="H1028">
        <v>2752.0003999999999</v>
      </c>
      <c r="I1028">
        <v>682.92960000000005</v>
      </c>
      <c r="J1028">
        <v>1374.174</v>
      </c>
      <c r="K1028">
        <v>694.89679999999998</v>
      </c>
    </row>
    <row r="1029" spans="1:11" x14ac:dyDescent="0.35">
      <c r="A1029" t="str">
        <f t="shared" si="14"/>
        <v>CroppingHorticulture</v>
      </c>
      <c r="B1029" t="s">
        <v>52</v>
      </c>
      <c r="C1029" t="s">
        <v>56</v>
      </c>
      <c r="F1029" t="s">
        <v>6</v>
      </c>
      <c r="G1029" t="s">
        <v>7</v>
      </c>
      <c r="H1029">
        <v>25.439972401893499</v>
      </c>
      <c r="I1029">
        <v>12.650448423966401</v>
      </c>
      <c r="J1029">
        <v>27.911380148365499</v>
      </c>
      <c r="K1029">
        <v>33.121976730933298</v>
      </c>
    </row>
    <row r="1030" spans="1:11" x14ac:dyDescent="0.35">
      <c r="A1030" t="str">
        <f t="shared" si="14"/>
        <v>CroppingHorticulture</v>
      </c>
      <c r="B1030" t="s">
        <v>52</v>
      </c>
      <c r="C1030" t="s">
        <v>56</v>
      </c>
      <c r="F1030" t="s">
        <v>8</v>
      </c>
      <c r="G1030" t="s">
        <v>9</v>
      </c>
      <c r="H1030">
        <v>23.8548312500245</v>
      </c>
      <c r="I1030">
        <v>10.9253476522324</v>
      </c>
      <c r="J1030">
        <v>26.102919659373601</v>
      </c>
      <c r="K1030">
        <v>32.116003872805301</v>
      </c>
    </row>
    <row r="1031" spans="1:11" x14ac:dyDescent="0.35">
      <c r="A1031" t="str">
        <f t="shared" si="14"/>
        <v>CroppingHorticulture</v>
      </c>
      <c r="B1031" t="s">
        <v>52</v>
      </c>
      <c r="C1031" t="s">
        <v>56</v>
      </c>
      <c r="F1031" t="s">
        <v>82</v>
      </c>
      <c r="G1031" t="s">
        <v>9</v>
      </c>
      <c r="H1031">
        <v>0</v>
      </c>
      <c r="I1031">
        <v>0</v>
      </c>
      <c r="J1031">
        <v>0</v>
      </c>
      <c r="K1031">
        <v>0</v>
      </c>
    </row>
    <row r="1032" spans="1:11" x14ac:dyDescent="0.35">
      <c r="A1032" t="str">
        <f t="shared" si="14"/>
        <v>CroppingHorticulture</v>
      </c>
      <c r="B1032" t="s">
        <v>52</v>
      </c>
      <c r="C1032" t="s">
        <v>56</v>
      </c>
      <c r="F1032" t="s">
        <v>83</v>
      </c>
      <c r="G1032" t="s">
        <v>9</v>
      </c>
      <c r="H1032">
        <v>0</v>
      </c>
      <c r="I1032">
        <v>0</v>
      </c>
      <c r="J1032">
        <v>0</v>
      </c>
      <c r="K1032">
        <v>0</v>
      </c>
    </row>
    <row r="1033" spans="1:11" x14ac:dyDescent="0.35">
      <c r="A1033" t="str">
        <f t="shared" ref="A1033:A1096" si="15">CONCATENATE(B1033,C1033,D1033,E1033)</f>
        <v>CroppingHorticulture</v>
      </c>
      <c r="B1033" t="s">
        <v>52</v>
      </c>
      <c r="C1033" t="s">
        <v>56</v>
      </c>
      <c r="F1033" t="s">
        <v>84</v>
      </c>
      <c r="G1033" t="s">
        <v>9</v>
      </c>
      <c r="H1033">
        <v>0</v>
      </c>
      <c r="I1033">
        <v>0</v>
      </c>
      <c r="J1033">
        <v>0</v>
      </c>
      <c r="K1033">
        <v>0</v>
      </c>
    </row>
    <row r="1034" spans="1:11" x14ac:dyDescent="0.35">
      <c r="A1034" t="str">
        <f t="shared" si="15"/>
        <v>CroppingHorticulture</v>
      </c>
      <c r="B1034" t="s">
        <v>52</v>
      </c>
      <c r="C1034" t="s">
        <v>56</v>
      </c>
      <c r="F1034" t="s">
        <v>85</v>
      </c>
      <c r="G1034" t="s">
        <v>9</v>
      </c>
      <c r="H1034">
        <v>0</v>
      </c>
      <c r="I1034">
        <v>0</v>
      </c>
      <c r="J1034">
        <v>0</v>
      </c>
      <c r="K1034">
        <v>0</v>
      </c>
    </row>
    <row r="1035" spans="1:11" x14ac:dyDescent="0.35">
      <c r="A1035" t="str">
        <f t="shared" si="15"/>
        <v>CroppingHorticulture</v>
      </c>
      <c r="B1035" t="s">
        <v>52</v>
      </c>
      <c r="C1035" t="s">
        <v>56</v>
      </c>
      <c r="F1035" t="s">
        <v>86</v>
      </c>
      <c r="G1035" t="s">
        <v>9</v>
      </c>
      <c r="H1035">
        <v>0</v>
      </c>
      <c r="I1035">
        <v>0</v>
      </c>
      <c r="J1035">
        <v>0</v>
      </c>
      <c r="K1035">
        <v>0</v>
      </c>
    </row>
    <row r="1036" spans="1:11" x14ac:dyDescent="0.35">
      <c r="A1036" t="str">
        <f t="shared" si="15"/>
        <v>CroppingHorticulture</v>
      </c>
      <c r="B1036" t="s">
        <v>52</v>
      </c>
      <c r="C1036" t="s">
        <v>56</v>
      </c>
      <c r="F1036" t="s">
        <v>87</v>
      </c>
      <c r="G1036" t="s">
        <v>9</v>
      </c>
      <c r="H1036">
        <v>0</v>
      </c>
      <c r="I1036">
        <v>0</v>
      </c>
      <c r="J1036">
        <v>0</v>
      </c>
      <c r="K1036">
        <v>0</v>
      </c>
    </row>
    <row r="1037" spans="1:11" x14ac:dyDescent="0.35">
      <c r="A1037" t="str">
        <f t="shared" si="15"/>
        <v>CroppingHorticulture</v>
      </c>
      <c r="B1037" t="s">
        <v>52</v>
      </c>
      <c r="C1037" t="s">
        <v>56</v>
      </c>
      <c r="F1037" t="s">
        <v>88</v>
      </c>
      <c r="G1037" t="s">
        <v>9</v>
      </c>
      <c r="H1037">
        <v>0</v>
      </c>
      <c r="I1037">
        <v>0</v>
      </c>
      <c r="J1037">
        <v>0</v>
      </c>
      <c r="K1037">
        <v>0</v>
      </c>
    </row>
    <row r="1038" spans="1:11" x14ac:dyDescent="0.35">
      <c r="A1038" t="str">
        <f t="shared" si="15"/>
        <v>CroppingHorticulture</v>
      </c>
      <c r="B1038" t="s">
        <v>52</v>
      </c>
      <c r="C1038" t="s">
        <v>56</v>
      </c>
      <c r="F1038" t="s">
        <v>89</v>
      </c>
      <c r="G1038" t="s">
        <v>9</v>
      </c>
      <c r="H1038">
        <v>0</v>
      </c>
      <c r="I1038">
        <v>0</v>
      </c>
      <c r="J1038">
        <v>0</v>
      </c>
      <c r="K1038">
        <v>0</v>
      </c>
    </row>
    <row r="1039" spans="1:11" x14ac:dyDescent="0.35">
      <c r="A1039" t="str">
        <f t="shared" si="15"/>
        <v>CroppingHorticulture</v>
      </c>
      <c r="B1039" t="s">
        <v>52</v>
      </c>
      <c r="C1039" t="s">
        <v>56</v>
      </c>
      <c r="F1039" t="s">
        <v>90</v>
      </c>
      <c r="G1039" t="s">
        <v>9</v>
      </c>
      <c r="H1039">
        <v>0</v>
      </c>
      <c r="I1039">
        <v>0</v>
      </c>
      <c r="J1039">
        <v>0</v>
      </c>
      <c r="K1039">
        <v>0</v>
      </c>
    </row>
    <row r="1040" spans="1:11" x14ac:dyDescent="0.35">
      <c r="A1040" t="str">
        <f t="shared" si="15"/>
        <v>CroppingHorticulture</v>
      </c>
      <c r="B1040" t="s">
        <v>52</v>
      </c>
      <c r="C1040" t="s">
        <v>56</v>
      </c>
      <c r="F1040" t="s">
        <v>91</v>
      </c>
      <c r="G1040" t="s">
        <v>9</v>
      </c>
      <c r="H1040">
        <v>0</v>
      </c>
      <c r="I1040">
        <v>0</v>
      </c>
      <c r="J1040">
        <v>0</v>
      </c>
      <c r="K1040">
        <v>0</v>
      </c>
    </row>
    <row r="1041" spans="1:11" x14ac:dyDescent="0.35">
      <c r="A1041" t="str">
        <f t="shared" si="15"/>
        <v>CroppingHorticulture</v>
      </c>
      <c r="B1041" t="s">
        <v>52</v>
      </c>
      <c r="C1041" t="s">
        <v>56</v>
      </c>
      <c r="F1041" t="s">
        <v>92</v>
      </c>
      <c r="G1041" t="s">
        <v>9</v>
      </c>
      <c r="H1041">
        <v>0</v>
      </c>
      <c r="I1041">
        <v>0</v>
      </c>
      <c r="J1041">
        <v>0</v>
      </c>
      <c r="K1041">
        <v>0</v>
      </c>
    </row>
    <row r="1042" spans="1:11" x14ac:dyDescent="0.35">
      <c r="A1042" t="str">
        <f t="shared" si="15"/>
        <v>CroppingHorticulture</v>
      </c>
      <c r="B1042" t="s">
        <v>52</v>
      </c>
      <c r="C1042" t="s">
        <v>56</v>
      </c>
      <c r="F1042" t="s">
        <v>93</v>
      </c>
      <c r="G1042" t="s">
        <v>9</v>
      </c>
      <c r="H1042">
        <v>0</v>
      </c>
      <c r="I1042">
        <v>0</v>
      </c>
      <c r="J1042">
        <v>0</v>
      </c>
      <c r="K1042">
        <v>0</v>
      </c>
    </row>
    <row r="1043" spans="1:11" x14ac:dyDescent="0.35">
      <c r="A1043" t="str">
        <f t="shared" si="15"/>
        <v>CroppingHorticulture</v>
      </c>
      <c r="B1043" t="s">
        <v>52</v>
      </c>
      <c r="C1043" t="s">
        <v>56</v>
      </c>
      <c r="F1043" t="s">
        <v>94</v>
      </c>
      <c r="G1043" t="s">
        <v>9</v>
      </c>
      <c r="H1043">
        <v>0</v>
      </c>
      <c r="I1043">
        <v>0</v>
      </c>
      <c r="J1043">
        <v>0</v>
      </c>
      <c r="K1043">
        <v>0</v>
      </c>
    </row>
    <row r="1044" spans="1:11" x14ac:dyDescent="0.35">
      <c r="A1044" t="str">
        <f t="shared" si="15"/>
        <v>CroppingHorticulture</v>
      </c>
      <c r="B1044" t="s">
        <v>52</v>
      </c>
      <c r="C1044" t="s">
        <v>56</v>
      </c>
      <c r="F1044" t="s">
        <v>95</v>
      </c>
      <c r="G1044" t="s">
        <v>9</v>
      </c>
      <c r="H1044">
        <v>0</v>
      </c>
      <c r="I1044">
        <v>0</v>
      </c>
      <c r="J1044">
        <v>0</v>
      </c>
      <c r="K1044">
        <v>0</v>
      </c>
    </row>
    <row r="1045" spans="1:11" x14ac:dyDescent="0.35">
      <c r="A1045" t="str">
        <f t="shared" si="15"/>
        <v>CroppingHorticulture</v>
      </c>
      <c r="B1045" t="s">
        <v>52</v>
      </c>
      <c r="C1045" t="s">
        <v>56</v>
      </c>
      <c r="F1045" t="s">
        <v>96</v>
      </c>
      <c r="G1045" t="s">
        <v>9</v>
      </c>
      <c r="H1045">
        <v>0</v>
      </c>
      <c r="I1045">
        <v>0</v>
      </c>
      <c r="J1045">
        <v>0</v>
      </c>
      <c r="K1045">
        <v>0</v>
      </c>
    </row>
    <row r="1046" spans="1:11" x14ac:dyDescent="0.35">
      <c r="A1046" t="str">
        <f t="shared" si="15"/>
        <v>CroppingHorticulture</v>
      </c>
      <c r="B1046" t="s">
        <v>52</v>
      </c>
      <c r="C1046" t="s">
        <v>56</v>
      </c>
      <c r="F1046" t="s">
        <v>97</v>
      </c>
      <c r="G1046" t="s">
        <v>9</v>
      </c>
      <c r="H1046">
        <v>0</v>
      </c>
      <c r="I1046">
        <v>0</v>
      </c>
      <c r="J1046">
        <v>0</v>
      </c>
      <c r="K1046">
        <v>0</v>
      </c>
    </row>
    <row r="1047" spans="1:11" x14ac:dyDescent="0.35">
      <c r="A1047" t="str">
        <f t="shared" si="15"/>
        <v>CroppingHorticulture</v>
      </c>
      <c r="B1047" t="s">
        <v>52</v>
      </c>
      <c r="C1047" t="s">
        <v>56</v>
      </c>
      <c r="F1047" t="s">
        <v>98</v>
      </c>
      <c r="G1047" t="s">
        <v>9</v>
      </c>
      <c r="H1047">
        <v>0</v>
      </c>
      <c r="I1047">
        <v>0</v>
      </c>
      <c r="J1047">
        <v>0</v>
      </c>
      <c r="K1047">
        <v>0</v>
      </c>
    </row>
    <row r="1048" spans="1:11" x14ac:dyDescent="0.35">
      <c r="A1048" t="str">
        <f t="shared" si="15"/>
        <v>CroppingHorticulture</v>
      </c>
      <c r="B1048" t="s">
        <v>52</v>
      </c>
      <c r="C1048" t="s">
        <v>56</v>
      </c>
      <c r="F1048" t="s">
        <v>99</v>
      </c>
      <c r="G1048" t="s">
        <v>9</v>
      </c>
      <c r="H1048">
        <v>0</v>
      </c>
      <c r="I1048">
        <v>0</v>
      </c>
      <c r="J1048">
        <v>0</v>
      </c>
      <c r="K1048">
        <v>0</v>
      </c>
    </row>
    <row r="1049" spans="1:11" x14ac:dyDescent="0.35">
      <c r="A1049" t="str">
        <f t="shared" si="15"/>
        <v>CroppingHorticulture</v>
      </c>
      <c r="B1049" t="s">
        <v>52</v>
      </c>
      <c r="C1049" t="s">
        <v>56</v>
      </c>
      <c r="F1049" t="s">
        <v>100</v>
      </c>
      <c r="G1049" t="s">
        <v>9</v>
      </c>
      <c r="H1049">
        <v>29.857757626052599</v>
      </c>
      <c r="I1049" t="s">
        <v>24</v>
      </c>
      <c r="J1049" t="s">
        <v>19</v>
      </c>
      <c r="K1049" t="s">
        <v>19</v>
      </c>
    </row>
    <row r="1050" spans="1:11" x14ac:dyDescent="0.35">
      <c r="A1050" t="str">
        <f t="shared" si="15"/>
        <v>CroppingHorticulture</v>
      </c>
      <c r="B1050" t="s">
        <v>52</v>
      </c>
      <c r="C1050" t="s">
        <v>56</v>
      </c>
      <c r="F1050" t="s">
        <v>101</v>
      </c>
      <c r="G1050" t="s">
        <v>9</v>
      </c>
      <c r="H1050">
        <v>26.185693265160801</v>
      </c>
      <c r="I1050" t="s">
        <v>24</v>
      </c>
      <c r="J1050" t="s">
        <v>19</v>
      </c>
      <c r="K1050" t="s">
        <v>19</v>
      </c>
    </row>
    <row r="1051" spans="1:11" x14ac:dyDescent="0.35">
      <c r="A1051" t="str">
        <f t="shared" si="15"/>
        <v>CroppingHorticulture</v>
      </c>
      <c r="B1051" t="s">
        <v>52</v>
      </c>
      <c r="C1051" t="s">
        <v>56</v>
      </c>
      <c r="F1051" t="s">
        <v>102</v>
      </c>
      <c r="G1051" t="s">
        <v>9</v>
      </c>
      <c r="H1051" t="s">
        <v>19</v>
      </c>
      <c r="I1051" t="s">
        <v>24</v>
      </c>
      <c r="J1051" t="s">
        <v>19</v>
      </c>
      <c r="K1051" t="s">
        <v>24</v>
      </c>
    </row>
    <row r="1052" spans="1:11" x14ac:dyDescent="0.35">
      <c r="A1052" t="str">
        <f t="shared" si="15"/>
        <v>CroppingHorticulture</v>
      </c>
      <c r="B1052" t="s">
        <v>52</v>
      </c>
      <c r="C1052" t="s">
        <v>56</v>
      </c>
      <c r="F1052" t="s">
        <v>103</v>
      </c>
      <c r="G1052" t="s">
        <v>9</v>
      </c>
      <c r="H1052" t="s">
        <v>19</v>
      </c>
      <c r="I1052">
        <v>0</v>
      </c>
      <c r="J1052" t="s">
        <v>19</v>
      </c>
      <c r="K1052" t="s">
        <v>24</v>
      </c>
    </row>
    <row r="1053" spans="1:11" x14ac:dyDescent="0.35">
      <c r="A1053" t="str">
        <f t="shared" si="15"/>
        <v>CroppingHorticulture</v>
      </c>
      <c r="B1053" t="s">
        <v>52</v>
      </c>
      <c r="C1053" t="s">
        <v>56</v>
      </c>
      <c r="F1053" t="s">
        <v>104</v>
      </c>
      <c r="G1053" t="s">
        <v>9</v>
      </c>
      <c r="H1053" t="s">
        <v>19</v>
      </c>
      <c r="I1053">
        <v>0</v>
      </c>
      <c r="J1053" t="s">
        <v>19</v>
      </c>
      <c r="K1053" t="s">
        <v>19</v>
      </c>
    </row>
    <row r="1054" spans="1:11" x14ac:dyDescent="0.35">
      <c r="A1054" t="str">
        <f t="shared" si="15"/>
        <v>CroppingHorticulture</v>
      </c>
      <c r="B1054" t="s">
        <v>52</v>
      </c>
      <c r="C1054" t="s">
        <v>56</v>
      </c>
      <c r="F1054" t="s">
        <v>105</v>
      </c>
      <c r="G1054" t="s">
        <v>9</v>
      </c>
      <c r="H1054" t="s">
        <v>19</v>
      </c>
      <c r="I1054" t="s">
        <v>24</v>
      </c>
      <c r="J1054" t="s">
        <v>24</v>
      </c>
      <c r="K1054" t="s">
        <v>19</v>
      </c>
    </row>
    <row r="1055" spans="1:11" x14ac:dyDescent="0.35">
      <c r="A1055" t="str">
        <f t="shared" si="15"/>
        <v>CroppingHorticulture</v>
      </c>
      <c r="B1055" t="s">
        <v>52</v>
      </c>
      <c r="C1055" t="s">
        <v>56</v>
      </c>
      <c r="F1055" t="s">
        <v>106</v>
      </c>
      <c r="G1055" t="s">
        <v>9</v>
      </c>
      <c r="H1055">
        <v>56.931698952514701</v>
      </c>
      <c r="I1055" t="s">
        <v>24</v>
      </c>
      <c r="J1055" t="s">
        <v>19</v>
      </c>
      <c r="K1055" t="s">
        <v>19</v>
      </c>
    </row>
    <row r="1056" spans="1:11" x14ac:dyDescent="0.35">
      <c r="A1056" t="str">
        <f t="shared" si="15"/>
        <v>CroppingHorticulture</v>
      </c>
      <c r="B1056" t="s">
        <v>52</v>
      </c>
      <c r="C1056" t="s">
        <v>56</v>
      </c>
      <c r="F1056" t="s">
        <v>107</v>
      </c>
      <c r="G1056" t="s">
        <v>9</v>
      </c>
      <c r="H1056" t="s">
        <v>19</v>
      </c>
      <c r="I1056" t="s">
        <v>19</v>
      </c>
      <c r="J1056">
        <v>75.167819686589894</v>
      </c>
      <c r="K1056" t="s">
        <v>19</v>
      </c>
    </row>
    <row r="1057" spans="1:11" x14ac:dyDescent="0.35">
      <c r="A1057" t="str">
        <f t="shared" si="15"/>
        <v>CroppingHorticulture</v>
      </c>
      <c r="B1057" t="s">
        <v>52</v>
      </c>
      <c r="C1057" t="s">
        <v>56</v>
      </c>
      <c r="F1057" t="s">
        <v>108</v>
      </c>
      <c r="G1057" t="s">
        <v>9</v>
      </c>
      <c r="H1057" t="s">
        <v>19</v>
      </c>
      <c r="I1057" t="s">
        <v>24</v>
      </c>
      <c r="J1057" t="s">
        <v>19</v>
      </c>
      <c r="K1057" t="s">
        <v>24</v>
      </c>
    </row>
    <row r="1058" spans="1:11" x14ac:dyDescent="0.35">
      <c r="A1058" t="str">
        <f t="shared" si="15"/>
        <v>CroppingHorticulture</v>
      </c>
      <c r="B1058" t="s">
        <v>52</v>
      </c>
      <c r="C1058" t="s">
        <v>56</v>
      </c>
      <c r="F1058" t="s">
        <v>109</v>
      </c>
      <c r="G1058" t="s">
        <v>9</v>
      </c>
      <c r="H1058">
        <v>8.0834825537767596</v>
      </c>
      <c r="I1058" t="s">
        <v>24</v>
      </c>
      <c r="J1058" t="s">
        <v>19</v>
      </c>
      <c r="K1058" t="s">
        <v>19</v>
      </c>
    </row>
    <row r="1059" spans="1:11" x14ac:dyDescent="0.35">
      <c r="A1059" t="str">
        <f t="shared" si="15"/>
        <v>CroppingHorticulture</v>
      </c>
      <c r="B1059" t="s">
        <v>52</v>
      </c>
      <c r="C1059" t="s">
        <v>56</v>
      </c>
      <c r="F1059" t="s">
        <v>110</v>
      </c>
      <c r="G1059" t="s">
        <v>9</v>
      </c>
      <c r="H1059">
        <v>8.4506264137157707</v>
      </c>
      <c r="I1059" t="s">
        <v>24</v>
      </c>
      <c r="J1059" t="s">
        <v>19</v>
      </c>
      <c r="K1059" t="s">
        <v>19</v>
      </c>
    </row>
    <row r="1060" spans="1:11" x14ac:dyDescent="0.35">
      <c r="A1060" t="str">
        <f t="shared" si="15"/>
        <v>CroppingHorticulture</v>
      </c>
      <c r="B1060" t="s">
        <v>52</v>
      </c>
      <c r="C1060" t="s">
        <v>56</v>
      </c>
      <c r="F1060" t="s">
        <v>111</v>
      </c>
      <c r="G1060" t="s">
        <v>9</v>
      </c>
      <c r="H1060" t="s">
        <v>19</v>
      </c>
      <c r="I1060" t="s">
        <v>24</v>
      </c>
      <c r="J1060" t="s">
        <v>19</v>
      </c>
      <c r="K1060" t="s">
        <v>24</v>
      </c>
    </row>
    <row r="1061" spans="1:11" x14ac:dyDescent="0.35">
      <c r="A1061" t="str">
        <f t="shared" si="15"/>
        <v>CroppingHorticulture</v>
      </c>
      <c r="B1061" t="s">
        <v>52</v>
      </c>
      <c r="C1061" t="s">
        <v>56</v>
      </c>
      <c r="F1061" t="s">
        <v>112</v>
      </c>
      <c r="G1061" t="s">
        <v>9</v>
      </c>
      <c r="H1061" t="s">
        <v>19</v>
      </c>
      <c r="I1061">
        <v>0</v>
      </c>
      <c r="J1061" t="s">
        <v>19</v>
      </c>
      <c r="K1061" t="s">
        <v>24</v>
      </c>
    </row>
    <row r="1062" spans="1:11" x14ac:dyDescent="0.35">
      <c r="A1062" t="str">
        <f t="shared" si="15"/>
        <v>CroppingHorticulture</v>
      </c>
      <c r="B1062" t="s">
        <v>52</v>
      </c>
      <c r="C1062" t="s">
        <v>56</v>
      </c>
      <c r="F1062" t="s">
        <v>113</v>
      </c>
      <c r="G1062" t="s">
        <v>9</v>
      </c>
      <c r="H1062" t="s">
        <v>19</v>
      </c>
      <c r="I1062" t="s">
        <v>24</v>
      </c>
      <c r="J1062" t="s">
        <v>24</v>
      </c>
      <c r="K1062" t="s">
        <v>19</v>
      </c>
    </row>
    <row r="1063" spans="1:11" x14ac:dyDescent="0.35">
      <c r="A1063" t="str">
        <f t="shared" si="15"/>
        <v>CroppingHorticulture</v>
      </c>
      <c r="B1063" t="s">
        <v>52</v>
      </c>
      <c r="C1063" t="s">
        <v>56</v>
      </c>
      <c r="F1063" t="s">
        <v>114</v>
      </c>
      <c r="G1063" t="s">
        <v>9</v>
      </c>
      <c r="H1063">
        <v>79.933002240107399</v>
      </c>
      <c r="I1063" t="s">
        <v>24</v>
      </c>
      <c r="J1063" t="s">
        <v>19</v>
      </c>
      <c r="K1063" t="s">
        <v>19</v>
      </c>
    </row>
    <row r="1064" spans="1:11" x14ac:dyDescent="0.35">
      <c r="A1064" t="str">
        <f t="shared" si="15"/>
        <v>CroppingHorticulture</v>
      </c>
      <c r="B1064" t="s">
        <v>52</v>
      </c>
      <c r="C1064" t="s">
        <v>56</v>
      </c>
      <c r="F1064" t="s">
        <v>115</v>
      </c>
      <c r="G1064" t="s">
        <v>9</v>
      </c>
      <c r="H1064">
        <v>153.74396510427701</v>
      </c>
      <c r="I1064" t="s">
        <v>24</v>
      </c>
      <c r="J1064" t="s">
        <v>19</v>
      </c>
      <c r="K1064" t="s">
        <v>19</v>
      </c>
    </row>
    <row r="1065" spans="1:11" x14ac:dyDescent="0.35">
      <c r="A1065" t="str">
        <f t="shared" si="15"/>
        <v>CroppingHorticulture</v>
      </c>
      <c r="B1065" t="s">
        <v>52</v>
      </c>
      <c r="C1065" t="s">
        <v>56</v>
      </c>
      <c r="F1065" t="s">
        <v>116</v>
      </c>
      <c r="G1065" t="s">
        <v>9</v>
      </c>
      <c r="H1065">
        <v>149.393485521591</v>
      </c>
      <c r="I1065" t="s">
        <v>19</v>
      </c>
      <c r="J1065" t="s">
        <v>19</v>
      </c>
      <c r="K1065" t="s">
        <v>19</v>
      </c>
    </row>
    <row r="1066" spans="1:11" x14ac:dyDescent="0.35">
      <c r="A1066" t="str">
        <f t="shared" si="15"/>
        <v>CroppingHorticulture</v>
      </c>
      <c r="B1066" t="s">
        <v>52</v>
      </c>
      <c r="C1066" t="s">
        <v>56</v>
      </c>
      <c r="F1066" t="s">
        <v>117</v>
      </c>
      <c r="G1066" t="s">
        <v>9</v>
      </c>
      <c r="H1066" t="s">
        <v>19</v>
      </c>
      <c r="I1066">
        <v>0</v>
      </c>
      <c r="J1066" t="s">
        <v>19</v>
      </c>
      <c r="K1066" t="s">
        <v>24</v>
      </c>
    </row>
    <row r="1067" spans="1:11" x14ac:dyDescent="0.35">
      <c r="A1067" t="str">
        <f t="shared" si="15"/>
        <v>CroppingHorticulture</v>
      </c>
      <c r="B1067" t="s">
        <v>52</v>
      </c>
      <c r="C1067" t="s">
        <v>56</v>
      </c>
      <c r="F1067" t="s">
        <v>118</v>
      </c>
      <c r="G1067" t="s">
        <v>9</v>
      </c>
      <c r="H1067" t="s">
        <v>19</v>
      </c>
      <c r="I1067" t="s">
        <v>24</v>
      </c>
      <c r="J1067" t="s">
        <v>24</v>
      </c>
      <c r="K1067" t="s">
        <v>19</v>
      </c>
    </row>
    <row r="1068" spans="1:11" x14ac:dyDescent="0.35">
      <c r="A1068" t="str">
        <f t="shared" si="15"/>
        <v>CroppingHorticulture</v>
      </c>
      <c r="B1068" t="s">
        <v>52</v>
      </c>
      <c r="C1068" t="s">
        <v>56</v>
      </c>
      <c r="F1068" t="s">
        <v>119</v>
      </c>
      <c r="G1068" t="s">
        <v>9</v>
      </c>
      <c r="H1068">
        <v>27.702520691302901</v>
      </c>
      <c r="I1068" t="s">
        <v>24</v>
      </c>
      <c r="J1068" t="s">
        <v>19</v>
      </c>
      <c r="K1068" t="s">
        <v>19</v>
      </c>
    </row>
    <row r="1069" spans="1:11" x14ac:dyDescent="0.35">
      <c r="A1069" t="str">
        <f t="shared" si="15"/>
        <v>CroppingHorticultureSpecialist fruit</v>
      </c>
      <c r="B1069" t="s">
        <v>52</v>
      </c>
      <c r="C1069" t="s">
        <v>56</v>
      </c>
      <c r="D1069" t="s">
        <v>57</v>
      </c>
      <c r="F1069" t="s">
        <v>4</v>
      </c>
      <c r="G1069" t="s">
        <v>5</v>
      </c>
      <c r="H1069">
        <v>608.99990000000003</v>
      </c>
      <c r="I1069">
        <v>200.6925</v>
      </c>
      <c r="J1069">
        <v>273.26749999999998</v>
      </c>
      <c r="K1069">
        <v>135.03989999999999</v>
      </c>
    </row>
    <row r="1070" spans="1:11" x14ac:dyDescent="0.35">
      <c r="A1070" t="str">
        <f t="shared" si="15"/>
        <v>CroppingHorticultureSpecialist fruit</v>
      </c>
      <c r="B1070" t="s">
        <v>52</v>
      </c>
      <c r="C1070" t="s">
        <v>56</v>
      </c>
      <c r="D1070" t="s">
        <v>57</v>
      </c>
      <c r="F1070" t="s">
        <v>6</v>
      </c>
      <c r="G1070" t="s">
        <v>7</v>
      </c>
      <c r="H1070">
        <v>25.6806563465774</v>
      </c>
      <c r="I1070" t="s">
        <v>58</v>
      </c>
      <c r="J1070">
        <v>38.058597052338797</v>
      </c>
      <c r="K1070">
        <v>23.155758831278799</v>
      </c>
    </row>
    <row r="1071" spans="1:11" x14ac:dyDescent="0.35">
      <c r="A1071" t="str">
        <f t="shared" si="15"/>
        <v>CroppingHorticultureSpecialist fruit</v>
      </c>
      <c r="B1071" t="s">
        <v>52</v>
      </c>
      <c r="C1071" t="s">
        <v>56</v>
      </c>
      <c r="D1071" t="s">
        <v>57</v>
      </c>
      <c r="F1071" t="s">
        <v>8</v>
      </c>
      <c r="G1071" t="s">
        <v>9</v>
      </c>
      <c r="H1071">
        <v>24.389962673228698</v>
      </c>
      <c r="I1071" t="s">
        <v>58</v>
      </c>
      <c r="J1071">
        <v>36.584286034746199</v>
      </c>
      <c r="K1071">
        <v>21.928188209558801</v>
      </c>
    </row>
    <row r="1072" spans="1:11" x14ac:dyDescent="0.35">
      <c r="A1072" t="str">
        <f t="shared" si="15"/>
        <v>CroppingHorticultureSpecialist fruit</v>
      </c>
      <c r="B1072" t="s">
        <v>52</v>
      </c>
      <c r="C1072" t="s">
        <v>56</v>
      </c>
      <c r="D1072" t="s">
        <v>57</v>
      </c>
      <c r="F1072" t="s">
        <v>82</v>
      </c>
      <c r="G1072" t="s">
        <v>9</v>
      </c>
      <c r="H1072">
        <v>0</v>
      </c>
      <c r="I1072">
        <v>0</v>
      </c>
      <c r="J1072">
        <v>0</v>
      </c>
      <c r="K1072">
        <v>0</v>
      </c>
    </row>
    <row r="1073" spans="1:11" x14ac:dyDescent="0.35">
      <c r="A1073" t="str">
        <f t="shared" si="15"/>
        <v>CroppingHorticultureSpecialist fruit</v>
      </c>
      <c r="B1073" t="s">
        <v>52</v>
      </c>
      <c r="C1073" t="s">
        <v>56</v>
      </c>
      <c r="D1073" t="s">
        <v>57</v>
      </c>
      <c r="F1073" t="s">
        <v>83</v>
      </c>
      <c r="G1073" t="s">
        <v>9</v>
      </c>
      <c r="H1073">
        <v>0</v>
      </c>
      <c r="I1073">
        <v>0</v>
      </c>
      <c r="J1073">
        <v>0</v>
      </c>
      <c r="K1073">
        <v>0</v>
      </c>
    </row>
    <row r="1074" spans="1:11" x14ac:dyDescent="0.35">
      <c r="A1074" t="str">
        <f t="shared" si="15"/>
        <v>CroppingHorticultureSpecialist fruit</v>
      </c>
      <c r="B1074" t="s">
        <v>52</v>
      </c>
      <c r="C1074" t="s">
        <v>56</v>
      </c>
      <c r="D1074" t="s">
        <v>57</v>
      </c>
      <c r="F1074" t="s">
        <v>84</v>
      </c>
      <c r="G1074" t="s">
        <v>9</v>
      </c>
      <c r="H1074">
        <v>0</v>
      </c>
      <c r="I1074">
        <v>0</v>
      </c>
      <c r="J1074">
        <v>0</v>
      </c>
      <c r="K1074">
        <v>0</v>
      </c>
    </row>
    <row r="1075" spans="1:11" x14ac:dyDescent="0.35">
      <c r="A1075" t="str">
        <f t="shared" si="15"/>
        <v>CroppingHorticultureSpecialist fruit</v>
      </c>
      <c r="B1075" t="s">
        <v>52</v>
      </c>
      <c r="C1075" t="s">
        <v>56</v>
      </c>
      <c r="D1075" t="s">
        <v>57</v>
      </c>
      <c r="F1075" t="s">
        <v>85</v>
      </c>
      <c r="G1075" t="s">
        <v>9</v>
      </c>
      <c r="H1075">
        <v>0</v>
      </c>
      <c r="I1075">
        <v>0</v>
      </c>
      <c r="J1075">
        <v>0</v>
      </c>
      <c r="K1075">
        <v>0</v>
      </c>
    </row>
    <row r="1076" spans="1:11" x14ac:dyDescent="0.35">
      <c r="A1076" t="str">
        <f t="shared" si="15"/>
        <v>CroppingHorticultureSpecialist fruit</v>
      </c>
      <c r="B1076" t="s">
        <v>52</v>
      </c>
      <c r="C1076" t="s">
        <v>56</v>
      </c>
      <c r="D1076" t="s">
        <v>57</v>
      </c>
      <c r="F1076" t="s">
        <v>86</v>
      </c>
      <c r="G1076" t="s">
        <v>9</v>
      </c>
      <c r="H1076">
        <v>0</v>
      </c>
      <c r="I1076">
        <v>0</v>
      </c>
      <c r="J1076">
        <v>0</v>
      </c>
      <c r="K1076">
        <v>0</v>
      </c>
    </row>
    <row r="1077" spans="1:11" x14ac:dyDescent="0.35">
      <c r="A1077" t="str">
        <f t="shared" si="15"/>
        <v>CroppingHorticultureSpecialist fruit</v>
      </c>
      <c r="B1077" t="s">
        <v>52</v>
      </c>
      <c r="C1077" t="s">
        <v>56</v>
      </c>
      <c r="D1077" t="s">
        <v>57</v>
      </c>
      <c r="F1077" t="s">
        <v>87</v>
      </c>
      <c r="G1077" t="s">
        <v>9</v>
      </c>
      <c r="H1077">
        <v>0</v>
      </c>
      <c r="I1077">
        <v>0</v>
      </c>
      <c r="J1077">
        <v>0</v>
      </c>
      <c r="K1077">
        <v>0</v>
      </c>
    </row>
    <row r="1078" spans="1:11" x14ac:dyDescent="0.35">
      <c r="A1078" t="str">
        <f t="shared" si="15"/>
        <v>CroppingHorticultureSpecialist fruit</v>
      </c>
      <c r="B1078" t="s">
        <v>52</v>
      </c>
      <c r="C1078" t="s">
        <v>56</v>
      </c>
      <c r="D1078" t="s">
        <v>57</v>
      </c>
      <c r="F1078" t="s">
        <v>88</v>
      </c>
      <c r="G1078" t="s">
        <v>9</v>
      </c>
      <c r="H1078">
        <v>0</v>
      </c>
      <c r="I1078">
        <v>0</v>
      </c>
      <c r="J1078">
        <v>0</v>
      </c>
      <c r="K1078">
        <v>0</v>
      </c>
    </row>
    <row r="1079" spans="1:11" x14ac:dyDescent="0.35">
      <c r="A1079" t="str">
        <f t="shared" si="15"/>
        <v>CroppingHorticultureSpecialist fruit</v>
      </c>
      <c r="B1079" t="s">
        <v>52</v>
      </c>
      <c r="C1079" t="s">
        <v>56</v>
      </c>
      <c r="D1079" t="s">
        <v>57</v>
      </c>
      <c r="F1079" t="s">
        <v>89</v>
      </c>
      <c r="G1079" t="s">
        <v>9</v>
      </c>
      <c r="H1079">
        <v>0</v>
      </c>
      <c r="I1079">
        <v>0</v>
      </c>
      <c r="J1079">
        <v>0</v>
      </c>
      <c r="K1079">
        <v>0</v>
      </c>
    </row>
    <row r="1080" spans="1:11" x14ac:dyDescent="0.35">
      <c r="A1080" t="str">
        <f t="shared" si="15"/>
        <v>CroppingHorticultureSpecialist fruit</v>
      </c>
      <c r="B1080" t="s">
        <v>52</v>
      </c>
      <c r="C1080" t="s">
        <v>56</v>
      </c>
      <c r="D1080" t="s">
        <v>57</v>
      </c>
      <c r="F1080" t="s">
        <v>90</v>
      </c>
      <c r="G1080" t="s">
        <v>9</v>
      </c>
      <c r="H1080">
        <v>0</v>
      </c>
      <c r="I1080">
        <v>0</v>
      </c>
      <c r="J1080">
        <v>0</v>
      </c>
      <c r="K1080">
        <v>0</v>
      </c>
    </row>
    <row r="1081" spans="1:11" x14ac:dyDescent="0.35">
      <c r="A1081" t="str">
        <f t="shared" si="15"/>
        <v>CroppingHorticultureSpecialist fruit</v>
      </c>
      <c r="B1081" t="s">
        <v>52</v>
      </c>
      <c r="C1081" t="s">
        <v>56</v>
      </c>
      <c r="D1081" t="s">
        <v>57</v>
      </c>
      <c r="F1081" t="s">
        <v>91</v>
      </c>
      <c r="G1081" t="s">
        <v>9</v>
      </c>
      <c r="H1081">
        <v>0</v>
      </c>
      <c r="I1081">
        <v>0</v>
      </c>
      <c r="J1081">
        <v>0</v>
      </c>
      <c r="K1081">
        <v>0</v>
      </c>
    </row>
    <row r="1082" spans="1:11" x14ac:dyDescent="0.35">
      <c r="A1082" t="str">
        <f t="shared" si="15"/>
        <v>CroppingHorticultureSpecialist fruit</v>
      </c>
      <c r="B1082" t="s">
        <v>52</v>
      </c>
      <c r="C1082" t="s">
        <v>56</v>
      </c>
      <c r="D1082" t="s">
        <v>57</v>
      </c>
      <c r="F1082" t="s">
        <v>92</v>
      </c>
      <c r="G1082" t="s">
        <v>9</v>
      </c>
      <c r="H1082">
        <v>0</v>
      </c>
      <c r="I1082">
        <v>0</v>
      </c>
      <c r="J1082">
        <v>0</v>
      </c>
      <c r="K1082">
        <v>0</v>
      </c>
    </row>
    <row r="1083" spans="1:11" x14ac:dyDescent="0.35">
      <c r="A1083" t="str">
        <f t="shared" si="15"/>
        <v>CroppingHorticultureSpecialist fruit</v>
      </c>
      <c r="B1083" t="s">
        <v>52</v>
      </c>
      <c r="C1083" t="s">
        <v>56</v>
      </c>
      <c r="D1083" t="s">
        <v>57</v>
      </c>
      <c r="F1083" t="s">
        <v>93</v>
      </c>
      <c r="G1083" t="s">
        <v>9</v>
      </c>
      <c r="H1083">
        <v>0</v>
      </c>
      <c r="I1083">
        <v>0</v>
      </c>
      <c r="J1083">
        <v>0</v>
      </c>
      <c r="K1083">
        <v>0</v>
      </c>
    </row>
    <row r="1084" spans="1:11" x14ac:dyDescent="0.35">
      <c r="A1084" t="str">
        <f t="shared" si="15"/>
        <v>CroppingHorticultureSpecialist fruit</v>
      </c>
      <c r="B1084" t="s">
        <v>52</v>
      </c>
      <c r="C1084" t="s">
        <v>56</v>
      </c>
      <c r="D1084" t="s">
        <v>57</v>
      </c>
      <c r="F1084" t="s">
        <v>94</v>
      </c>
      <c r="G1084" t="s">
        <v>9</v>
      </c>
      <c r="H1084">
        <v>0</v>
      </c>
      <c r="I1084">
        <v>0</v>
      </c>
      <c r="J1084">
        <v>0</v>
      </c>
      <c r="K1084">
        <v>0</v>
      </c>
    </row>
    <row r="1085" spans="1:11" x14ac:dyDescent="0.35">
      <c r="A1085" t="str">
        <f t="shared" si="15"/>
        <v>CroppingHorticultureSpecialist fruit</v>
      </c>
      <c r="B1085" t="s">
        <v>52</v>
      </c>
      <c r="C1085" t="s">
        <v>56</v>
      </c>
      <c r="D1085" t="s">
        <v>57</v>
      </c>
      <c r="F1085" t="s">
        <v>95</v>
      </c>
      <c r="G1085" t="s">
        <v>9</v>
      </c>
      <c r="H1085">
        <v>0</v>
      </c>
      <c r="I1085">
        <v>0</v>
      </c>
      <c r="J1085">
        <v>0</v>
      </c>
      <c r="K1085">
        <v>0</v>
      </c>
    </row>
    <row r="1086" spans="1:11" x14ac:dyDescent="0.35">
      <c r="A1086" t="str">
        <f t="shared" si="15"/>
        <v>CroppingHorticultureSpecialist fruit</v>
      </c>
      <c r="B1086" t="s">
        <v>52</v>
      </c>
      <c r="C1086" t="s">
        <v>56</v>
      </c>
      <c r="D1086" t="s">
        <v>57</v>
      </c>
      <c r="F1086" t="s">
        <v>96</v>
      </c>
      <c r="G1086" t="s">
        <v>9</v>
      </c>
      <c r="H1086">
        <v>0</v>
      </c>
      <c r="I1086">
        <v>0</v>
      </c>
      <c r="J1086">
        <v>0</v>
      </c>
      <c r="K1086">
        <v>0</v>
      </c>
    </row>
    <row r="1087" spans="1:11" x14ac:dyDescent="0.35">
      <c r="A1087" t="str">
        <f t="shared" si="15"/>
        <v>CroppingHorticultureSpecialist fruit</v>
      </c>
      <c r="B1087" t="s">
        <v>52</v>
      </c>
      <c r="C1087" t="s">
        <v>56</v>
      </c>
      <c r="D1087" t="s">
        <v>57</v>
      </c>
      <c r="F1087" t="s">
        <v>97</v>
      </c>
      <c r="G1087" t="s">
        <v>9</v>
      </c>
      <c r="H1087">
        <v>0</v>
      </c>
      <c r="I1087">
        <v>0</v>
      </c>
      <c r="J1087">
        <v>0</v>
      </c>
      <c r="K1087">
        <v>0</v>
      </c>
    </row>
    <row r="1088" spans="1:11" x14ac:dyDescent="0.35">
      <c r="A1088" t="str">
        <f t="shared" si="15"/>
        <v>CroppingHorticultureSpecialist fruit</v>
      </c>
      <c r="B1088" t="s">
        <v>52</v>
      </c>
      <c r="C1088" t="s">
        <v>56</v>
      </c>
      <c r="D1088" t="s">
        <v>57</v>
      </c>
      <c r="F1088" t="s">
        <v>98</v>
      </c>
      <c r="G1088" t="s">
        <v>9</v>
      </c>
      <c r="H1088">
        <v>0</v>
      </c>
      <c r="I1088">
        <v>0</v>
      </c>
      <c r="J1088">
        <v>0</v>
      </c>
      <c r="K1088">
        <v>0</v>
      </c>
    </row>
    <row r="1089" spans="1:11" x14ac:dyDescent="0.35">
      <c r="A1089" t="str">
        <f t="shared" si="15"/>
        <v>CroppingHorticultureSpecialist fruit</v>
      </c>
      <c r="B1089" t="s">
        <v>52</v>
      </c>
      <c r="C1089" t="s">
        <v>56</v>
      </c>
      <c r="D1089" t="s">
        <v>57</v>
      </c>
      <c r="F1089" t="s">
        <v>99</v>
      </c>
      <c r="G1089" t="s">
        <v>9</v>
      </c>
      <c r="H1089">
        <v>0</v>
      </c>
      <c r="I1089">
        <v>0</v>
      </c>
      <c r="J1089">
        <v>0</v>
      </c>
      <c r="K1089">
        <v>0</v>
      </c>
    </row>
    <row r="1090" spans="1:11" x14ac:dyDescent="0.35">
      <c r="A1090" t="str">
        <f t="shared" si="15"/>
        <v>CroppingHorticultureSpecialist fruit</v>
      </c>
      <c r="B1090" t="s">
        <v>52</v>
      </c>
      <c r="C1090" t="s">
        <v>56</v>
      </c>
      <c r="D1090" t="s">
        <v>57</v>
      </c>
      <c r="F1090" t="s">
        <v>100</v>
      </c>
      <c r="G1090" t="s">
        <v>9</v>
      </c>
      <c r="H1090" t="s">
        <v>19</v>
      </c>
      <c r="I1090" t="s">
        <v>54</v>
      </c>
      <c r="J1090" t="s">
        <v>24</v>
      </c>
      <c r="K1090" t="s">
        <v>24</v>
      </c>
    </row>
    <row r="1091" spans="1:11" x14ac:dyDescent="0.35">
      <c r="A1091" t="str">
        <f t="shared" si="15"/>
        <v>CroppingHorticultureSpecialist fruit</v>
      </c>
      <c r="B1091" t="s">
        <v>52</v>
      </c>
      <c r="C1091" t="s">
        <v>56</v>
      </c>
      <c r="D1091" t="s">
        <v>57</v>
      </c>
      <c r="F1091" t="s">
        <v>101</v>
      </c>
      <c r="G1091" t="s">
        <v>9</v>
      </c>
      <c r="H1091" t="s">
        <v>19</v>
      </c>
      <c r="I1091" t="s">
        <v>54</v>
      </c>
      <c r="J1091" t="s">
        <v>19</v>
      </c>
      <c r="K1091" t="s">
        <v>24</v>
      </c>
    </row>
    <row r="1092" spans="1:11" x14ac:dyDescent="0.35">
      <c r="A1092" t="str">
        <f t="shared" si="15"/>
        <v>CroppingHorticultureSpecialist fruit</v>
      </c>
      <c r="B1092" t="s">
        <v>52</v>
      </c>
      <c r="C1092" t="s">
        <v>56</v>
      </c>
      <c r="D1092" t="s">
        <v>57</v>
      </c>
      <c r="F1092" t="s">
        <v>102</v>
      </c>
      <c r="G1092" t="s">
        <v>9</v>
      </c>
      <c r="H1092" t="s">
        <v>19</v>
      </c>
      <c r="I1092" t="s">
        <v>54</v>
      </c>
      <c r="J1092" t="s">
        <v>24</v>
      </c>
      <c r="K1092" t="s">
        <v>24</v>
      </c>
    </row>
    <row r="1093" spans="1:11" x14ac:dyDescent="0.35">
      <c r="A1093" t="str">
        <f t="shared" si="15"/>
        <v>CroppingHorticultureSpecialist fruit</v>
      </c>
      <c r="B1093" t="s">
        <v>52</v>
      </c>
      <c r="C1093" t="s">
        <v>56</v>
      </c>
      <c r="D1093" t="s">
        <v>57</v>
      </c>
      <c r="F1093" t="s">
        <v>103</v>
      </c>
      <c r="G1093" t="s">
        <v>9</v>
      </c>
      <c r="H1093" t="s">
        <v>19</v>
      </c>
      <c r="I1093">
        <v>0</v>
      </c>
      <c r="J1093" t="s">
        <v>24</v>
      </c>
      <c r="K1093" t="s">
        <v>24</v>
      </c>
    </row>
    <row r="1094" spans="1:11" x14ac:dyDescent="0.35">
      <c r="A1094" t="str">
        <f t="shared" si="15"/>
        <v>CroppingHorticultureSpecialist fruit</v>
      </c>
      <c r="B1094" t="s">
        <v>52</v>
      </c>
      <c r="C1094" t="s">
        <v>56</v>
      </c>
      <c r="D1094" t="s">
        <v>57</v>
      </c>
      <c r="F1094" t="s">
        <v>104</v>
      </c>
      <c r="G1094" t="s">
        <v>9</v>
      </c>
      <c r="H1094">
        <v>0</v>
      </c>
      <c r="I1094">
        <v>0</v>
      </c>
      <c r="J1094">
        <v>0</v>
      </c>
      <c r="K1094">
        <v>0</v>
      </c>
    </row>
    <row r="1095" spans="1:11" x14ac:dyDescent="0.35">
      <c r="A1095" t="str">
        <f t="shared" si="15"/>
        <v>CroppingHorticultureSpecialist fruit</v>
      </c>
      <c r="B1095" t="s">
        <v>52</v>
      </c>
      <c r="C1095" t="s">
        <v>56</v>
      </c>
      <c r="D1095" t="s">
        <v>57</v>
      </c>
      <c r="F1095" t="s">
        <v>105</v>
      </c>
      <c r="G1095" t="s">
        <v>9</v>
      </c>
      <c r="H1095">
        <v>0</v>
      </c>
      <c r="I1095" t="s">
        <v>54</v>
      </c>
      <c r="J1095" t="s">
        <v>54</v>
      </c>
      <c r="K1095">
        <v>0</v>
      </c>
    </row>
    <row r="1096" spans="1:11" x14ac:dyDescent="0.35">
      <c r="A1096" t="str">
        <f t="shared" si="15"/>
        <v>CroppingHorticultureSpecialist fruit</v>
      </c>
      <c r="B1096" t="s">
        <v>52</v>
      </c>
      <c r="C1096" t="s">
        <v>56</v>
      </c>
      <c r="D1096" t="s">
        <v>57</v>
      </c>
      <c r="F1096" t="s">
        <v>106</v>
      </c>
      <c r="G1096" t="s">
        <v>9</v>
      </c>
      <c r="H1096">
        <v>0</v>
      </c>
      <c r="I1096" t="s">
        <v>54</v>
      </c>
      <c r="J1096">
        <v>0</v>
      </c>
      <c r="K1096">
        <v>0</v>
      </c>
    </row>
    <row r="1097" spans="1:11" x14ac:dyDescent="0.35">
      <c r="A1097" t="str">
        <f t="shared" ref="A1097:A1160" si="16">CONCATENATE(B1097,C1097,D1097,E1097)</f>
        <v>CroppingHorticultureSpecialist fruit</v>
      </c>
      <c r="B1097" t="s">
        <v>52</v>
      </c>
      <c r="C1097" t="s">
        <v>56</v>
      </c>
      <c r="D1097" t="s">
        <v>57</v>
      </c>
      <c r="F1097" t="s">
        <v>107</v>
      </c>
      <c r="G1097" t="s">
        <v>9</v>
      </c>
      <c r="H1097">
        <v>178.50347492667899</v>
      </c>
      <c r="I1097" t="s">
        <v>58</v>
      </c>
      <c r="J1097">
        <v>262.10754802528697</v>
      </c>
      <c r="K1097" t="s">
        <v>19</v>
      </c>
    </row>
    <row r="1098" spans="1:11" x14ac:dyDescent="0.35">
      <c r="A1098" t="str">
        <f t="shared" si="16"/>
        <v>CroppingHorticultureSpecialist fruit</v>
      </c>
      <c r="B1098" t="s">
        <v>52</v>
      </c>
      <c r="C1098" t="s">
        <v>56</v>
      </c>
      <c r="D1098" t="s">
        <v>57</v>
      </c>
      <c r="F1098" t="s">
        <v>108</v>
      </c>
      <c r="G1098" t="s">
        <v>9</v>
      </c>
      <c r="H1098" t="s">
        <v>24</v>
      </c>
      <c r="I1098" t="s">
        <v>24</v>
      </c>
      <c r="J1098" t="s">
        <v>24</v>
      </c>
      <c r="K1098" t="s">
        <v>54</v>
      </c>
    </row>
    <row r="1099" spans="1:11" x14ac:dyDescent="0.35">
      <c r="A1099" t="str">
        <f t="shared" si="16"/>
        <v>CroppingHorticultureSpecialist fruit</v>
      </c>
      <c r="B1099" t="s">
        <v>52</v>
      </c>
      <c r="C1099" t="s">
        <v>56</v>
      </c>
      <c r="D1099" t="s">
        <v>57</v>
      </c>
      <c r="F1099" t="s">
        <v>109</v>
      </c>
      <c r="G1099" t="s">
        <v>9</v>
      </c>
      <c r="H1099" t="s">
        <v>19</v>
      </c>
      <c r="I1099">
        <v>0</v>
      </c>
      <c r="J1099" t="s">
        <v>24</v>
      </c>
      <c r="K1099" t="s">
        <v>24</v>
      </c>
    </row>
    <row r="1100" spans="1:11" x14ac:dyDescent="0.35">
      <c r="A1100" t="str">
        <f t="shared" si="16"/>
        <v>CroppingHorticultureSpecialist fruit</v>
      </c>
      <c r="B1100" t="s">
        <v>52</v>
      </c>
      <c r="C1100" t="s">
        <v>56</v>
      </c>
      <c r="D1100" t="s">
        <v>57</v>
      </c>
      <c r="F1100" t="s">
        <v>110</v>
      </c>
      <c r="G1100" t="s">
        <v>9</v>
      </c>
      <c r="H1100" t="s">
        <v>19</v>
      </c>
      <c r="I1100">
        <v>0</v>
      </c>
      <c r="J1100" t="s">
        <v>19</v>
      </c>
      <c r="K1100" t="s">
        <v>24</v>
      </c>
    </row>
    <row r="1101" spans="1:11" x14ac:dyDescent="0.35">
      <c r="A1101" t="str">
        <f t="shared" si="16"/>
        <v>CroppingHorticultureSpecialist fruit</v>
      </c>
      <c r="B1101" t="s">
        <v>52</v>
      </c>
      <c r="C1101" t="s">
        <v>56</v>
      </c>
      <c r="D1101" t="s">
        <v>57</v>
      </c>
      <c r="F1101" t="s">
        <v>111</v>
      </c>
      <c r="G1101" t="s">
        <v>9</v>
      </c>
      <c r="H1101" t="s">
        <v>19</v>
      </c>
      <c r="I1101">
        <v>0</v>
      </c>
      <c r="J1101" t="s">
        <v>24</v>
      </c>
      <c r="K1101" t="s">
        <v>24</v>
      </c>
    </row>
    <row r="1102" spans="1:11" x14ac:dyDescent="0.35">
      <c r="A1102" t="str">
        <f t="shared" si="16"/>
        <v>CroppingHorticultureSpecialist fruit</v>
      </c>
      <c r="B1102" t="s">
        <v>52</v>
      </c>
      <c r="C1102" t="s">
        <v>56</v>
      </c>
      <c r="D1102" t="s">
        <v>57</v>
      </c>
      <c r="F1102" t="s">
        <v>112</v>
      </c>
      <c r="G1102" t="s">
        <v>9</v>
      </c>
      <c r="H1102" t="s">
        <v>19</v>
      </c>
      <c r="I1102">
        <v>0</v>
      </c>
      <c r="J1102" t="s">
        <v>24</v>
      </c>
      <c r="K1102" t="s">
        <v>24</v>
      </c>
    </row>
    <row r="1103" spans="1:11" x14ac:dyDescent="0.35">
      <c r="A1103" t="str">
        <f t="shared" si="16"/>
        <v>CroppingHorticultureSpecialist fruit</v>
      </c>
      <c r="B1103" t="s">
        <v>52</v>
      </c>
      <c r="C1103" t="s">
        <v>56</v>
      </c>
      <c r="D1103" t="s">
        <v>57</v>
      </c>
      <c r="F1103" t="s">
        <v>113</v>
      </c>
      <c r="G1103" t="s">
        <v>9</v>
      </c>
      <c r="H1103">
        <v>0</v>
      </c>
      <c r="I1103">
        <v>0</v>
      </c>
      <c r="J1103">
        <v>0</v>
      </c>
      <c r="K1103">
        <v>0</v>
      </c>
    </row>
    <row r="1104" spans="1:11" x14ac:dyDescent="0.35">
      <c r="A1104" t="str">
        <f t="shared" si="16"/>
        <v>CroppingHorticultureSpecialist fruit</v>
      </c>
      <c r="B1104" t="s">
        <v>52</v>
      </c>
      <c r="C1104" t="s">
        <v>56</v>
      </c>
      <c r="D1104" t="s">
        <v>57</v>
      </c>
      <c r="F1104" t="s">
        <v>114</v>
      </c>
      <c r="G1104" t="s">
        <v>9</v>
      </c>
      <c r="H1104">
        <v>0</v>
      </c>
      <c r="I1104">
        <v>0</v>
      </c>
      <c r="J1104">
        <v>0</v>
      </c>
      <c r="K1104">
        <v>0</v>
      </c>
    </row>
    <row r="1105" spans="1:11" x14ac:dyDescent="0.35">
      <c r="A1105" t="str">
        <f t="shared" si="16"/>
        <v>CroppingHorticultureSpecialist fruit</v>
      </c>
      <c r="B1105" t="s">
        <v>52</v>
      </c>
      <c r="C1105" t="s">
        <v>56</v>
      </c>
      <c r="D1105" t="s">
        <v>57</v>
      </c>
      <c r="F1105" t="s">
        <v>115</v>
      </c>
      <c r="G1105" t="s">
        <v>9</v>
      </c>
      <c r="H1105" t="s">
        <v>19</v>
      </c>
      <c r="I1105">
        <v>0</v>
      </c>
      <c r="J1105" t="s">
        <v>19</v>
      </c>
      <c r="K1105" t="s">
        <v>24</v>
      </c>
    </row>
    <row r="1106" spans="1:11" x14ac:dyDescent="0.35">
      <c r="A1106" t="str">
        <f t="shared" si="16"/>
        <v>CroppingHorticultureSpecialist fruit</v>
      </c>
      <c r="B1106" t="s">
        <v>52</v>
      </c>
      <c r="C1106" t="s">
        <v>56</v>
      </c>
      <c r="D1106" t="s">
        <v>57</v>
      </c>
      <c r="F1106" t="s">
        <v>116</v>
      </c>
      <c r="G1106" t="s">
        <v>9</v>
      </c>
      <c r="H1106" t="s">
        <v>19</v>
      </c>
      <c r="I1106">
        <v>0</v>
      </c>
      <c r="J1106" t="s">
        <v>24</v>
      </c>
      <c r="K1106" t="s">
        <v>24</v>
      </c>
    </row>
    <row r="1107" spans="1:11" x14ac:dyDescent="0.35">
      <c r="A1107" t="str">
        <f t="shared" si="16"/>
        <v>CroppingHorticultureSpecialist fruit</v>
      </c>
      <c r="B1107" t="s">
        <v>52</v>
      </c>
      <c r="C1107" t="s">
        <v>56</v>
      </c>
      <c r="D1107" t="s">
        <v>57</v>
      </c>
      <c r="F1107" t="s">
        <v>117</v>
      </c>
      <c r="G1107" t="s">
        <v>9</v>
      </c>
      <c r="H1107" t="s">
        <v>24</v>
      </c>
      <c r="I1107">
        <v>0</v>
      </c>
      <c r="J1107" t="s">
        <v>24</v>
      </c>
      <c r="K1107">
        <v>0</v>
      </c>
    </row>
    <row r="1108" spans="1:11" x14ac:dyDescent="0.35">
      <c r="A1108" t="str">
        <f t="shared" si="16"/>
        <v>CroppingHorticultureSpecialist fruit</v>
      </c>
      <c r="B1108" t="s">
        <v>52</v>
      </c>
      <c r="C1108" t="s">
        <v>56</v>
      </c>
      <c r="D1108" t="s">
        <v>57</v>
      </c>
      <c r="F1108" t="s">
        <v>118</v>
      </c>
      <c r="G1108" t="s">
        <v>9</v>
      </c>
      <c r="H1108">
        <v>0</v>
      </c>
      <c r="I1108">
        <v>0</v>
      </c>
      <c r="J1108">
        <v>0</v>
      </c>
      <c r="K1108">
        <v>0</v>
      </c>
    </row>
    <row r="1109" spans="1:11" x14ac:dyDescent="0.35">
      <c r="A1109" t="str">
        <f t="shared" si="16"/>
        <v>CroppingHorticultureSpecialist fruit</v>
      </c>
      <c r="B1109" t="s">
        <v>52</v>
      </c>
      <c r="C1109" t="s">
        <v>56</v>
      </c>
      <c r="D1109" t="s">
        <v>57</v>
      </c>
      <c r="F1109" t="s">
        <v>119</v>
      </c>
      <c r="G1109" t="s">
        <v>9</v>
      </c>
      <c r="H1109">
        <v>0</v>
      </c>
      <c r="I1109">
        <v>0</v>
      </c>
      <c r="J1109">
        <v>0</v>
      </c>
      <c r="K1109">
        <v>0</v>
      </c>
    </row>
    <row r="1110" spans="1:11" x14ac:dyDescent="0.35">
      <c r="A1110" t="str">
        <f t="shared" si="16"/>
        <v>CroppingHorticultureSpecialist glass</v>
      </c>
      <c r="B1110" t="s">
        <v>52</v>
      </c>
      <c r="C1110" t="s">
        <v>56</v>
      </c>
      <c r="D1110" t="s">
        <v>59</v>
      </c>
      <c r="F1110" t="s">
        <v>4</v>
      </c>
      <c r="G1110" t="s">
        <v>5</v>
      </c>
      <c r="H1110">
        <v>266</v>
      </c>
      <c r="I1110">
        <v>93.316199999999995</v>
      </c>
      <c r="J1110">
        <v>137.87049999999999</v>
      </c>
      <c r="K1110">
        <v>34.813299999999998</v>
      </c>
    </row>
    <row r="1111" spans="1:11" x14ac:dyDescent="0.35">
      <c r="A1111" t="str">
        <f t="shared" si="16"/>
        <v>CroppingHorticultureSpecialist glass</v>
      </c>
      <c r="B1111" t="s">
        <v>52</v>
      </c>
      <c r="C1111" t="s">
        <v>56</v>
      </c>
      <c r="D1111" t="s">
        <v>59</v>
      </c>
      <c r="F1111" t="s">
        <v>6</v>
      </c>
      <c r="G1111" t="s">
        <v>7</v>
      </c>
      <c r="H1111">
        <v>7.2862214022556397</v>
      </c>
      <c r="I1111">
        <v>2.79724126143156</v>
      </c>
      <c r="J1111">
        <v>8.4140495319883506</v>
      </c>
      <c r="K1111" t="s">
        <v>19</v>
      </c>
    </row>
    <row r="1112" spans="1:11" x14ac:dyDescent="0.35">
      <c r="A1112" t="str">
        <f t="shared" si="16"/>
        <v>CroppingHorticultureSpecialist glass</v>
      </c>
      <c r="B1112" t="s">
        <v>52</v>
      </c>
      <c r="C1112" t="s">
        <v>56</v>
      </c>
      <c r="D1112" t="s">
        <v>59</v>
      </c>
      <c r="F1112" t="s">
        <v>8</v>
      </c>
      <c r="G1112" t="s">
        <v>9</v>
      </c>
      <c r="H1112">
        <v>5.9336042330827103</v>
      </c>
      <c r="I1112">
        <v>1.6325067458812099</v>
      </c>
      <c r="J1112">
        <v>7.1987014190852996</v>
      </c>
      <c r="K1112" t="s">
        <v>19</v>
      </c>
    </row>
    <row r="1113" spans="1:11" x14ac:dyDescent="0.35">
      <c r="A1113" t="str">
        <f t="shared" si="16"/>
        <v>CroppingHorticultureSpecialist glass</v>
      </c>
      <c r="B1113" t="s">
        <v>52</v>
      </c>
      <c r="C1113" t="s">
        <v>56</v>
      </c>
      <c r="D1113" t="s">
        <v>59</v>
      </c>
      <c r="F1113" t="s">
        <v>82</v>
      </c>
      <c r="G1113" t="s">
        <v>9</v>
      </c>
      <c r="H1113">
        <v>0</v>
      </c>
      <c r="I1113">
        <v>0</v>
      </c>
      <c r="J1113">
        <v>0</v>
      </c>
      <c r="K1113">
        <v>0</v>
      </c>
    </row>
    <row r="1114" spans="1:11" x14ac:dyDescent="0.35">
      <c r="A1114" t="str">
        <f t="shared" si="16"/>
        <v>CroppingHorticultureSpecialist glass</v>
      </c>
      <c r="B1114" t="s">
        <v>52</v>
      </c>
      <c r="C1114" t="s">
        <v>56</v>
      </c>
      <c r="D1114" t="s">
        <v>59</v>
      </c>
      <c r="F1114" t="s">
        <v>83</v>
      </c>
      <c r="G1114" t="s">
        <v>9</v>
      </c>
      <c r="H1114">
        <v>0</v>
      </c>
      <c r="I1114">
        <v>0</v>
      </c>
      <c r="J1114">
        <v>0</v>
      </c>
      <c r="K1114">
        <v>0</v>
      </c>
    </row>
    <row r="1115" spans="1:11" x14ac:dyDescent="0.35">
      <c r="A1115" t="str">
        <f t="shared" si="16"/>
        <v>CroppingHorticultureSpecialist glass</v>
      </c>
      <c r="B1115" t="s">
        <v>52</v>
      </c>
      <c r="C1115" t="s">
        <v>56</v>
      </c>
      <c r="D1115" t="s">
        <v>59</v>
      </c>
      <c r="F1115" t="s">
        <v>84</v>
      </c>
      <c r="G1115" t="s">
        <v>9</v>
      </c>
      <c r="H1115">
        <v>0</v>
      </c>
      <c r="I1115">
        <v>0</v>
      </c>
      <c r="J1115">
        <v>0</v>
      </c>
      <c r="K1115">
        <v>0</v>
      </c>
    </row>
    <row r="1116" spans="1:11" x14ac:dyDescent="0.35">
      <c r="A1116" t="str">
        <f t="shared" si="16"/>
        <v>CroppingHorticultureSpecialist glass</v>
      </c>
      <c r="B1116" t="s">
        <v>52</v>
      </c>
      <c r="C1116" t="s">
        <v>56</v>
      </c>
      <c r="D1116" t="s">
        <v>59</v>
      </c>
      <c r="F1116" t="s">
        <v>85</v>
      </c>
      <c r="G1116" t="s">
        <v>9</v>
      </c>
      <c r="H1116">
        <v>0</v>
      </c>
      <c r="I1116">
        <v>0</v>
      </c>
      <c r="J1116">
        <v>0</v>
      </c>
      <c r="K1116">
        <v>0</v>
      </c>
    </row>
    <row r="1117" spans="1:11" x14ac:dyDescent="0.35">
      <c r="A1117" t="str">
        <f t="shared" si="16"/>
        <v>CroppingHorticultureSpecialist glass</v>
      </c>
      <c r="B1117" t="s">
        <v>52</v>
      </c>
      <c r="C1117" t="s">
        <v>56</v>
      </c>
      <c r="D1117" t="s">
        <v>59</v>
      </c>
      <c r="F1117" t="s">
        <v>86</v>
      </c>
      <c r="G1117" t="s">
        <v>9</v>
      </c>
      <c r="H1117">
        <v>0</v>
      </c>
      <c r="I1117">
        <v>0</v>
      </c>
      <c r="J1117">
        <v>0</v>
      </c>
      <c r="K1117">
        <v>0</v>
      </c>
    </row>
    <row r="1118" spans="1:11" x14ac:dyDescent="0.35">
      <c r="A1118" t="str">
        <f t="shared" si="16"/>
        <v>CroppingHorticultureSpecialist glass</v>
      </c>
      <c r="B1118" t="s">
        <v>52</v>
      </c>
      <c r="C1118" t="s">
        <v>56</v>
      </c>
      <c r="D1118" t="s">
        <v>59</v>
      </c>
      <c r="F1118" t="s">
        <v>87</v>
      </c>
      <c r="G1118" t="s">
        <v>9</v>
      </c>
      <c r="H1118">
        <v>0</v>
      </c>
      <c r="I1118">
        <v>0</v>
      </c>
      <c r="J1118">
        <v>0</v>
      </c>
      <c r="K1118">
        <v>0</v>
      </c>
    </row>
    <row r="1119" spans="1:11" x14ac:dyDescent="0.35">
      <c r="A1119" t="str">
        <f t="shared" si="16"/>
        <v>CroppingHorticultureSpecialist glass</v>
      </c>
      <c r="B1119" t="s">
        <v>52</v>
      </c>
      <c r="C1119" t="s">
        <v>56</v>
      </c>
      <c r="D1119" t="s">
        <v>59</v>
      </c>
      <c r="F1119" t="s">
        <v>88</v>
      </c>
      <c r="G1119" t="s">
        <v>9</v>
      </c>
      <c r="H1119">
        <v>0</v>
      </c>
      <c r="I1119">
        <v>0</v>
      </c>
      <c r="J1119">
        <v>0</v>
      </c>
      <c r="K1119">
        <v>0</v>
      </c>
    </row>
    <row r="1120" spans="1:11" x14ac:dyDescent="0.35">
      <c r="A1120" t="str">
        <f t="shared" si="16"/>
        <v>CroppingHorticultureSpecialist glass</v>
      </c>
      <c r="B1120" t="s">
        <v>52</v>
      </c>
      <c r="C1120" t="s">
        <v>56</v>
      </c>
      <c r="D1120" t="s">
        <v>59</v>
      </c>
      <c r="F1120" t="s">
        <v>89</v>
      </c>
      <c r="G1120" t="s">
        <v>9</v>
      </c>
      <c r="H1120">
        <v>0</v>
      </c>
      <c r="I1120">
        <v>0</v>
      </c>
      <c r="J1120">
        <v>0</v>
      </c>
      <c r="K1120">
        <v>0</v>
      </c>
    </row>
    <row r="1121" spans="1:11" x14ac:dyDescent="0.35">
      <c r="A1121" t="str">
        <f t="shared" si="16"/>
        <v>CroppingHorticultureSpecialist glass</v>
      </c>
      <c r="B1121" t="s">
        <v>52</v>
      </c>
      <c r="C1121" t="s">
        <v>56</v>
      </c>
      <c r="D1121" t="s">
        <v>59</v>
      </c>
      <c r="F1121" t="s">
        <v>90</v>
      </c>
      <c r="G1121" t="s">
        <v>9</v>
      </c>
      <c r="H1121">
        <v>0</v>
      </c>
      <c r="I1121">
        <v>0</v>
      </c>
      <c r="J1121">
        <v>0</v>
      </c>
      <c r="K1121">
        <v>0</v>
      </c>
    </row>
    <row r="1122" spans="1:11" x14ac:dyDescent="0.35">
      <c r="A1122" t="str">
        <f t="shared" si="16"/>
        <v>CroppingHorticultureSpecialist glass</v>
      </c>
      <c r="B1122" t="s">
        <v>52</v>
      </c>
      <c r="C1122" t="s">
        <v>56</v>
      </c>
      <c r="D1122" t="s">
        <v>59</v>
      </c>
      <c r="F1122" t="s">
        <v>91</v>
      </c>
      <c r="G1122" t="s">
        <v>9</v>
      </c>
      <c r="H1122">
        <v>0</v>
      </c>
      <c r="I1122">
        <v>0</v>
      </c>
      <c r="J1122">
        <v>0</v>
      </c>
      <c r="K1122">
        <v>0</v>
      </c>
    </row>
    <row r="1123" spans="1:11" x14ac:dyDescent="0.35">
      <c r="A1123" t="str">
        <f t="shared" si="16"/>
        <v>CroppingHorticultureSpecialist glass</v>
      </c>
      <c r="B1123" t="s">
        <v>52</v>
      </c>
      <c r="C1123" t="s">
        <v>56</v>
      </c>
      <c r="D1123" t="s">
        <v>59</v>
      </c>
      <c r="F1123" t="s">
        <v>92</v>
      </c>
      <c r="G1123" t="s">
        <v>9</v>
      </c>
      <c r="H1123">
        <v>0</v>
      </c>
      <c r="I1123">
        <v>0</v>
      </c>
      <c r="J1123">
        <v>0</v>
      </c>
      <c r="K1123">
        <v>0</v>
      </c>
    </row>
    <row r="1124" spans="1:11" x14ac:dyDescent="0.35">
      <c r="A1124" t="str">
        <f t="shared" si="16"/>
        <v>CroppingHorticultureSpecialist glass</v>
      </c>
      <c r="B1124" t="s">
        <v>52</v>
      </c>
      <c r="C1124" t="s">
        <v>56</v>
      </c>
      <c r="D1124" t="s">
        <v>59</v>
      </c>
      <c r="F1124" t="s">
        <v>93</v>
      </c>
      <c r="G1124" t="s">
        <v>9</v>
      </c>
      <c r="H1124">
        <v>0</v>
      </c>
      <c r="I1124">
        <v>0</v>
      </c>
      <c r="J1124">
        <v>0</v>
      </c>
      <c r="K1124">
        <v>0</v>
      </c>
    </row>
    <row r="1125" spans="1:11" x14ac:dyDescent="0.35">
      <c r="A1125" t="str">
        <f t="shared" si="16"/>
        <v>CroppingHorticultureSpecialist glass</v>
      </c>
      <c r="B1125" t="s">
        <v>52</v>
      </c>
      <c r="C1125" t="s">
        <v>56</v>
      </c>
      <c r="D1125" t="s">
        <v>59</v>
      </c>
      <c r="F1125" t="s">
        <v>94</v>
      </c>
      <c r="G1125" t="s">
        <v>9</v>
      </c>
      <c r="H1125">
        <v>0</v>
      </c>
      <c r="I1125">
        <v>0</v>
      </c>
      <c r="J1125">
        <v>0</v>
      </c>
      <c r="K1125">
        <v>0</v>
      </c>
    </row>
    <row r="1126" spans="1:11" x14ac:dyDescent="0.35">
      <c r="A1126" t="str">
        <f t="shared" si="16"/>
        <v>CroppingHorticultureSpecialist glass</v>
      </c>
      <c r="B1126" t="s">
        <v>52</v>
      </c>
      <c r="C1126" t="s">
        <v>56</v>
      </c>
      <c r="D1126" t="s">
        <v>59</v>
      </c>
      <c r="F1126" t="s">
        <v>95</v>
      </c>
      <c r="G1126" t="s">
        <v>9</v>
      </c>
      <c r="H1126">
        <v>0</v>
      </c>
      <c r="I1126">
        <v>0</v>
      </c>
      <c r="J1126">
        <v>0</v>
      </c>
      <c r="K1126">
        <v>0</v>
      </c>
    </row>
    <row r="1127" spans="1:11" x14ac:dyDescent="0.35">
      <c r="A1127" t="str">
        <f t="shared" si="16"/>
        <v>CroppingHorticultureSpecialist glass</v>
      </c>
      <c r="B1127" t="s">
        <v>52</v>
      </c>
      <c r="C1127" t="s">
        <v>56</v>
      </c>
      <c r="D1127" t="s">
        <v>59</v>
      </c>
      <c r="F1127" t="s">
        <v>96</v>
      </c>
      <c r="G1127" t="s">
        <v>9</v>
      </c>
      <c r="H1127">
        <v>0</v>
      </c>
      <c r="I1127">
        <v>0</v>
      </c>
      <c r="J1127">
        <v>0</v>
      </c>
      <c r="K1127">
        <v>0</v>
      </c>
    </row>
    <row r="1128" spans="1:11" x14ac:dyDescent="0.35">
      <c r="A1128" t="str">
        <f t="shared" si="16"/>
        <v>CroppingHorticultureSpecialist glass</v>
      </c>
      <c r="B1128" t="s">
        <v>52</v>
      </c>
      <c r="C1128" t="s">
        <v>56</v>
      </c>
      <c r="D1128" t="s">
        <v>59</v>
      </c>
      <c r="F1128" t="s">
        <v>97</v>
      </c>
      <c r="G1128" t="s">
        <v>9</v>
      </c>
      <c r="H1128">
        <v>0</v>
      </c>
      <c r="I1128">
        <v>0</v>
      </c>
      <c r="J1128">
        <v>0</v>
      </c>
      <c r="K1128">
        <v>0</v>
      </c>
    </row>
    <row r="1129" spans="1:11" x14ac:dyDescent="0.35">
      <c r="A1129" t="str">
        <f t="shared" si="16"/>
        <v>CroppingHorticultureSpecialist glass</v>
      </c>
      <c r="B1129" t="s">
        <v>52</v>
      </c>
      <c r="C1129" t="s">
        <v>56</v>
      </c>
      <c r="D1129" t="s">
        <v>59</v>
      </c>
      <c r="F1129" t="s">
        <v>98</v>
      </c>
      <c r="G1129" t="s">
        <v>9</v>
      </c>
      <c r="H1129">
        <v>0</v>
      </c>
      <c r="I1129">
        <v>0</v>
      </c>
      <c r="J1129">
        <v>0</v>
      </c>
      <c r="K1129">
        <v>0</v>
      </c>
    </row>
    <row r="1130" spans="1:11" x14ac:dyDescent="0.35">
      <c r="A1130" t="str">
        <f t="shared" si="16"/>
        <v>CroppingHorticultureSpecialist glass</v>
      </c>
      <c r="B1130" t="s">
        <v>52</v>
      </c>
      <c r="C1130" t="s">
        <v>56</v>
      </c>
      <c r="D1130" t="s">
        <v>59</v>
      </c>
      <c r="F1130" t="s">
        <v>99</v>
      </c>
      <c r="G1130" t="s">
        <v>9</v>
      </c>
      <c r="H1130">
        <v>0</v>
      </c>
      <c r="I1130">
        <v>0</v>
      </c>
      <c r="J1130">
        <v>0</v>
      </c>
      <c r="K1130">
        <v>0</v>
      </c>
    </row>
    <row r="1131" spans="1:11" x14ac:dyDescent="0.35">
      <c r="A1131" t="str">
        <f t="shared" si="16"/>
        <v>CroppingHorticultureSpecialist glass</v>
      </c>
      <c r="B1131" t="s">
        <v>52</v>
      </c>
      <c r="C1131" t="s">
        <v>56</v>
      </c>
      <c r="D1131" t="s">
        <v>59</v>
      </c>
      <c r="F1131" t="s">
        <v>100</v>
      </c>
      <c r="G1131" t="s">
        <v>9</v>
      </c>
      <c r="H1131" t="s">
        <v>24</v>
      </c>
      <c r="I1131" t="s">
        <v>54</v>
      </c>
      <c r="J1131" t="s">
        <v>24</v>
      </c>
      <c r="K1131">
        <v>0</v>
      </c>
    </row>
    <row r="1132" spans="1:11" x14ac:dyDescent="0.35">
      <c r="A1132" t="str">
        <f t="shared" si="16"/>
        <v>CroppingHorticultureSpecialist glass</v>
      </c>
      <c r="B1132" t="s">
        <v>52</v>
      </c>
      <c r="C1132" t="s">
        <v>56</v>
      </c>
      <c r="D1132" t="s">
        <v>59</v>
      </c>
      <c r="F1132" t="s">
        <v>101</v>
      </c>
      <c r="G1132" t="s">
        <v>9</v>
      </c>
      <c r="H1132" t="s">
        <v>24</v>
      </c>
      <c r="I1132" t="s">
        <v>54</v>
      </c>
      <c r="J1132" t="s">
        <v>24</v>
      </c>
      <c r="K1132">
        <v>0</v>
      </c>
    </row>
    <row r="1133" spans="1:11" x14ac:dyDescent="0.35">
      <c r="A1133" t="str">
        <f t="shared" si="16"/>
        <v>CroppingHorticultureSpecialist glass</v>
      </c>
      <c r="B1133" t="s">
        <v>52</v>
      </c>
      <c r="C1133" t="s">
        <v>56</v>
      </c>
      <c r="D1133" t="s">
        <v>59</v>
      </c>
      <c r="F1133" t="s">
        <v>102</v>
      </c>
      <c r="G1133" t="s">
        <v>9</v>
      </c>
      <c r="H1133">
        <v>0</v>
      </c>
      <c r="I1133">
        <v>0</v>
      </c>
      <c r="J1133">
        <v>0</v>
      </c>
      <c r="K1133">
        <v>0</v>
      </c>
    </row>
    <row r="1134" spans="1:11" x14ac:dyDescent="0.35">
      <c r="A1134" t="str">
        <f t="shared" si="16"/>
        <v>CroppingHorticultureSpecialist glass</v>
      </c>
      <c r="B1134" t="s">
        <v>52</v>
      </c>
      <c r="C1134" t="s">
        <v>56</v>
      </c>
      <c r="D1134" t="s">
        <v>59</v>
      </c>
      <c r="F1134" t="s">
        <v>103</v>
      </c>
      <c r="G1134" t="s">
        <v>9</v>
      </c>
      <c r="H1134" t="s">
        <v>24</v>
      </c>
      <c r="I1134" t="s">
        <v>54</v>
      </c>
      <c r="J1134" t="s">
        <v>24</v>
      </c>
      <c r="K1134">
        <v>0</v>
      </c>
    </row>
    <row r="1135" spans="1:11" x14ac:dyDescent="0.35">
      <c r="A1135" t="str">
        <f t="shared" si="16"/>
        <v>CroppingHorticultureSpecialist glass</v>
      </c>
      <c r="B1135" t="s">
        <v>52</v>
      </c>
      <c r="C1135" t="s">
        <v>56</v>
      </c>
      <c r="D1135" t="s">
        <v>59</v>
      </c>
      <c r="F1135" t="s">
        <v>104</v>
      </c>
      <c r="G1135" t="s">
        <v>9</v>
      </c>
      <c r="H1135" t="s">
        <v>24</v>
      </c>
      <c r="I1135" t="s">
        <v>54</v>
      </c>
      <c r="J1135" t="s">
        <v>24</v>
      </c>
      <c r="K1135">
        <v>0</v>
      </c>
    </row>
    <row r="1136" spans="1:11" x14ac:dyDescent="0.35">
      <c r="A1136" t="str">
        <f t="shared" si="16"/>
        <v>CroppingHorticultureSpecialist glass</v>
      </c>
      <c r="B1136" t="s">
        <v>52</v>
      </c>
      <c r="C1136" t="s">
        <v>56</v>
      </c>
      <c r="D1136" t="s">
        <v>59</v>
      </c>
      <c r="F1136" t="s">
        <v>105</v>
      </c>
      <c r="G1136" t="s">
        <v>9</v>
      </c>
      <c r="H1136">
        <v>0</v>
      </c>
      <c r="I1136">
        <v>0</v>
      </c>
      <c r="J1136">
        <v>0</v>
      </c>
      <c r="K1136">
        <v>0</v>
      </c>
    </row>
    <row r="1137" spans="1:11" x14ac:dyDescent="0.35">
      <c r="A1137" t="str">
        <f t="shared" si="16"/>
        <v>CroppingHorticultureSpecialist glass</v>
      </c>
      <c r="B1137" t="s">
        <v>52</v>
      </c>
      <c r="C1137" t="s">
        <v>56</v>
      </c>
      <c r="D1137" t="s">
        <v>59</v>
      </c>
      <c r="F1137" t="s">
        <v>106</v>
      </c>
      <c r="G1137" t="s">
        <v>9</v>
      </c>
      <c r="H1137" t="s">
        <v>24</v>
      </c>
      <c r="I1137" t="s">
        <v>54</v>
      </c>
      <c r="J1137" t="s">
        <v>24</v>
      </c>
      <c r="K1137">
        <v>0</v>
      </c>
    </row>
    <row r="1138" spans="1:11" x14ac:dyDescent="0.35">
      <c r="A1138" t="str">
        <f t="shared" si="16"/>
        <v>CroppingHorticultureSpecialist glass</v>
      </c>
      <c r="B1138" t="s">
        <v>52</v>
      </c>
      <c r="C1138" t="s">
        <v>56</v>
      </c>
      <c r="D1138" t="s">
        <v>59</v>
      </c>
      <c r="F1138" t="s">
        <v>107</v>
      </c>
      <c r="G1138" t="s">
        <v>9</v>
      </c>
      <c r="H1138" t="s">
        <v>19</v>
      </c>
      <c r="I1138" t="s">
        <v>19</v>
      </c>
      <c r="J1138" t="s">
        <v>19</v>
      </c>
      <c r="K1138" t="s">
        <v>24</v>
      </c>
    </row>
    <row r="1139" spans="1:11" x14ac:dyDescent="0.35">
      <c r="A1139" t="str">
        <f t="shared" si="16"/>
        <v>CroppingHorticultureSpecialist glass</v>
      </c>
      <c r="B1139" t="s">
        <v>52</v>
      </c>
      <c r="C1139" t="s">
        <v>56</v>
      </c>
      <c r="D1139" t="s">
        <v>59</v>
      </c>
      <c r="F1139" t="s">
        <v>108</v>
      </c>
      <c r="G1139" t="s">
        <v>9</v>
      </c>
      <c r="H1139" t="s">
        <v>24</v>
      </c>
      <c r="I1139" t="s">
        <v>54</v>
      </c>
      <c r="J1139" t="s">
        <v>24</v>
      </c>
      <c r="K1139">
        <v>0</v>
      </c>
    </row>
    <row r="1140" spans="1:11" x14ac:dyDescent="0.35">
      <c r="A1140" t="str">
        <f t="shared" si="16"/>
        <v>CroppingHorticultureSpecialist glass</v>
      </c>
      <c r="B1140" t="s">
        <v>52</v>
      </c>
      <c r="C1140" t="s">
        <v>56</v>
      </c>
      <c r="D1140" t="s">
        <v>59</v>
      </c>
      <c r="F1140" t="s">
        <v>109</v>
      </c>
      <c r="G1140" t="s">
        <v>9</v>
      </c>
      <c r="H1140" t="s">
        <v>24</v>
      </c>
      <c r="I1140">
        <v>0</v>
      </c>
      <c r="J1140" t="s">
        <v>24</v>
      </c>
      <c r="K1140">
        <v>0</v>
      </c>
    </row>
    <row r="1141" spans="1:11" x14ac:dyDescent="0.35">
      <c r="A1141" t="str">
        <f t="shared" si="16"/>
        <v>CroppingHorticultureSpecialist glass</v>
      </c>
      <c r="B1141" t="s">
        <v>52</v>
      </c>
      <c r="C1141" t="s">
        <v>56</v>
      </c>
      <c r="D1141" t="s">
        <v>59</v>
      </c>
      <c r="F1141" t="s">
        <v>110</v>
      </c>
      <c r="G1141" t="s">
        <v>9</v>
      </c>
      <c r="H1141" t="s">
        <v>24</v>
      </c>
      <c r="I1141">
        <v>0</v>
      </c>
      <c r="J1141" t="s">
        <v>24</v>
      </c>
      <c r="K1141">
        <v>0</v>
      </c>
    </row>
    <row r="1142" spans="1:11" x14ac:dyDescent="0.35">
      <c r="A1142" t="str">
        <f t="shared" si="16"/>
        <v>CroppingHorticultureSpecialist glass</v>
      </c>
      <c r="B1142" t="s">
        <v>52</v>
      </c>
      <c r="C1142" t="s">
        <v>56</v>
      </c>
      <c r="D1142" t="s">
        <v>59</v>
      </c>
      <c r="F1142" t="s">
        <v>111</v>
      </c>
      <c r="G1142" t="s">
        <v>9</v>
      </c>
      <c r="H1142">
        <v>0</v>
      </c>
      <c r="I1142">
        <v>0</v>
      </c>
      <c r="J1142">
        <v>0</v>
      </c>
      <c r="K1142">
        <v>0</v>
      </c>
    </row>
    <row r="1143" spans="1:11" x14ac:dyDescent="0.35">
      <c r="A1143" t="str">
        <f t="shared" si="16"/>
        <v>CroppingHorticultureSpecialist glass</v>
      </c>
      <c r="B1143" t="s">
        <v>52</v>
      </c>
      <c r="C1143" t="s">
        <v>56</v>
      </c>
      <c r="D1143" t="s">
        <v>59</v>
      </c>
      <c r="F1143" t="s">
        <v>112</v>
      </c>
      <c r="G1143" t="s">
        <v>9</v>
      </c>
      <c r="H1143" t="s">
        <v>24</v>
      </c>
      <c r="I1143">
        <v>0</v>
      </c>
      <c r="J1143" t="s">
        <v>24</v>
      </c>
      <c r="K1143">
        <v>0</v>
      </c>
    </row>
    <row r="1144" spans="1:11" x14ac:dyDescent="0.35">
      <c r="A1144" t="str">
        <f t="shared" si="16"/>
        <v>CroppingHorticultureSpecialist glass</v>
      </c>
      <c r="B1144" t="s">
        <v>52</v>
      </c>
      <c r="C1144" t="s">
        <v>56</v>
      </c>
      <c r="D1144" t="s">
        <v>59</v>
      </c>
      <c r="F1144" t="s">
        <v>113</v>
      </c>
      <c r="G1144" t="s">
        <v>9</v>
      </c>
      <c r="H1144">
        <v>0</v>
      </c>
      <c r="I1144">
        <v>0</v>
      </c>
      <c r="J1144">
        <v>0</v>
      </c>
      <c r="K1144">
        <v>0</v>
      </c>
    </row>
    <row r="1145" spans="1:11" x14ac:dyDescent="0.35">
      <c r="A1145" t="str">
        <f t="shared" si="16"/>
        <v>CroppingHorticultureSpecialist glass</v>
      </c>
      <c r="B1145" t="s">
        <v>52</v>
      </c>
      <c r="C1145" t="s">
        <v>56</v>
      </c>
      <c r="D1145" t="s">
        <v>59</v>
      </c>
      <c r="F1145" t="s">
        <v>114</v>
      </c>
      <c r="G1145" t="s">
        <v>9</v>
      </c>
      <c r="H1145" t="s">
        <v>24</v>
      </c>
      <c r="I1145">
        <v>0</v>
      </c>
      <c r="J1145" t="s">
        <v>24</v>
      </c>
      <c r="K1145">
        <v>0</v>
      </c>
    </row>
    <row r="1146" spans="1:11" x14ac:dyDescent="0.35">
      <c r="A1146" t="str">
        <f t="shared" si="16"/>
        <v>CroppingHorticultureSpecialist glass</v>
      </c>
      <c r="B1146" t="s">
        <v>52</v>
      </c>
      <c r="C1146" t="s">
        <v>56</v>
      </c>
      <c r="D1146" t="s">
        <v>59</v>
      </c>
      <c r="F1146" t="s">
        <v>115</v>
      </c>
      <c r="G1146" t="s">
        <v>9</v>
      </c>
      <c r="H1146" t="s">
        <v>24</v>
      </c>
      <c r="I1146">
        <v>0</v>
      </c>
      <c r="J1146" t="s">
        <v>24</v>
      </c>
      <c r="K1146">
        <v>0</v>
      </c>
    </row>
    <row r="1147" spans="1:11" x14ac:dyDescent="0.35">
      <c r="A1147" t="str">
        <f t="shared" si="16"/>
        <v>CroppingHorticultureSpecialist glass</v>
      </c>
      <c r="B1147" t="s">
        <v>52</v>
      </c>
      <c r="C1147" t="s">
        <v>56</v>
      </c>
      <c r="D1147" t="s">
        <v>59</v>
      </c>
      <c r="F1147" t="s">
        <v>116</v>
      </c>
      <c r="G1147" t="s">
        <v>9</v>
      </c>
      <c r="H1147">
        <v>0</v>
      </c>
      <c r="I1147">
        <v>0</v>
      </c>
      <c r="J1147">
        <v>0</v>
      </c>
      <c r="K1147">
        <v>0</v>
      </c>
    </row>
    <row r="1148" spans="1:11" x14ac:dyDescent="0.35">
      <c r="A1148" t="str">
        <f t="shared" si="16"/>
        <v>CroppingHorticultureSpecialist glass</v>
      </c>
      <c r="B1148" t="s">
        <v>52</v>
      </c>
      <c r="C1148" t="s">
        <v>56</v>
      </c>
      <c r="D1148" t="s">
        <v>59</v>
      </c>
      <c r="F1148" t="s">
        <v>117</v>
      </c>
      <c r="G1148" t="s">
        <v>9</v>
      </c>
      <c r="H1148" t="s">
        <v>24</v>
      </c>
      <c r="I1148">
        <v>0</v>
      </c>
      <c r="J1148" t="s">
        <v>24</v>
      </c>
      <c r="K1148">
        <v>0</v>
      </c>
    </row>
    <row r="1149" spans="1:11" x14ac:dyDescent="0.35">
      <c r="A1149" t="str">
        <f t="shared" si="16"/>
        <v>CroppingHorticultureSpecialist glass</v>
      </c>
      <c r="B1149" t="s">
        <v>52</v>
      </c>
      <c r="C1149" t="s">
        <v>56</v>
      </c>
      <c r="D1149" t="s">
        <v>59</v>
      </c>
      <c r="F1149" t="s">
        <v>118</v>
      </c>
      <c r="G1149" t="s">
        <v>9</v>
      </c>
      <c r="H1149">
        <v>0</v>
      </c>
      <c r="I1149">
        <v>0</v>
      </c>
      <c r="J1149">
        <v>0</v>
      </c>
      <c r="K1149">
        <v>0</v>
      </c>
    </row>
    <row r="1150" spans="1:11" x14ac:dyDescent="0.35">
      <c r="A1150" t="str">
        <f t="shared" si="16"/>
        <v>CroppingHorticultureSpecialist glass</v>
      </c>
      <c r="B1150" t="s">
        <v>52</v>
      </c>
      <c r="C1150" t="s">
        <v>56</v>
      </c>
      <c r="D1150" t="s">
        <v>59</v>
      </c>
      <c r="F1150" t="s">
        <v>119</v>
      </c>
      <c r="G1150" t="s">
        <v>9</v>
      </c>
      <c r="H1150" t="s">
        <v>24</v>
      </c>
      <c r="I1150">
        <v>0</v>
      </c>
      <c r="J1150" t="s">
        <v>24</v>
      </c>
      <c r="K1150">
        <v>0</v>
      </c>
    </row>
    <row r="1151" spans="1:11" x14ac:dyDescent="0.35">
      <c r="A1151" t="str">
        <f t="shared" si="16"/>
        <v>CroppingHorticultureSpecialist hardy nursery stock</v>
      </c>
      <c r="B1151" t="s">
        <v>52</v>
      </c>
      <c r="C1151" t="s">
        <v>56</v>
      </c>
      <c r="D1151" t="s">
        <v>60</v>
      </c>
      <c r="F1151" t="s">
        <v>4</v>
      </c>
      <c r="G1151" t="s">
        <v>5</v>
      </c>
      <c r="H1151">
        <v>668.00019999999995</v>
      </c>
      <c r="I1151">
        <v>83.809100000000001</v>
      </c>
      <c r="J1151">
        <v>358.93279999999999</v>
      </c>
      <c r="K1151">
        <v>225.25829999999999</v>
      </c>
    </row>
    <row r="1152" spans="1:11" x14ac:dyDescent="0.35">
      <c r="A1152" t="str">
        <f t="shared" si="16"/>
        <v>CroppingHorticultureSpecialist hardy nursery stock</v>
      </c>
      <c r="B1152" t="s">
        <v>52</v>
      </c>
      <c r="C1152" t="s">
        <v>56</v>
      </c>
      <c r="D1152" t="s">
        <v>60</v>
      </c>
      <c r="F1152" t="s">
        <v>6</v>
      </c>
      <c r="G1152" t="s">
        <v>7</v>
      </c>
      <c r="H1152">
        <v>8.5612652571062107</v>
      </c>
      <c r="I1152" t="s">
        <v>61</v>
      </c>
      <c r="J1152">
        <v>5.7202384234597696</v>
      </c>
      <c r="K1152" t="s">
        <v>58</v>
      </c>
    </row>
    <row r="1153" spans="1:11" x14ac:dyDescent="0.35">
      <c r="A1153" t="str">
        <f t="shared" si="16"/>
        <v>CroppingHorticultureSpecialist hardy nursery stock</v>
      </c>
      <c r="B1153" t="s">
        <v>52</v>
      </c>
      <c r="C1153" t="s">
        <v>56</v>
      </c>
      <c r="D1153" t="s">
        <v>60</v>
      </c>
      <c r="F1153" t="s">
        <v>8</v>
      </c>
      <c r="G1153" t="s">
        <v>9</v>
      </c>
      <c r="H1153">
        <v>7.1686940273371196</v>
      </c>
      <c r="I1153" t="s">
        <v>61</v>
      </c>
      <c r="J1153">
        <v>4.3866385629844897</v>
      </c>
      <c r="K1153" t="s">
        <v>58</v>
      </c>
    </row>
    <row r="1154" spans="1:11" x14ac:dyDescent="0.35">
      <c r="A1154" t="str">
        <f t="shared" si="16"/>
        <v>CroppingHorticultureSpecialist hardy nursery stock</v>
      </c>
      <c r="B1154" t="s">
        <v>52</v>
      </c>
      <c r="C1154" t="s">
        <v>56</v>
      </c>
      <c r="D1154" t="s">
        <v>60</v>
      </c>
      <c r="F1154" t="s">
        <v>82</v>
      </c>
      <c r="G1154" t="s">
        <v>9</v>
      </c>
      <c r="H1154">
        <v>0</v>
      </c>
      <c r="I1154">
        <v>0</v>
      </c>
      <c r="J1154">
        <v>0</v>
      </c>
      <c r="K1154">
        <v>0</v>
      </c>
    </row>
    <row r="1155" spans="1:11" x14ac:dyDescent="0.35">
      <c r="A1155" t="str">
        <f t="shared" si="16"/>
        <v>CroppingHorticultureSpecialist hardy nursery stock</v>
      </c>
      <c r="B1155" t="s">
        <v>52</v>
      </c>
      <c r="C1155" t="s">
        <v>56</v>
      </c>
      <c r="D1155" t="s">
        <v>60</v>
      </c>
      <c r="F1155" t="s">
        <v>83</v>
      </c>
      <c r="G1155" t="s">
        <v>9</v>
      </c>
      <c r="H1155">
        <v>0</v>
      </c>
      <c r="I1155">
        <v>0</v>
      </c>
      <c r="J1155">
        <v>0</v>
      </c>
      <c r="K1155">
        <v>0</v>
      </c>
    </row>
    <row r="1156" spans="1:11" x14ac:dyDescent="0.35">
      <c r="A1156" t="str">
        <f t="shared" si="16"/>
        <v>CroppingHorticultureSpecialist hardy nursery stock</v>
      </c>
      <c r="B1156" t="s">
        <v>52</v>
      </c>
      <c r="C1156" t="s">
        <v>56</v>
      </c>
      <c r="D1156" t="s">
        <v>60</v>
      </c>
      <c r="F1156" t="s">
        <v>84</v>
      </c>
      <c r="G1156" t="s">
        <v>9</v>
      </c>
      <c r="H1156">
        <v>0</v>
      </c>
      <c r="I1156">
        <v>0</v>
      </c>
      <c r="J1156">
        <v>0</v>
      </c>
      <c r="K1156">
        <v>0</v>
      </c>
    </row>
    <row r="1157" spans="1:11" x14ac:dyDescent="0.35">
      <c r="A1157" t="str">
        <f t="shared" si="16"/>
        <v>CroppingHorticultureSpecialist hardy nursery stock</v>
      </c>
      <c r="B1157" t="s">
        <v>52</v>
      </c>
      <c r="C1157" t="s">
        <v>56</v>
      </c>
      <c r="D1157" t="s">
        <v>60</v>
      </c>
      <c r="F1157" t="s">
        <v>85</v>
      </c>
      <c r="G1157" t="s">
        <v>9</v>
      </c>
      <c r="H1157">
        <v>0</v>
      </c>
      <c r="I1157">
        <v>0</v>
      </c>
      <c r="J1157">
        <v>0</v>
      </c>
      <c r="K1157">
        <v>0</v>
      </c>
    </row>
    <row r="1158" spans="1:11" x14ac:dyDescent="0.35">
      <c r="A1158" t="str">
        <f t="shared" si="16"/>
        <v>CroppingHorticultureSpecialist hardy nursery stock</v>
      </c>
      <c r="B1158" t="s">
        <v>52</v>
      </c>
      <c r="C1158" t="s">
        <v>56</v>
      </c>
      <c r="D1158" t="s">
        <v>60</v>
      </c>
      <c r="F1158" t="s">
        <v>86</v>
      </c>
      <c r="G1158" t="s">
        <v>9</v>
      </c>
      <c r="H1158">
        <v>0</v>
      </c>
      <c r="I1158">
        <v>0</v>
      </c>
      <c r="J1158">
        <v>0</v>
      </c>
      <c r="K1158">
        <v>0</v>
      </c>
    </row>
    <row r="1159" spans="1:11" x14ac:dyDescent="0.35">
      <c r="A1159" t="str">
        <f t="shared" si="16"/>
        <v>CroppingHorticultureSpecialist hardy nursery stock</v>
      </c>
      <c r="B1159" t="s">
        <v>52</v>
      </c>
      <c r="C1159" t="s">
        <v>56</v>
      </c>
      <c r="D1159" t="s">
        <v>60</v>
      </c>
      <c r="F1159" t="s">
        <v>87</v>
      </c>
      <c r="G1159" t="s">
        <v>9</v>
      </c>
      <c r="H1159">
        <v>0</v>
      </c>
      <c r="I1159">
        <v>0</v>
      </c>
      <c r="J1159">
        <v>0</v>
      </c>
      <c r="K1159">
        <v>0</v>
      </c>
    </row>
    <row r="1160" spans="1:11" x14ac:dyDescent="0.35">
      <c r="A1160" t="str">
        <f t="shared" si="16"/>
        <v>CroppingHorticultureSpecialist hardy nursery stock</v>
      </c>
      <c r="B1160" t="s">
        <v>52</v>
      </c>
      <c r="C1160" t="s">
        <v>56</v>
      </c>
      <c r="D1160" t="s">
        <v>60</v>
      </c>
      <c r="F1160" t="s">
        <v>88</v>
      </c>
      <c r="G1160" t="s">
        <v>9</v>
      </c>
      <c r="H1160">
        <v>0</v>
      </c>
      <c r="I1160">
        <v>0</v>
      </c>
      <c r="J1160">
        <v>0</v>
      </c>
      <c r="K1160">
        <v>0</v>
      </c>
    </row>
    <row r="1161" spans="1:11" x14ac:dyDescent="0.35">
      <c r="A1161" t="str">
        <f t="shared" ref="A1161:A1224" si="17">CONCATENATE(B1161,C1161,D1161,E1161)</f>
        <v>CroppingHorticultureSpecialist hardy nursery stock</v>
      </c>
      <c r="B1161" t="s">
        <v>52</v>
      </c>
      <c r="C1161" t="s">
        <v>56</v>
      </c>
      <c r="D1161" t="s">
        <v>60</v>
      </c>
      <c r="F1161" t="s">
        <v>89</v>
      </c>
      <c r="G1161" t="s">
        <v>9</v>
      </c>
      <c r="H1161">
        <v>0</v>
      </c>
      <c r="I1161">
        <v>0</v>
      </c>
      <c r="J1161">
        <v>0</v>
      </c>
      <c r="K1161">
        <v>0</v>
      </c>
    </row>
    <row r="1162" spans="1:11" x14ac:dyDescent="0.35">
      <c r="A1162" t="str">
        <f t="shared" si="17"/>
        <v>CroppingHorticultureSpecialist hardy nursery stock</v>
      </c>
      <c r="B1162" t="s">
        <v>52</v>
      </c>
      <c r="C1162" t="s">
        <v>56</v>
      </c>
      <c r="D1162" t="s">
        <v>60</v>
      </c>
      <c r="F1162" t="s">
        <v>90</v>
      </c>
      <c r="G1162" t="s">
        <v>9</v>
      </c>
      <c r="H1162">
        <v>0</v>
      </c>
      <c r="I1162">
        <v>0</v>
      </c>
      <c r="J1162">
        <v>0</v>
      </c>
      <c r="K1162">
        <v>0</v>
      </c>
    </row>
    <row r="1163" spans="1:11" x14ac:dyDescent="0.35">
      <c r="A1163" t="str">
        <f t="shared" si="17"/>
        <v>CroppingHorticultureSpecialist hardy nursery stock</v>
      </c>
      <c r="B1163" t="s">
        <v>52</v>
      </c>
      <c r="C1163" t="s">
        <v>56</v>
      </c>
      <c r="D1163" t="s">
        <v>60</v>
      </c>
      <c r="F1163" t="s">
        <v>91</v>
      </c>
      <c r="G1163" t="s">
        <v>9</v>
      </c>
      <c r="H1163">
        <v>0</v>
      </c>
      <c r="I1163">
        <v>0</v>
      </c>
      <c r="J1163">
        <v>0</v>
      </c>
      <c r="K1163">
        <v>0</v>
      </c>
    </row>
    <row r="1164" spans="1:11" x14ac:dyDescent="0.35">
      <c r="A1164" t="str">
        <f t="shared" si="17"/>
        <v>CroppingHorticultureSpecialist hardy nursery stock</v>
      </c>
      <c r="B1164" t="s">
        <v>52</v>
      </c>
      <c r="C1164" t="s">
        <v>56</v>
      </c>
      <c r="D1164" t="s">
        <v>60</v>
      </c>
      <c r="F1164" t="s">
        <v>92</v>
      </c>
      <c r="G1164" t="s">
        <v>9</v>
      </c>
      <c r="H1164">
        <v>0</v>
      </c>
      <c r="I1164">
        <v>0</v>
      </c>
      <c r="J1164">
        <v>0</v>
      </c>
      <c r="K1164">
        <v>0</v>
      </c>
    </row>
    <row r="1165" spans="1:11" x14ac:dyDescent="0.35">
      <c r="A1165" t="str">
        <f t="shared" si="17"/>
        <v>CroppingHorticultureSpecialist hardy nursery stock</v>
      </c>
      <c r="B1165" t="s">
        <v>52</v>
      </c>
      <c r="C1165" t="s">
        <v>56</v>
      </c>
      <c r="D1165" t="s">
        <v>60</v>
      </c>
      <c r="F1165" t="s">
        <v>93</v>
      </c>
      <c r="G1165" t="s">
        <v>9</v>
      </c>
      <c r="H1165">
        <v>0</v>
      </c>
      <c r="I1165">
        <v>0</v>
      </c>
      <c r="J1165">
        <v>0</v>
      </c>
      <c r="K1165">
        <v>0</v>
      </c>
    </row>
    <row r="1166" spans="1:11" x14ac:dyDescent="0.35">
      <c r="A1166" t="str">
        <f t="shared" si="17"/>
        <v>CroppingHorticultureSpecialist hardy nursery stock</v>
      </c>
      <c r="B1166" t="s">
        <v>52</v>
      </c>
      <c r="C1166" t="s">
        <v>56</v>
      </c>
      <c r="D1166" t="s">
        <v>60</v>
      </c>
      <c r="F1166" t="s">
        <v>94</v>
      </c>
      <c r="G1166" t="s">
        <v>9</v>
      </c>
      <c r="H1166">
        <v>0</v>
      </c>
      <c r="I1166">
        <v>0</v>
      </c>
      <c r="J1166">
        <v>0</v>
      </c>
      <c r="K1166">
        <v>0</v>
      </c>
    </row>
    <row r="1167" spans="1:11" x14ac:dyDescent="0.35">
      <c r="A1167" t="str">
        <f t="shared" si="17"/>
        <v>CroppingHorticultureSpecialist hardy nursery stock</v>
      </c>
      <c r="B1167" t="s">
        <v>52</v>
      </c>
      <c r="C1167" t="s">
        <v>56</v>
      </c>
      <c r="D1167" t="s">
        <v>60</v>
      </c>
      <c r="F1167" t="s">
        <v>95</v>
      </c>
      <c r="G1167" t="s">
        <v>9</v>
      </c>
      <c r="H1167">
        <v>0</v>
      </c>
      <c r="I1167">
        <v>0</v>
      </c>
      <c r="J1167">
        <v>0</v>
      </c>
      <c r="K1167">
        <v>0</v>
      </c>
    </row>
    <row r="1168" spans="1:11" x14ac:dyDescent="0.35">
      <c r="A1168" t="str">
        <f t="shared" si="17"/>
        <v>CroppingHorticultureSpecialist hardy nursery stock</v>
      </c>
      <c r="B1168" t="s">
        <v>52</v>
      </c>
      <c r="C1168" t="s">
        <v>56</v>
      </c>
      <c r="D1168" t="s">
        <v>60</v>
      </c>
      <c r="F1168" t="s">
        <v>96</v>
      </c>
      <c r="G1168" t="s">
        <v>9</v>
      </c>
      <c r="H1168">
        <v>0</v>
      </c>
      <c r="I1168">
        <v>0</v>
      </c>
      <c r="J1168">
        <v>0</v>
      </c>
      <c r="K1168">
        <v>0</v>
      </c>
    </row>
    <row r="1169" spans="1:11" x14ac:dyDescent="0.35">
      <c r="A1169" t="str">
        <f t="shared" si="17"/>
        <v>CroppingHorticultureSpecialist hardy nursery stock</v>
      </c>
      <c r="B1169" t="s">
        <v>52</v>
      </c>
      <c r="C1169" t="s">
        <v>56</v>
      </c>
      <c r="D1169" t="s">
        <v>60</v>
      </c>
      <c r="F1169" t="s">
        <v>97</v>
      </c>
      <c r="G1169" t="s">
        <v>9</v>
      </c>
      <c r="H1169">
        <v>0</v>
      </c>
      <c r="I1169">
        <v>0</v>
      </c>
      <c r="J1169">
        <v>0</v>
      </c>
      <c r="K1169">
        <v>0</v>
      </c>
    </row>
    <row r="1170" spans="1:11" x14ac:dyDescent="0.35">
      <c r="A1170" t="str">
        <f t="shared" si="17"/>
        <v>CroppingHorticultureSpecialist hardy nursery stock</v>
      </c>
      <c r="B1170" t="s">
        <v>52</v>
      </c>
      <c r="C1170" t="s">
        <v>56</v>
      </c>
      <c r="D1170" t="s">
        <v>60</v>
      </c>
      <c r="F1170" t="s">
        <v>98</v>
      </c>
      <c r="G1170" t="s">
        <v>9</v>
      </c>
      <c r="H1170">
        <v>0</v>
      </c>
      <c r="I1170">
        <v>0</v>
      </c>
      <c r="J1170">
        <v>0</v>
      </c>
      <c r="K1170">
        <v>0</v>
      </c>
    </row>
    <row r="1171" spans="1:11" x14ac:dyDescent="0.35">
      <c r="A1171" t="str">
        <f t="shared" si="17"/>
        <v>CroppingHorticultureSpecialist hardy nursery stock</v>
      </c>
      <c r="B1171" t="s">
        <v>52</v>
      </c>
      <c r="C1171" t="s">
        <v>56</v>
      </c>
      <c r="D1171" t="s">
        <v>60</v>
      </c>
      <c r="F1171" t="s">
        <v>99</v>
      </c>
      <c r="G1171" t="s">
        <v>9</v>
      </c>
      <c r="H1171">
        <v>0</v>
      </c>
      <c r="I1171">
        <v>0</v>
      </c>
      <c r="J1171">
        <v>0</v>
      </c>
      <c r="K1171">
        <v>0</v>
      </c>
    </row>
    <row r="1172" spans="1:11" x14ac:dyDescent="0.35">
      <c r="A1172" t="str">
        <f t="shared" si="17"/>
        <v>CroppingHorticultureSpecialist hardy nursery stock</v>
      </c>
      <c r="B1172" t="s">
        <v>52</v>
      </c>
      <c r="C1172" t="s">
        <v>56</v>
      </c>
      <c r="D1172" t="s">
        <v>60</v>
      </c>
      <c r="F1172" t="s">
        <v>100</v>
      </c>
      <c r="G1172" t="s">
        <v>9</v>
      </c>
      <c r="H1172">
        <v>0</v>
      </c>
      <c r="I1172">
        <v>0</v>
      </c>
      <c r="J1172">
        <v>0</v>
      </c>
      <c r="K1172">
        <v>0</v>
      </c>
    </row>
    <row r="1173" spans="1:11" x14ac:dyDescent="0.35">
      <c r="A1173" t="str">
        <f t="shared" si="17"/>
        <v>CroppingHorticultureSpecialist hardy nursery stock</v>
      </c>
      <c r="B1173" t="s">
        <v>52</v>
      </c>
      <c r="C1173" t="s">
        <v>56</v>
      </c>
      <c r="D1173" t="s">
        <v>60</v>
      </c>
      <c r="F1173" t="s">
        <v>101</v>
      </c>
      <c r="G1173" t="s">
        <v>9</v>
      </c>
      <c r="H1173">
        <v>0</v>
      </c>
      <c r="I1173">
        <v>0</v>
      </c>
      <c r="J1173">
        <v>0</v>
      </c>
      <c r="K1173">
        <v>0</v>
      </c>
    </row>
    <row r="1174" spans="1:11" x14ac:dyDescent="0.35">
      <c r="A1174" t="str">
        <f t="shared" si="17"/>
        <v>CroppingHorticultureSpecialist hardy nursery stock</v>
      </c>
      <c r="B1174" t="s">
        <v>52</v>
      </c>
      <c r="C1174" t="s">
        <v>56</v>
      </c>
      <c r="D1174" t="s">
        <v>60</v>
      </c>
      <c r="F1174" t="s">
        <v>102</v>
      </c>
      <c r="G1174" t="s">
        <v>9</v>
      </c>
      <c r="H1174">
        <v>0</v>
      </c>
      <c r="I1174">
        <v>0</v>
      </c>
      <c r="J1174">
        <v>0</v>
      </c>
      <c r="K1174">
        <v>0</v>
      </c>
    </row>
    <row r="1175" spans="1:11" x14ac:dyDescent="0.35">
      <c r="A1175" t="str">
        <f t="shared" si="17"/>
        <v>CroppingHorticultureSpecialist hardy nursery stock</v>
      </c>
      <c r="B1175" t="s">
        <v>52</v>
      </c>
      <c r="C1175" t="s">
        <v>56</v>
      </c>
      <c r="D1175" t="s">
        <v>60</v>
      </c>
      <c r="F1175" t="s">
        <v>103</v>
      </c>
      <c r="G1175" t="s">
        <v>9</v>
      </c>
      <c r="H1175">
        <v>0</v>
      </c>
      <c r="I1175">
        <v>0</v>
      </c>
      <c r="J1175">
        <v>0</v>
      </c>
      <c r="K1175">
        <v>0</v>
      </c>
    </row>
    <row r="1176" spans="1:11" x14ac:dyDescent="0.35">
      <c r="A1176" t="str">
        <f t="shared" si="17"/>
        <v>CroppingHorticultureSpecialist hardy nursery stock</v>
      </c>
      <c r="B1176" t="s">
        <v>52</v>
      </c>
      <c r="C1176" t="s">
        <v>56</v>
      </c>
      <c r="D1176" t="s">
        <v>60</v>
      </c>
      <c r="F1176" t="s">
        <v>104</v>
      </c>
      <c r="G1176" t="s">
        <v>9</v>
      </c>
      <c r="H1176">
        <v>0</v>
      </c>
      <c r="I1176">
        <v>0</v>
      </c>
      <c r="J1176">
        <v>0</v>
      </c>
      <c r="K1176">
        <v>0</v>
      </c>
    </row>
    <row r="1177" spans="1:11" x14ac:dyDescent="0.35">
      <c r="A1177" t="str">
        <f t="shared" si="17"/>
        <v>CroppingHorticultureSpecialist hardy nursery stock</v>
      </c>
      <c r="B1177" t="s">
        <v>52</v>
      </c>
      <c r="C1177" t="s">
        <v>56</v>
      </c>
      <c r="D1177" t="s">
        <v>60</v>
      </c>
      <c r="F1177" t="s">
        <v>105</v>
      </c>
      <c r="G1177" t="s">
        <v>9</v>
      </c>
      <c r="H1177">
        <v>0</v>
      </c>
      <c r="I1177">
        <v>0</v>
      </c>
      <c r="J1177">
        <v>0</v>
      </c>
      <c r="K1177">
        <v>0</v>
      </c>
    </row>
    <row r="1178" spans="1:11" x14ac:dyDescent="0.35">
      <c r="A1178" t="str">
        <f t="shared" si="17"/>
        <v>CroppingHorticultureSpecialist hardy nursery stock</v>
      </c>
      <c r="B1178" t="s">
        <v>52</v>
      </c>
      <c r="C1178" t="s">
        <v>56</v>
      </c>
      <c r="D1178" t="s">
        <v>60</v>
      </c>
      <c r="F1178" t="s">
        <v>106</v>
      </c>
      <c r="G1178" t="s">
        <v>9</v>
      </c>
      <c r="H1178">
        <v>0</v>
      </c>
      <c r="I1178">
        <v>0</v>
      </c>
      <c r="J1178">
        <v>0</v>
      </c>
      <c r="K1178">
        <v>0</v>
      </c>
    </row>
    <row r="1179" spans="1:11" x14ac:dyDescent="0.35">
      <c r="A1179" t="str">
        <f t="shared" si="17"/>
        <v>CroppingHorticultureSpecialist hardy nursery stock</v>
      </c>
      <c r="B1179" t="s">
        <v>52</v>
      </c>
      <c r="C1179" t="s">
        <v>56</v>
      </c>
      <c r="D1179" t="s">
        <v>60</v>
      </c>
      <c r="F1179" t="s">
        <v>107</v>
      </c>
      <c r="G1179" t="s">
        <v>9</v>
      </c>
      <c r="H1179">
        <v>0</v>
      </c>
      <c r="I1179">
        <v>0</v>
      </c>
      <c r="J1179">
        <v>0</v>
      </c>
      <c r="K1179">
        <v>0</v>
      </c>
    </row>
    <row r="1180" spans="1:11" x14ac:dyDescent="0.35">
      <c r="A1180" t="str">
        <f t="shared" si="17"/>
        <v>CroppingHorticultureSpecialist hardy nursery stock</v>
      </c>
      <c r="B1180" t="s">
        <v>52</v>
      </c>
      <c r="C1180" t="s">
        <v>56</v>
      </c>
      <c r="D1180" t="s">
        <v>60</v>
      </c>
      <c r="F1180" t="s">
        <v>108</v>
      </c>
      <c r="G1180" t="s">
        <v>9</v>
      </c>
      <c r="H1180">
        <v>0</v>
      </c>
      <c r="I1180">
        <v>0</v>
      </c>
      <c r="J1180">
        <v>0</v>
      </c>
      <c r="K1180">
        <v>0</v>
      </c>
    </row>
    <row r="1181" spans="1:11" x14ac:dyDescent="0.35">
      <c r="A1181" t="str">
        <f t="shared" si="17"/>
        <v>CroppingHorticultureSpecialist hardy nursery stock</v>
      </c>
      <c r="B1181" t="s">
        <v>52</v>
      </c>
      <c r="C1181" t="s">
        <v>56</v>
      </c>
      <c r="D1181" t="s">
        <v>60</v>
      </c>
      <c r="F1181" t="s">
        <v>109</v>
      </c>
      <c r="G1181" t="s">
        <v>9</v>
      </c>
      <c r="H1181">
        <v>0</v>
      </c>
      <c r="I1181">
        <v>0</v>
      </c>
      <c r="J1181">
        <v>0</v>
      </c>
      <c r="K1181">
        <v>0</v>
      </c>
    </row>
    <row r="1182" spans="1:11" x14ac:dyDescent="0.35">
      <c r="A1182" t="str">
        <f t="shared" si="17"/>
        <v>CroppingHorticultureSpecialist hardy nursery stock</v>
      </c>
      <c r="B1182" t="s">
        <v>52</v>
      </c>
      <c r="C1182" t="s">
        <v>56</v>
      </c>
      <c r="D1182" t="s">
        <v>60</v>
      </c>
      <c r="F1182" t="s">
        <v>110</v>
      </c>
      <c r="G1182" t="s">
        <v>9</v>
      </c>
      <c r="H1182">
        <v>0</v>
      </c>
      <c r="I1182">
        <v>0</v>
      </c>
      <c r="J1182">
        <v>0</v>
      </c>
      <c r="K1182">
        <v>0</v>
      </c>
    </row>
    <row r="1183" spans="1:11" x14ac:dyDescent="0.35">
      <c r="A1183" t="str">
        <f t="shared" si="17"/>
        <v>CroppingHorticultureSpecialist hardy nursery stock</v>
      </c>
      <c r="B1183" t="s">
        <v>52</v>
      </c>
      <c r="C1183" t="s">
        <v>56</v>
      </c>
      <c r="D1183" t="s">
        <v>60</v>
      </c>
      <c r="F1183" t="s">
        <v>111</v>
      </c>
      <c r="G1183" t="s">
        <v>9</v>
      </c>
      <c r="H1183">
        <v>0</v>
      </c>
      <c r="I1183">
        <v>0</v>
      </c>
      <c r="J1183">
        <v>0</v>
      </c>
      <c r="K1183">
        <v>0</v>
      </c>
    </row>
    <row r="1184" spans="1:11" x14ac:dyDescent="0.35">
      <c r="A1184" t="str">
        <f t="shared" si="17"/>
        <v>CroppingHorticultureSpecialist hardy nursery stock</v>
      </c>
      <c r="B1184" t="s">
        <v>52</v>
      </c>
      <c r="C1184" t="s">
        <v>56</v>
      </c>
      <c r="D1184" t="s">
        <v>60</v>
      </c>
      <c r="F1184" t="s">
        <v>112</v>
      </c>
      <c r="G1184" t="s">
        <v>9</v>
      </c>
      <c r="H1184">
        <v>0</v>
      </c>
      <c r="I1184">
        <v>0</v>
      </c>
      <c r="J1184">
        <v>0</v>
      </c>
      <c r="K1184">
        <v>0</v>
      </c>
    </row>
    <row r="1185" spans="1:11" x14ac:dyDescent="0.35">
      <c r="A1185" t="str">
        <f t="shared" si="17"/>
        <v>CroppingHorticultureSpecialist hardy nursery stock</v>
      </c>
      <c r="B1185" t="s">
        <v>52</v>
      </c>
      <c r="C1185" t="s">
        <v>56</v>
      </c>
      <c r="D1185" t="s">
        <v>60</v>
      </c>
      <c r="F1185" t="s">
        <v>113</v>
      </c>
      <c r="G1185" t="s">
        <v>9</v>
      </c>
      <c r="H1185">
        <v>0</v>
      </c>
      <c r="I1185">
        <v>0</v>
      </c>
      <c r="J1185">
        <v>0</v>
      </c>
      <c r="K1185">
        <v>0</v>
      </c>
    </row>
    <row r="1186" spans="1:11" x14ac:dyDescent="0.35">
      <c r="A1186" t="str">
        <f t="shared" si="17"/>
        <v>CroppingHorticultureSpecialist hardy nursery stock</v>
      </c>
      <c r="B1186" t="s">
        <v>52</v>
      </c>
      <c r="C1186" t="s">
        <v>56</v>
      </c>
      <c r="D1186" t="s">
        <v>60</v>
      </c>
      <c r="F1186" t="s">
        <v>114</v>
      </c>
      <c r="G1186" t="s">
        <v>9</v>
      </c>
      <c r="H1186">
        <v>0</v>
      </c>
      <c r="I1186">
        <v>0</v>
      </c>
      <c r="J1186">
        <v>0</v>
      </c>
      <c r="K1186">
        <v>0</v>
      </c>
    </row>
    <row r="1187" spans="1:11" x14ac:dyDescent="0.35">
      <c r="A1187" t="str">
        <f t="shared" si="17"/>
        <v>CroppingHorticultureSpecialist hardy nursery stock</v>
      </c>
      <c r="B1187" t="s">
        <v>52</v>
      </c>
      <c r="C1187" t="s">
        <v>56</v>
      </c>
      <c r="D1187" t="s">
        <v>60</v>
      </c>
      <c r="F1187" t="s">
        <v>115</v>
      </c>
      <c r="G1187" t="s">
        <v>9</v>
      </c>
      <c r="H1187">
        <v>0</v>
      </c>
      <c r="I1187">
        <v>0</v>
      </c>
      <c r="J1187">
        <v>0</v>
      </c>
      <c r="K1187">
        <v>0</v>
      </c>
    </row>
    <row r="1188" spans="1:11" x14ac:dyDescent="0.35">
      <c r="A1188" t="str">
        <f t="shared" si="17"/>
        <v>CroppingHorticultureSpecialist hardy nursery stock</v>
      </c>
      <c r="B1188" t="s">
        <v>52</v>
      </c>
      <c r="C1188" t="s">
        <v>56</v>
      </c>
      <c r="D1188" t="s">
        <v>60</v>
      </c>
      <c r="F1188" t="s">
        <v>116</v>
      </c>
      <c r="G1188" t="s">
        <v>9</v>
      </c>
      <c r="H1188">
        <v>0</v>
      </c>
      <c r="I1188">
        <v>0</v>
      </c>
      <c r="J1188">
        <v>0</v>
      </c>
      <c r="K1188">
        <v>0</v>
      </c>
    </row>
    <row r="1189" spans="1:11" x14ac:dyDescent="0.35">
      <c r="A1189" t="str">
        <f t="shared" si="17"/>
        <v>CroppingHorticultureSpecialist hardy nursery stock</v>
      </c>
      <c r="B1189" t="s">
        <v>52</v>
      </c>
      <c r="C1189" t="s">
        <v>56</v>
      </c>
      <c r="D1189" t="s">
        <v>60</v>
      </c>
      <c r="F1189" t="s">
        <v>117</v>
      </c>
      <c r="G1189" t="s">
        <v>9</v>
      </c>
      <c r="H1189">
        <v>0</v>
      </c>
      <c r="I1189">
        <v>0</v>
      </c>
      <c r="J1189">
        <v>0</v>
      </c>
      <c r="K1189">
        <v>0</v>
      </c>
    </row>
    <row r="1190" spans="1:11" x14ac:dyDescent="0.35">
      <c r="A1190" t="str">
        <f t="shared" si="17"/>
        <v>CroppingHorticultureSpecialist hardy nursery stock</v>
      </c>
      <c r="B1190" t="s">
        <v>52</v>
      </c>
      <c r="C1190" t="s">
        <v>56</v>
      </c>
      <c r="D1190" t="s">
        <v>60</v>
      </c>
      <c r="F1190" t="s">
        <v>118</v>
      </c>
      <c r="G1190" t="s">
        <v>9</v>
      </c>
      <c r="H1190">
        <v>0</v>
      </c>
      <c r="I1190">
        <v>0</v>
      </c>
      <c r="J1190">
        <v>0</v>
      </c>
      <c r="K1190">
        <v>0</v>
      </c>
    </row>
    <row r="1191" spans="1:11" x14ac:dyDescent="0.35">
      <c r="A1191" t="str">
        <f t="shared" si="17"/>
        <v>CroppingHorticultureSpecialist hardy nursery stock</v>
      </c>
      <c r="B1191" t="s">
        <v>52</v>
      </c>
      <c r="C1191" t="s">
        <v>56</v>
      </c>
      <c r="D1191" t="s">
        <v>60</v>
      </c>
      <c r="F1191" t="s">
        <v>119</v>
      </c>
      <c r="G1191" t="s">
        <v>9</v>
      </c>
      <c r="H1191">
        <v>0</v>
      </c>
      <c r="I1191">
        <v>0</v>
      </c>
      <c r="J1191">
        <v>0</v>
      </c>
      <c r="K1191">
        <v>0</v>
      </c>
    </row>
    <row r="1192" spans="1:11" x14ac:dyDescent="0.35">
      <c r="A1192" t="str">
        <f t="shared" si="17"/>
        <v>CroppingHorticultureOther horticulture</v>
      </c>
      <c r="B1192" t="s">
        <v>52</v>
      </c>
      <c r="C1192" t="s">
        <v>56</v>
      </c>
      <c r="D1192" t="s">
        <v>62</v>
      </c>
      <c r="F1192" t="s">
        <v>4</v>
      </c>
      <c r="G1192" t="s">
        <v>5</v>
      </c>
      <c r="H1192">
        <v>1209.0002999999999</v>
      </c>
      <c r="I1192">
        <v>305.11180000000002</v>
      </c>
      <c r="J1192">
        <v>604.10320000000002</v>
      </c>
      <c r="K1192">
        <v>299.78530000000001</v>
      </c>
    </row>
    <row r="1193" spans="1:11" x14ac:dyDescent="0.35">
      <c r="A1193" t="str">
        <f t="shared" si="17"/>
        <v>CroppingHorticultureOther horticulture</v>
      </c>
      <c r="B1193" t="s">
        <v>52</v>
      </c>
      <c r="C1193" t="s">
        <v>56</v>
      </c>
      <c r="D1193" t="s">
        <v>62</v>
      </c>
      <c r="F1193" t="s">
        <v>6</v>
      </c>
      <c r="G1193" t="s">
        <v>7</v>
      </c>
      <c r="H1193">
        <v>38.638729272441097</v>
      </c>
      <c r="I1193" t="s">
        <v>58</v>
      </c>
      <c r="J1193">
        <v>40.956056554575397</v>
      </c>
      <c r="K1193" t="s">
        <v>19</v>
      </c>
    </row>
    <row r="1194" spans="1:11" x14ac:dyDescent="0.35">
      <c r="A1194" t="str">
        <f t="shared" si="17"/>
        <v>CroppingHorticultureOther horticulture</v>
      </c>
      <c r="B1194" t="s">
        <v>52</v>
      </c>
      <c r="C1194" t="s">
        <v>56</v>
      </c>
      <c r="D1194" t="s">
        <v>62</v>
      </c>
      <c r="F1194" t="s">
        <v>8</v>
      </c>
      <c r="G1194" t="s">
        <v>9</v>
      </c>
      <c r="H1194">
        <v>36.747710106440799</v>
      </c>
      <c r="I1194" t="s">
        <v>58</v>
      </c>
      <c r="J1194">
        <v>38.578938350268601</v>
      </c>
      <c r="K1194" t="s">
        <v>19</v>
      </c>
    </row>
    <row r="1195" spans="1:11" x14ac:dyDescent="0.35">
      <c r="A1195" t="str">
        <f t="shared" si="17"/>
        <v>CroppingHorticultureOther horticulture</v>
      </c>
      <c r="B1195" t="s">
        <v>52</v>
      </c>
      <c r="C1195" t="s">
        <v>56</v>
      </c>
      <c r="D1195" t="s">
        <v>62</v>
      </c>
      <c r="F1195" t="s">
        <v>82</v>
      </c>
      <c r="G1195" t="s">
        <v>9</v>
      </c>
      <c r="H1195">
        <v>0</v>
      </c>
      <c r="I1195">
        <v>0</v>
      </c>
      <c r="J1195">
        <v>0</v>
      </c>
      <c r="K1195">
        <v>0</v>
      </c>
    </row>
    <row r="1196" spans="1:11" x14ac:dyDescent="0.35">
      <c r="A1196" t="str">
        <f t="shared" si="17"/>
        <v>CroppingHorticultureOther horticulture</v>
      </c>
      <c r="B1196" t="s">
        <v>52</v>
      </c>
      <c r="C1196" t="s">
        <v>56</v>
      </c>
      <c r="D1196" t="s">
        <v>62</v>
      </c>
      <c r="F1196" t="s">
        <v>83</v>
      </c>
      <c r="G1196" t="s">
        <v>9</v>
      </c>
      <c r="H1196">
        <v>0</v>
      </c>
      <c r="I1196">
        <v>0</v>
      </c>
      <c r="J1196">
        <v>0</v>
      </c>
      <c r="K1196">
        <v>0</v>
      </c>
    </row>
    <row r="1197" spans="1:11" x14ac:dyDescent="0.35">
      <c r="A1197" t="str">
        <f t="shared" si="17"/>
        <v>CroppingHorticultureOther horticulture</v>
      </c>
      <c r="B1197" t="s">
        <v>52</v>
      </c>
      <c r="C1197" t="s">
        <v>56</v>
      </c>
      <c r="D1197" t="s">
        <v>62</v>
      </c>
      <c r="F1197" t="s">
        <v>84</v>
      </c>
      <c r="G1197" t="s">
        <v>9</v>
      </c>
      <c r="H1197">
        <v>0</v>
      </c>
      <c r="I1197">
        <v>0</v>
      </c>
      <c r="J1197">
        <v>0</v>
      </c>
      <c r="K1197">
        <v>0</v>
      </c>
    </row>
    <row r="1198" spans="1:11" x14ac:dyDescent="0.35">
      <c r="A1198" t="str">
        <f t="shared" si="17"/>
        <v>CroppingHorticultureOther horticulture</v>
      </c>
      <c r="B1198" t="s">
        <v>52</v>
      </c>
      <c r="C1198" t="s">
        <v>56</v>
      </c>
      <c r="D1198" t="s">
        <v>62</v>
      </c>
      <c r="F1198" t="s">
        <v>85</v>
      </c>
      <c r="G1198" t="s">
        <v>9</v>
      </c>
      <c r="H1198">
        <v>0</v>
      </c>
      <c r="I1198">
        <v>0</v>
      </c>
      <c r="J1198">
        <v>0</v>
      </c>
      <c r="K1198">
        <v>0</v>
      </c>
    </row>
    <row r="1199" spans="1:11" x14ac:dyDescent="0.35">
      <c r="A1199" t="str">
        <f t="shared" si="17"/>
        <v>CroppingHorticultureOther horticulture</v>
      </c>
      <c r="B1199" t="s">
        <v>52</v>
      </c>
      <c r="C1199" t="s">
        <v>56</v>
      </c>
      <c r="D1199" t="s">
        <v>62</v>
      </c>
      <c r="F1199" t="s">
        <v>86</v>
      </c>
      <c r="G1199" t="s">
        <v>9</v>
      </c>
      <c r="H1199">
        <v>0</v>
      </c>
      <c r="I1199">
        <v>0</v>
      </c>
      <c r="J1199">
        <v>0</v>
      </c>
      <c r="K1199">
        <v>0</v>
      </c>
    </row>
    <row r="1200" spans="1:11" x14ac:dyDescent="0.35">
      <c r="A1200" t="str">
        <f t="shared" si="17"/>
        <v>CroppingHorticultureOther horticulture</v>
      </c>
      <c r="B1200" t="s">
        <v>52</v>
      </c>
      <c r="C1200" t="s">
        <v>56</v>
      </c>
      <c r="D1200" t="s">
        <v>62</v>
      </c>
      <c r="F1200" t="s">
        <v>87</v>
      </c>
      <c r="G1200" t="s">
        <v>9</v>
      </c>
      <c r="H1200">
        <v>0</v>
      </c>
      <c r="I1200">
        <v>0</v>
      </c>
      <c r="J1200">
        <v>0</v>
      </c>
      <c r="K1200">
        <v>0</v>
      </c>
    </row>
    <row r="1201" spans="1:11" x14ac:dyDescent="0.35">
      <c r="A1201" t="str">
        <f t="shared" si="17"/>
        <v>CroppingHorticultureOther horticulture</v>
      </c>
      <c r="B1201" t="s">
        <v>52</v>
      </c>
      <c r="C1201" t="s">
        <v>56</v>
      </c>
      <c r="D1201" t="s">
        <v>62</v>
      </c>
      <c r="F1201" t="s">
        <v>88</v>
      </c>
      <c r="G1201" t="s">
        <v>9</v>
      </c>
      <c r="H1201">
        <v>0</v>
      </c>
      <c r="I1201">
        <v>0</v>
      </c>
      <c r="J1201">
        <v>0</v>
      </c>
      <c r="K1201">
        <v>0</v>
      </c>
    </row>
    <row r="1202" spans="1:11" x14ac:dyDescent="0.35">
      <c r="A1202" t="str">
        <f t="shared" si="17"/>
        <v>CroppingHorticultureOther horticulture</v>
      </c>
      <c r="B1202" t="s">
        <v>52</v>
      </c>
      <c r="C1202" t="s">
        <v>56</v>
      </c>
      <c r="D1202" t="s">
        <v>62</v>
      </c>
      <c r="F1202" t="s">
        <v>89</v>
      </c>
      <c r="G1202" t="s">
        <v>9</v>
      </c>
      <c r="H1202">
        <v>0</v>
      </c>
      <c r="I1202">
        <v>0</v>
      </c>
      <c r="J1202">
        <v>0</v>
      </c>
      <c r="K1202">
        <v>0</v>
      </c>
    </row>
    <row r="1203" spans="1:11" x14ac:dyDescent="0.35">
      <c r="A1203" t="str">
        <f t="shared" si="17"/>
        <v>CroppingHorticultureOther horticulture</v>
      </c>
      <c r="B1203" t="s">
        <v>52</v>
      </c>
      <c r="C1203" t="s">
        <v>56</v>
      </c>
      <c r="D1203" t="s">
        <v>62</v>
      </c>
      <c r="F1203" t="s">
        <v>90</v>
      </c>
      <c r="G1203" t="s">
        <v>9</v>
      </c>
      <c r="H1203">
        <v>0</v>
      </c>
      <c r="I1203">
        <v>0</v>
      </c>
      <c r="J1203">
        <v>0</v>
      </c>
      <c r="K1203">
        <v>0</v>
      </c>
    </row>
    <row r="1204" spans="1:11" x14ac:dyDescent="0.35">
      <c r="A1204" t="str">
        <f t="shared" si="17"/>
        <v>CroppingHorticultureOther horticulture</v>
      </c>
      <c r="B1204" t="s">
        <v>52</v>
      </c>
      <c r="C1204" t="s">
        <v>56</v>
      </c>
      <c r="D1204" t="s">
        <v>62</v>
      </c>
      <c r="F1204" t="s">
        <v>91</v>
      </c>
      <c r="G1204" t="s">
        <v>9</v>
      </c>
      <c r="H1204">
        <v>0</v>
      </c>
      <c r="I1204">
        <v>0</v>
      </c>
      <c r="J1204">
        <v>0</v>
      </c>
      <c r="K1204">
        <v>0</v>
      </c>
    </row>
    <row r="1205" spans="1:11" x14ac:dyDescent="0.35">
      <c r="A1205" t="str">
        <f t="shared" si="17"/>
        <v>CroppingHorticultureOther horticulture</v>
      </c>
      <c r="B1205" t="s">
        <v>52</v>
      </c>
      <c r="C1205" t="s">
        <v>56</v>
      </c>
      <c r="D1205" t="s">
        <v>62</v>
      </c>
      <c r="F1205" t="s">
        <v>92</v>
      </c>
      <c r="G1205" t="s">
        <v>9</v>
      </c>
      <c r="H1205">
        <v>0</v>
      </c>
      <c r="I1205">
        <v>0</v>
      </c>
      <c r="J1205">
        <v>0</v>
      </c>
      <c r="K1205">
        <v>0</v>
      </c>
    </row>
    <row r="1206" spans="1:11" x14ac:dyDescent="0.35">
      <c r="A1206" t="str">
        <f t="shared" si="17"/>
        <v>CroppingHorticultureOther horticulture</v>
      </c>
      <c r="B1206" t="s">
        <v>52</v>
      </c>
      <c r="C1206" t="s">
        <v>56</v>
      </c>
      <c r="D1206" t="s">
        <v>62</v>
      </c>
      <c r="F1206" t="s">
        <v>93</v>
      </c>
      <c r="G1206" t="s">
        <v>9</v>
      </c>
      <c r="H1206">
        <v>0</v>
      </c>
      <c r="I1206">
        <v>0</v>
      </c>
      <c r="J1206">
        <v>0</v>
      </c>
      <c r="K1206">
        <v>0</v>
      </c>
    </row>
    <row r="1207" spans="1:11" x14ac:dyDescent="0.35">
      <c r="A1207" t="str">
        <f t="shared" si="17"/>
        <v>CroppingHorticultureOther horticulture</v>
      </c>
      <c r="B1207" t="s">
        <v>52</v>
      </c>
      <c r="C1207" t="s">
        <v>56</v>
      </c>
      <c r="D1207" t="s">
        <v>62</v>
      </c>
      <c r="F1207" t="s">
        <v>94</v>
      </c>
      <c r="G1207" t="s">
        <v>9</v>
      </c>
      <c r="H1207">
        <v>0</v>
      </c>
      <c r="I1207">
        <v>0</v>
      </c>
      <c r="J1207">
        <v>0</v>
      </c>
      <c r="K1207">
        <v>0</v>
      </c>
    </row>
    <row r="1208" spans="1:11" x14ac:dyDescent="0.35">
      <c r="A1208" t="str">
        <f t="shared" si="17"/>
        <v>CroppingHorticultureOther horticulture</v>
      </c>
      <c r="B1208" t="s">
        <v>52</v>
      </c>
      <c r="C1208" t="s">
        <v>56</v>
      </c>
      <c r="D1208" t="s">
        <v>62</v>
      </c>
      <c r="F1208" t="s">
        <v>95</v>
      </c>
      <c r="G1208" t="s">
        <v>9</v>
      </c>
      <c r="H1208">
        <v>0</v>
      </c>
      <c r="I1208">
        <v>0</v>
      </c>
      <c r="J1208">
        <v>0</v>
      </c>
      <c r="K1208">
        <v>0</v>
      </c>
    </row>
    <row r="1209" spans="1:11" x14ac:dyDescent="0.35">
      <c r="A1209" t="str">
        <f t="shared" si="17"/>
        <v>CroppingHorticultureOther horticulture</v>
      </c>
      <c r="B1209" t="s">
        <v>52</v>
      </c>
      <c r="C1209" t="s">
        <v>56</v>
      </c>
      <c r="D1209" t="s">
        <v>62</v>
      </c>
      <c r="F1209" t="s">
        <v>96</v>
      </c>
      <c r="G1209" t="s">
        <v>9</v>
      </c>
      <c r="H1209">
        <v>0</v>
      </c>
      <c r="I1209">
        <v>0</v>
      </c>
      <c r="J1209">
        <v>0</v>
      </c>
      <c r="K1209">
        <v>0</v>
      </c>
    </row>
    <row r="1210" spans="1:11" x14ac:dyDescent="0.35">
      <c r="A1210" t="str">
        <f t="shared" si="17"/>
        <v>CroppingHorticultureOther horticulture</v>
      </c>
      <c r="B1210" t="s">
        <v>52</v>
      </c>
      <c r="C1210" t="s">
        <v>56</v>
      </c>
      <c r="D1210" t="s">
        <v>62</v>
      </c>
      <c r="F1210" t="s">
        <v>97</v>
      </c>
      <c r="G1210" t="s">
        <v>9</v>
      </c>
      <c r="H1210">
        <v>0</v>
      </c>
      <c r="I1210">
        <v>0</v>
      </c>
      <c r="J1210">
        <v>0</v>
      </c>
      <c r="K1210">
        <v>0</v>
      </c>
    </row>
    <row r="1211" spans="1:11" x14ac:dyDescent="0.35">
      <c r="A1211" t="str">
        <f t="shared" si="17"/>
        <v>CroppingHorticultureOther horticulture</v>
      </c>
      <c r="B1211" t="s">
        <v>52</v>
      </c>
      <c r="C1211" t="s">
        <v>56</v>
      </c>
      <c r="D1211" t="s">
        <v>62</v>
      </c>
      <c r="F1211" t="s">
        <v>98</v>
      </c>
      <c r="G1211" t="s">
        <v>9</v>
      </c>
      <c r="H1211">
        <v>0</v>
      </c>
      <c r="I1211">
        <v>0</v>
      </c>
      <c r="J1211">
        <v>0</v>
      </c>
      <c r="K1211">
        <v>0</v>
      </c>
    </row>
    <row r="1212" spans="1:11" x14ac:dyDescent="0.35">
      <c r="A1212" t="str">
        <f t="shared" si="17"/>
        <v>CroppingHorticultureOther horticulture</v>
      </c>
      <c r="B1212" t="s">
        <v>52</v>
      </c>
      <c r="C1212" t="s">
        <v>56</v>
      </c>
      <c r="D1212" t="s">
        <v>62</v>
      </c>
      <c r="F1212" t="s">
        <v>99</v>
      </c>
      <c r="G1212" t="s">
        <v>9</v>
      </c>
      <c r="H1212">
        <v>0</v>
      </c>
      <c r="I1212">
        <v>0</v>
      </c>
      <c r="J1212">
        <v>0</v>
      </c>
      <c r="K1212">
        <v>0</v>
      </c>
    </row>
    <row r="1213" spans="1:11" x14ac:dyDescent="0.35">
      <c r="A1213" t="str">
        <f t="shared" si="17"/>
        <v>CroppingHorticultureOther horticulture</v>
      </c>
      <c r="B1213" t="s">
        <v>52</v>
      </c>
      <c r="C1213" t="s">
        <v>56</v>
      </c>
      <c r="D1213" t="s">
        <v>62</v>
      </c>
      <c r="F1213" t="s">
        <v>100</v>
      </c>
      <c r="G1213" t="s">
        <v>9</v>
      </c>
      <c r="H1213">
        <v>63.1909680419434</v>
      </c>
      <c r="I1213" t="s">
        <v>24</v>
      </c>
      <c r="J1213" t="s">
        <v>19</v>
      </c>
      <c r="K1213" t="s">
        <v>19</v>
      </c>
    </row>
    <row r="1214" spans="1:11" x14ac:dyDescent="0.35">
      <c r="A1214" t="str">
        <f t="shared" si="17"/>
        <v>CroppingHorticultureOther horticulture</v>
      </c>
      <c r="B1214" t="s">
        <v>52</v>
      </c>
      <c r="C1214" t="s">
        <v>56</v>
      </c>
      <c r="D1214" t="s">
        <v>62</v>
      </c>
      <c r="F1214" t="s">
        <v>101</v>
      </c>
      <c r="G1214" t="s">
        <v>9</v>
      </c>
      <c r="H1214">
        <v>55.752482393925</v>
      </c>
      <c r="I1214" t="s">
        <v>24</v>
      </c>
      <c r="J1214" t="s">
        <v>19</v>
      </c>
      <c r="K1214" t="s">
        <v>19</v>
      </c>
    </row>
    <row r="1215" spans="1:11" x14ac:dyDescent="0.35">
      <c r="A1215" t="str">
        <f t="shared" si="17"/>
        <v>CroppingHorticultureOther horticulture</v>
      </c>
      <c r="B1215" t="s">
        <v>52</v>
      </c>
      <c r="C1215" t="s">
        <v>56</v>
      </c>
      <c r="D1215" t="s">
        <v>62</v>
      </c>
      <c r="F1215" t="s">
        <v>102</v>
      </c>
      <c r="G1215" t="s">
        <v>9</v>
      </c>
      <c r="H1215" t="s">
        <v>19</v>
      </c>
      <c r="I1215" t="s">
        <v>24</v>
      </c>
      <c r="J1215" t="s">
        <v>24</v>
      </c>
      <c r="K1215" t="s">
        <v>24</v>
      </c>
    </row>
    <row r="1216" spans="1:11" x14ac:dyDescent="0.35">
      <c r="A1216" t="str">
        <f t="shared" si="17"/>
        <v>CroppingHorticultureOther horticulture</v>
      </c>
      <c r="B1216" t="s">
        <v>52</v>
      </c>
      <c r="C1216" t="s">
        <v>56</v>
      </c>
      <c r="D1216" t="s">
        <v>62</v>
      </c>
      <c r="F1216" t="s">
        <v>103</v>
      </c>
      <c r="G1216" t="s">
        <v>9</v>
      </c>
      <c r="H1216" t="s">
        <v>24</v>
      </c>
      <c r="I1216" t="s">
        <v>54</v>
      </c>
      <c r="J1216">
        <v>0</v>
      </c>
      <c r="K1216" t="s">
        <v>24</v>
      </c>
    </row>
    <row r="1217" spans="1:11" x14ac:dyDescent="0.35">
      <c r="A1217" t="str">
        <f t="shared" si="17"/>
        <v>CroppingHorticultureOther horticulture</v>
      </c>
      <c r="B1217" t="s">
        <v>52</v>
      </c>
      <c r="C1217" t="s">
        <v>56</v>
      </c>
      <c r="D1217" t="s">
        <v>62</v>
      </c>
      <c r="F1217" t="s">
        <v>104</v>
      </c>
      <c r="G1217" t="s">
        <v>9</v>
      </c>
      <c r="H1217" t="s">
        <v>19</v>
      </c>
      <c r="I1217">
        <v>0</v>
      </c>
      <c r="J1217" t="s">
        <v>24</v>
      </c>
      <c r="K1217" t="s">
        <v>19</v>
      </c>
    </row>
    <row r="1218" spans="1:11" x14ac:dyDescent="0.35">
      <c r="A1218" t="str">
        <f t="shared" si="17"/>
        <v>CroppingHorticultureOther horticulture</v>
      </c>
      <c r="B1218" t="s">
        <v>52</v>
      </c>
      <c r="C1218" t="s">
        <v>56</v>
      </c>
      <c r="D1218" t="s">
        <v>62</v>
      </c>
      <c r="F1218" t="s">
        <v>105</v>
      </c>
      <c r="G1218" t="s">
        <v>9</v>
      </c>
      <c r="H1218" t="s">
        <v>19</v>
      </c>
      <c r="I1218" t="s">
        <v>24</v>
      </c>
      <c r="J1218" t="s">
        <v>24</v>
      </c>
      <c r="K1218" t="s">
        <v>19</v>
      </c>
    </row>
    <row r="1219" spans="1:11" x14ac:dyDescent="0.35">
      <c r="A1219" t="str">
        <f t="shared" si="17"/>
        <v>CroppingHorticultureOther horticulture</v>
      </c>
      <c r="B1219" t="s">
        <v>52</v>
      </c>
      <c r="C1219" t="s">
        <v>56</v>
      </c>
      <c r="D1219" t="s">
        <v>62</v>
      </c>
      <c r="F1219" t="s">
        <v>106</v>
      </c>
      <c r="G1219" t="s">
        <v>9</v>
      </c>
      <c r="H1219" t="s">
        <v>19</v>
      </c>
      <c r="I1219" t="s">
        <v>24</v>
      </c>
      <c r="J1219" t="s">
        <v>19</v>
      </c>
      <c r="K1219" t="s">
        <v>19</v>
      </c>
    </row>
    <row r="1220" spans="1:11" x14ac:dyDescent="0.35">
      <c r="A1220" t="str">
        <f t="shared" si="17"/>
        <v>CroppingHorticultureOther horticulture</v>
      </c>
      <c r="B1220" t="s">
        <v>52</v>
      </c>
      <c r="C1220" t="s">
        <v>56</v>
      </c>
      <c r="D1220" t="s">
        <v>62</v>
      </c>
      <c r="F1220" t="s">
        <v>107</v>
      </c>
      <c r="G1220" t="s">
        <v>9</v>
      </c>
      <c r="H1220" t="s">
        <v>24</v>
      </c>
      <c r="I1220" t="s">
        <v>24</v>
      </c>
      <c r="J1220" t="s">
        <v>24</v>
      </c>
      <c r="K1220" t="s">
        <v>24</v>
      </c>
    </row>
    <row r="1221" spans="1:11" x14ac:dyDescent="0.35">
      <c r="A1221" t="str">
        <f t="shared" si="17"/>
        <v>CroppingHorticultureOther horticulture</v>
      </c>
      <c r="B1221" t="s">
        <v>52</v>
      </c>
      <c r="C1221" t="s">
        <v>56</v>
      </c>
      <c r="D1221" t="s">
        <v>62</v>
      </c>
      <c r="F1221" t="s">
        <v>108</v>
      </c>
      <c r="G1221" t="s">
        <v>9</v>
      </c>
      <c r="H1221" t="s">
        <v>19</v>
      </c>
      <c r="I1221" t="s">
        <v>24</v>
      </c>
      <c r="J1221" t="s">
        <v>19</v>
      </c>
      <c r="K1221" t="s">
        <v>24</v>
      </c>
    </row>
    <row r="1222" spans="1:11" x14ac:dyDescent="0.35">
      <c r="A1222" t="str">
        <f t="shared" si="17"/>
        <v>CroppingHorticultureOther horticulture</v>
      </c>
      <c r="B1222" t="s">
        <v>52</v>
      </c>
      <c r="C1222" t="s">
        <v>56</v>
      </c>
      <c r="D1222" t="s">
        <v>62</v>
      </c>
      <c r="F1222" t="s">
        <v>109</v>
      </c>
      <c r="G1222" t="s">
        <v>9</v>
      </c>
      <c r="H1222">
        <v>8.1266093122025094</v>
      </c>
      <c r="I1222" t="s">
        <v>24</v>
      </c>
      <c r="J1222" t="s">
        <v>19</v>
      </c>
      <c r="K1222" t="s">
        <v>19</v>
      </c>
    </row>
    <row r="1223" spans="1:11" x14ac:dyDescent="0.35">
      <c r="A1223" t="str">
        <f t="shared" si="17"/>
        <v>CroppingHorticultureOther horticulture</v>
      </c>
      <c r="B1223" t="s">
        <v>52</v>
      </c>
      <c r="C1223" t="s">
        <v>56</v>
      </c>
      <c r="D1223" t="s">
        <v>62</v>
      </c>
      <c r="F1223" t="s">
        <v>110</v>
      </c>
      <c r="G1223" t="s">
        <v>9</v>
      </c>
      <c r="H1223">
        <v>8.4587531746437108</v>
      </c>
      <c r="I1223" t="s">
        <v>24</v>
      </c>
      <c r="J1223" t="s">
        <v>19</v>
      </c>
      <c r="K1223" t="s">
        <v>19</v>
      </c>
    </row>
    <row r="1224" spans="1:11" x14ac:dyDescent="0.35">
      <c r="A1224" t="str">
        <f t="shared" si="17"/>
        <v>CroppingHorticultureOther horticulture</v>
      </c>
      <c r="B1224" t="s">
        <v>52</v>
      </c>
      <c r="C1224" t="s">
        <v>56</v>
      </c>
      <c r="D1224" t="s">
        <v>62</v>
      </c>
      <c r="F1224" t="s">
        <v>111</v>
      </c>
      <c r="G1224" t="s">
        <v>9</v>
      </c>
      <c r="H1224" t="s">
        <v>19</v>
      </c>
      <c r="I1224" t="s">
        <v>24</v>
      </c>
      <c r="J1224" t="s">
        <v>24</v>
      </c>
      <c r="K1224" t="s">
        <v>24</v>
      </c>
    </row>
    <row r="1225" spans="1:11" x14ac:dyDescent="0.35">
      <c r="A1225" t="str">
        <f t="shared" ref="A1225:A1288" si="18">CONCATENATE(B1225,C1225,D1225,E1225)</f>
        <v>CroppingHorticultureOther horticulture</v>
      </c>
      <c r="B1225" t="s">
        <v>52</v>
      </c>
      <c r="C1225" t="s">
        <v>56</v>
      </c>
      <c r="D1225" t="s">
        <v>62</v>
      </c>
      <c r="F1225" t="s">
        <v>112</v>
      </c>
      <c r="G1225" t="s">
        <v>9</v>
      </c>
      <c r="H1225" t="s">
        <v>24</v>
      </c>
      <c r="I1225">
        <v>0</v>
      </c>
      <c r="J1225">
        <v>0</v>
      </c>
      <c r="K1225" t="s">
        <v>24</v>
      </c>
    </row>
    <row r="1226" spans="1:11" x14ac:dyDescent="0.35">
      <c r="A1226" t="str">
        <f t="shared" si="18"/>
        <v>CroppingHorticultureOther horticulture</v>
      </c>
      <c r="B1226" t="s">
        <v>52</v>
      </c>
      <c r="C1226" t="s">
        <v>56</v>
      </c>
      <c r="D1226" t="s">
        <v>62</v>
      </c>
      <c r="F1226" t="s">
        <v>113</v>
      </c>
      <c r="G1226" t="s">
        <v>9</v>
      </c>
      <c r="H1226" t="s">
        <v>19</v>
      </c>
      <c r="I1226" t="s">
        <v>24</v>
      </c>
      <c r="J1226" t="s">
        <v>24</v>
      </c>
      <c r="K1226" t="s">
        <v>19</v>
      </c>
    </row>
    <row r="1227" spans="1:11" x14ac:dyDescent="0.35">
      <c r="A1227" t="str">
        <f t="shared" si="18"/>
        <v>CroppingHorticultureOther horticulture</v>
      </c>
      <c r="B1227" t="s">
        <v>52</v>
      </c>
      <c r="C1227" t="s">
        <v>56</v>
      </c>
      <c r="D1227" t="s">
        <v>62</v>
      </c>
      <c r="F1227" t="s">
        <v>114</v>
      </c>
      <c r="G1227" t="s">
        <v>9</v>
      </c>
      <c r="H1227" t="s">
        <v>19</v>
      </c>
      <c r="I1227" t="s">
        <v>24</v>
      </c>
      <c r="J1227" t="s">
        <v>19</v>
      </c>
      <c r="K1227" t="s">
        <v>19</v>
      </c>
    </row>
    <row r="1228" spans="1:11" x14ac:dyDescent="0.35">
      <c r="A1228" t="str">
        <f t="shared" si="18"/>
        <v>CroppingHorticultureOther horticulture</v>
      </c>
      <c r="B1228" t="s">
        <v>52</v>
      </c>
      <c r="C1228" t="s">
        <v>56</v>
      </c>
      <c r="D1228" t="s">
        <v>62</v>
      </c>
      <c r="F1228" t="s">
        <v>115</v>
      </c>
      <c r="G1228" t="s">
        <v>9</v>
      </c>
      <c r="H1228">
        <v>153.60780554041099</v>
      </c>
      <c r="I1228" t="s">
        <v>24</v>
      </c>
      <c r="J1228" t="s">
        <v>19</v>
      </c>
      <c r="K1228" t="s">
        <v>19</v>
      </c>
    </row>
    <row r="1229" spans="1:11" x14ac:dyDescent="0.35">
      <c r="A1229" t="str">
        <f t="shared" si="18"/>
        <v>CroppingHorticultureOther horticulture</v>
      </c>
      <c r="B1229" t="s">
        <v>52</v>
      </c>
      <c r="C1229" t="s">
        <v>56</v>
      </c>
      <c r="D1229" t="s">
        <v>62</v>
      </c>
      <c r="F1229" t="s">
        <v>116</v>
      </c>
      <c r="G1229" t="s">
        <v>9</v>
      </c>
      <c r="H1229" t="s">
        <v>19</v>
      </c>
      <c r="I1229" t="s">
        <v>58</v>
      </c>
      <c r="J1229" t="s">
        <v>24</v>
      </c>
      <c r="K1229" t="s">
        <v>24</v>
      </c>
    </row>
    <row r="1230" spans="1:11" x14ac:dyDescent="0.35">
      <c r="A1230" t="str">
        <f t="shared" si="18"/>
        <v>CroppingHorticultureOther horticulture</v>
      </c>
      <c r="B1230" t="s">
        <v>52</v>
      </c>
      <c r="C1230" t="s">
        <v>56</v>
      </c>
      <c r="D1230" t="s">
        <v>62</v>
      </c>
      <c r="F1230" t="s">
        <v>117</v>
      </c>
      <c r="G1230" t="s">
        <v>9</v>
      </c>
      <c r="H1230" t="s">
        <v>24</v>
      </c>
      <c r="I1230">
        <v>0</v>
      </c>
      <c r="J1230">
        <v>0</v>
      </c>
      <c r="K1230" t="s">
        <v>24</v>
      </c>
    </row>
    <row r="1231" spans="1:11" x14ac:dyDescent="0.35">
      <c r="A1231" t="str">
        <f t="shared" si="18"/>
        <v>CroppingHorticultureOther horticulture</v>
      </c>
      <c r="B1231" t="s">
        <v>52</v>
      </c>
      <c r="C1231" t="s">
        <v>56</v>
      </c>
      <c r="D1231" t="s">
        <v>62</v>
      </c>
      <c r="F1231" t="s">
        <v>118</v>
      </c>
      <c r="G1231" t="s">
        <v>9</v>
      </c>
      <c r="H1231" t="s">
        <v>19</v>
      </c>
      <c r="I1231" t="s">
        <v>24</v>
      </c>
      <c r="J1231" t="s">
        <v>24</v>
      </c>
      <c r="K1231" t="s">
        <v>19</v>
      </c>
    </row>
    <row r="1232" spans="1:11" x14ac:dyDescent="0.35">
      <c r="A1232" t="str">
        <f t="shared" si="18"/>
        <v>CroppingHorticultureOther horticulture</v>
      </c>
      <c r="B1232" t="s">
        <v>52</v>
      </c>
      <c r="C1232" t="s">
        <v>56</v>
      </c>
      <c r="D1232" t="s">
        <v>62</v>
      </c>
      <c r="F1232" t="s">
        <v>119</v>
      </c>
      <c r="G1232" t="s">
        <v>9</v>
      </c>
      <c r="H1232" t="s">
        <v>19</v>
      </c>
      <c r="I1232" t="s">
        <v>24</v>
      </c>
      <c r="J1232" t="s">
        <v>19</v>
      </c>
      <c r="K1232" t="s">
        <v>19</v>
      </c>
    </row>
    <row r="1233" spans="1:11" x14ac:dyDescent="0.35">
      <c r="A1233" t="str">
        <f t="shared" si="18"/>
        <v>Grazing Livestock</v>
      </c>
      <c r="B1233" t="s">
        <v>63</v>
      </c>
      <c r="F1233" t="s">
        <v>4</v>
      </c>
      <c r="G1233" t="s">
        <v>5</v>
      </c>
      <c r="H1233">
        <v>25558.000876999999</v>
      </c>
      <c r="I1233">
        <v>6350.4106769999999</v>
      </c>
      <c r="J1233">
        <v>12747.1103</v>
      </c>
      <c r="K1233">
        <v>6460.4799000000003</v>
      </c>
    </row>
    <row r="1234" spans="1:11" x14ac:dyDescent="0.35">
      <c r="A1234" t="str">
        <f t="shared" si="18"/>
        <v>Grazing Livestock</v>
      </c>
      <c r="B1234" t="s">
        <v>63</v>
      </c>
      <c r="F1234" t="s">
        <v>6</v>
      </c>
      <c r="G1234" t="s">
        <v>7</v>
      </c>
      <c r="H1234">
        <v>132.35446819631801</v>
      </c>
      <c r="I1234">
        <v>80.296215477081304</v>
      </c>
      <c r="J1234">
        <v>124.62346634491701</v>
      </c>
      <c r="K1234">
        <v>198.77975298414</v>
      </c>
    </row>
    <row r="1235" spans="1:11" x14ac:dyDescent="0.35">
      <c r="A1235" t="str">
        <f t="shared" si="18"/>
        <v>Grazing Livestock</v>
      </c>
      <c r="B1235" t="s">
        <v>63</v>
      </c>
      <c r="F1235" t="s">
        <v>8</v>
      </c>
      <c r="G1235" t="s">
        <v>9</v>
      </c>
      <c r="H1235">
        <v>127.510336064954</v>
      </c>
      <c r="I1235">
        <v>76.971610916282401</v>
      </c>
      <c r="J1235">
        <v>120.74037243695901</v>
      </c>
      <c r="K1235">
        <v>190.545766742344</v>
      </c>
    </row>
    <row r="1236" spans="1:11" x14ac:dyDescent="0.35">
      <c r="A1236" t="str">
        <f t="shared" si="18"/>
        <v>Grazing Livestock</v>
      </c>
      <c r="B1236" t="s">
        <v>63</v>
      </c>
      <c r="F1236" t="s">
        <v>82</v>
      </c>
      <c r="G1236" t="s">
        <v>9</v>
      </c>
      <c r="H1236">
        <v>0</v>
      </c>
      <c r="I1236">
        <v>0</v>
      </c>
      <c r="J1236">
        <v>0</v>
      </c>
      <c r="K1236">
        <v>0</v>
      </c>
    </row>
    <row r="1237" spans="1:11" x14ac:dyDescent="0.35">
      <c r="A1237" t="str">
        <f t="shared" si="18"/>
        <v>Grazing Livestock</v>
      </c>
      <c r="B1237" t="s">
        <v>63</v>
      </c>
      <c r="F1237" t="s">
        <v>83</v>
      </c>
      <c r="G1237" t="s">
        <v>9</v>
      </c>
      <c r="H1237">
        <v>0</v>
      </c>
      <c r="I1237">
        <v>0</v>
      </c>
      <c r="J1237">
        <v>0</v>
      </c>
      <c r="K1237">
        <v>0</v>
      </c>
    </row>
    <row r="1238" spans="1:11" x14ac:dyDescent="0.35">
      <c r="A1238" t="str">
        <f t="shared" si="18"/>
        <v>Grazing Livestock</v>
      </c>
      <c r="B1238" t="s">
        <v>63</v>
      </c>
      <c r="F1238" t="s">
        <v>84</v>
      </c>
      <c r="G1238" t="s">
        <v>9</v>
      </c>
      <c r="H1238">
        <v>0</v>
      </c>
      <c r="I1238">
        <v>0</v>
      </c>
      <c r="J1238">
        <v>0</v>
      </c>
      <c r="K1238">
        <v>0</v>
      </c>
    </row>
    <row r="1239" spans="1:11" x14ac:dyDescent="0.35">
      <c r="A1239" t="str">
        <f t="shared" si="18"/>
        <v>Grazing Livestock</v>
      </c>
      <c r="B1239" t="s">
        <v>63</v>
      </c>
      <c r="F1239" t="s">
        <v>85</v>
      </c>
      <c r="G1239" t="s">
        <v>9</v>
      </c>
      <c r="H1239">
        <v>0</v>
      </c>
      <c r="I1239">
        <v>0</v>
      </c>
      <c r="J1239">
        <v>0</v>
      </c>
      <c r="K1239">
        <v>0</v>
      </c>
    </row>
    <row r="1240" spans="1:11" x14ac:dyDescent="0.35">
      <c r="A1240" t="str">
        <f t="shared" si="18"/>
        <v>Grazing Livestock</v>
      </c>
      <c r="B1240" t="s">
        <v>63</v>
      </c>
      <c r="F1240" t="s">
        <v>86</v>
      </c>
      <c r="G1240" t="s">
        <v>9</v>
      </c>
      <c r="H1240">
        <v>0</v>
      </c>
      <c r="I1240">
        <v>0</v>
      </c>
      <c r="J1240">
        <v>0</v>
      </c>
      <c r="K1240">
        <v>0</v>
      </c>
    </row>
    <row r="1241" spans="1:11" x14ac:dyDescent="0.35">
      <c r="A1241" t="str">
        <f t="shared" si="18"/>
        <v>Grazing Livestock</v>
      </c>
      <c r="B1241" t="s">
        <v>63</v>
      </c>
      <c r="F1241" t="s">
        <v>87</v>
      </c>
      <c r="G1241" t="s">
        <v>9</v>
      </c>
      <c r="H1241">
        <v>0</v>
      </c>
      <c r="I1241">
        <v>0</v>
      </c>
      <c r="J1241">
        <v>0</v>
      </c>
      <c r="K1241">
        <v>0</v>
      </c>
    </row>
    <row r="1242" spans="1:11" x14ac:dyDescent="0.35">
      <c r="A1242" t="str">
        <f t="shared" si="18"/>
        <v>Grazing Livestock</v>
      </c>
      <c r="B1242" t="s">
        <v>63</v>
      </c>
      <c r="F1242" t="s">
        <v>88</v>
      </c>
      <c r="G1242" t="s">
        <v>9</v>
      </c>
      <c r="H1242">
        <v>0</v>
      </c>
      <c r="I1242">
        <v>0</v>
      </c>
      <c r="J1242">
        <v>0</v>
      </c>
      <c r="K1242">
        <v>0</v>
      </c>
    </row>
    <row r="1243" spans="1:11" x14ac:dyDescent="0.35">
      <c r="A1243" t="str">
        <f t="shared" si="18"/>
        <v>Grazing Livestock</v>
      </c>
      <c r="B1243" t="s">
        <v>63</v>
      </c>
      <c r="F1243" t="s">
        <v>89</v>
      </c>
      <c r="G1243" t="s">
        <v>9</v>
      </c>
      <c r="H1243">
        <v>0</v>
      </c>
      <c r="I1243">
        <v>0</v>
      </c>
      <c r="J1243">
        <v>0</v>
      </c>
      <c r="K1243">
        <v>0</v>
      </c>
    </row>
    <row r="1244" spans="1:11" x14ac:dyDescent="0.35">
      <c r="A1244" t="str">
        <f t="shared" si="18"/>
        <v>Grazing Livestock</v>
      </c>
      <c r="B1244" t="s">
        <v>63</v>
      </c>
      <c r="F1244" t="s">
        <v>90</v>
      </c>
      <c r="G1244" t="s">
        <v>9</v>
      </c>
      <c r="H1244">
        <v>0</v>
      </c>
      <c r="I1244">
        <v>0</v>
      </c>
      <c r="J1244">
        <v>0</v>
      </c>
      <c r="K1244">
        <v>0</v>
      </c>
    </row>
    <row r="1245" spans="1:11" x14ac:dyDescent="0.35">
      <c r="A1245" t="str">
        <f t="shared" si="18"/>
        <v>Grazing Livestock</v>
      </c>
      <c r="B1245" t="s">
        <v>63</v>
      </c>
      <c r="F1245" t="s">
        <v>91</v>
      </c>
      <c r="G1245" t="s">
        <v>9</v>
      </c>
      <c r="H1245">
        <v>0</v>
      </c>
      <c r="I1245">
        <v>0</v>
      </c>
      <c r="J1245">
        <v>0</v>
      </c>
      <c r="K1245">
        <v>0</v>
      </c>
    </row>
    <row r="1246" spans="1:11" x14ac:dyDescent="0.35">
      <c r="A1246" t="str">
        <f t="shared" si="18"/>
        <v>Grazing Livestock</v>
      </c>
      <c r="B1246" t="s">
        <v>63</v>
      </c>
      <c r="F1246" t="s">
        <v>92</v>
      </c>
      <c r="G1246" t="s">
        <v>9</v>
      </c>
      <c r="H1246">
        <v>0</v>
      </c>
      <c r="I1246">
        <v>0</v>
      </c>
      <c r="J1246">
        <v>0</v>
      </c>
      <c r="K1246">
        <v>0</v>
      </c>
    </row>
    <row r="1247" spans="1:11" x14ac:dyDescent="0.35">
      <c r="A1247" t="str">
        <f t="shared" si="18"/>
        <v>Grazing Livestock</v>
      </c>
      <c r="B1247" t="s">
        <v>63</v>
      </c>
      <c r="F1247" t="s">
        <v>93</v>
      </c>
      <c r="G1247" t="s">
        <v>9</v>
      </c>
      <c r="H1247">
        <v>0</v>
      </c>
      <c r="I1247">
        <v>0</v>
      </c>
      <c r="J1247">
        <v>0</v>
      </c>
      <c r="K1247">
        <v>0</v>
      </c>
    </row>
    <row r="1248" spans="1:11" x14ac:dyDescent="0.35">
      <c r="A1248" t="str">
        <f t="shared" si="18"/>
        <v>Grazing Livestock</v>
      </c>
      <c r="B1248" t="s">
        <v>63</v>
      </c>
      <c r="F1248" t="s">
        <v>94</v>
      </c>
      <c r="G1248" t="s">
        <v>9</v>
      </c>
      <c r="H1248">
        <v>0</v>
      </c>
      <c r="I1248">
        <v>0</v>
      </c>
      <c r="J1248">
        <v>0</v>
      </c>
      <c r="K1248">
        <v>0</v>
      </c>
    </row>
    <row r="1249" spans="1:11" x14ac:dyDescent="0.35">
      <c r="A1249" t="str">
        <f t="shared" si="18"/>
        <v>Grazing Livestock</v>
      </c>
      <c r="B1249" t="s">
        <v>63</v>
      </c>
      <c r="F1249" t="s">
        <v>95</v>
      </c>
      <c r="G1249" t="s">
        <v>9</v>
      </c>
      <c r="H1249">
        <v>0</v>
      </c>
      <c r="I1249">
        <v>0</v>
      </c>
      <c r="J1249">
        <v>0</v>
      </c>
      <c r="K1249">
        <v>0</v>
      </c>
    </row>
    <row r="1250" spans="1:11" x14ac:dyDescent="0.35">
      <c r="A1250" t="str">
        <f t="shared" si="18"/>
        <v>Grazing Livestock</v>
      </c>
      <c r="B1250" t="s">
        <v>63</v>
      </c>
      <c r="F1250" t="s">
        <v>96</v>
      </c>
      <c r="G1250" t="s">
        <v>9</v>
      </c>
      <c r="H1250">
        <v>0</v>
      </c>
      <c r="I1250">
        <v>0</v>
      </c>
      <c r="J1250">
        <v>0</v>
      </c>
      <c r="K1250">
        <v>0</v>
      </c>
    </row>
    <row r="1251" spans="1:11" x14ac:dyDescent="0.35">
      <c r="A1251" t="str">
        <f t="shared" si="18"/>
        <v>Grazing Livestock</v>
      </c>
      <c r="B1251" t="s">
        <v>63</v>
      </c>
      <c r="F1251" t="s">
        <v>97</v>
      </c>
      <c r="G1251" t="s">
        <v>9</v>
      </c>
      <c r="H1251">
        <v>0</v>
      </c>
      <c r="I1251">
        <v>0</v>
      </c>
      <c r="J1251">
        <v>0</v>
      </c>
      <c r="K1251">
        <v>0</v>
      </c>
    </row>
    <row r="1252" spans="1:11" x14ac:dyDescent="0.35">
      <c r="A1252" t="str">
        <f t="shared" si="18"/>
        <v>Grazing Livestock</v>
      </c>
      <c r="B1252" t="s">
        <v>63</v>
      </c>
      <c r="F1252" t="s">
        <v>98</v>
      </c>
      <c r="G1252" t="s">
        <v>9</v>
      </c>
      <c r="H1252">
        <v>0</v>
      </c>
      <c r="I1252">
        <v>0</v>
      </c>
      <c r="J1252">
        <v>0</v>
      </c>
      <c r="K1252">
        <v>0</v>
      </c>
    </row>
    <row r="1253" spans="1:11" x14ac:dyDescent="0.35">
      <c r="A1253" t="str">
        <f t="shared" si="18"/>
        <v>Grazing Livestock</v>
      </c>
      <c r="B1253" t="s">
        <v>63</v>
      </c>
      <c r="F1253" t="s">
        <v>99</v>
      </c>
      <c r="G1253" t="s">
        <v>9</v>
      </c>
      <c r="H1253">
        <v>0</v>
      </c>
      <c r="I1253">
        <v>0</v>
      </c>
      <c r="J1253">
        <v>0</v>
      </c>
      <c r="K1253">
        <v>0</v>
      </c>
    </row>
    <row r="1254" spans="1:11" x14ac:dyDescent="0.35">
      <c r="A1254" t="str">
        <f t="shared" si="18"/>
        <v>Grazing Livestock</v>
      </c>
      <c r="B1254" t="s">
        <v>63</v>
      </c>
      <c r="F1254" t="s">
        <v>100</v>
      </c>
      <c r="G1254" t="s">
        <v>9</v>
      </c>
      <c r="H1254">
        <v>53.422086246843698</v>
      </c>
      <c r="I1254">
        <v>30.5452360696199</v>
      </c>
      <c r="J1254">
        <v>48.039881608304597</v>
      </c>
      <c r="K1254">
        <v>86.528752178301801</v>
      </c>
    </row>
    <row r="1255" spans="1:11" x14ac:dyDescent="0.35">
      <c r="A1255" t="str">
        <f t="shared" si="18"/>
        <v>Grazing Livestock</v>
      </c>
      <c r="B1255" t="s">
        <v>63</v>
      </c>
      <c r="F1255" t="s">
        <v>101</v>
      </c>
      <c r="G1255" t="s">
        <v>9</v>
      </c>
      <c r="H1255">
        <v>29.412709892208099</v>
      </c>
      <c r="I1255">
        <v>19.1081034962804</v>
      </c>
      <c r="J1255">
        <v>24.168458980071701</v>
      </c>
      <c r="K1255">
        <v>49.889134143115299</v>
      </c>
    </row>
    <row r="1256" spans="1:11" x14ac:dyDescent="0.35">
      <c r="A1256" t="str">
        <f t="shared" si="18"/>
        <v>Grazing Livestock</v>
      </c>
      <c r="B1256" t="s">
        <v>63</v>
      </c>
      <c r="F1256" t="s">
        <v>102</v>
      </c>
      <c r="G1256" t="s">
        <v>9</v>
      </c>
      <c r="H1256">
        <v>19.239654218046201</v>
      </c>
      <c r="I1256">
        <v>10.2437530762548</v>
      </c>
      <c r="J1256">
        <v>18.843462652864901</v>
      </c>
      <c r="K1256">
        <v>28.864011108524601</v>
      </c>
    </row>
    <row r="1257" spans="1:11" x14ac:dyDescent="0.35">
      <c r="A1257" t="str">
        <f t="shared" si="18"/>
        <v>Grazing Livestock</v>
      </c>
      <c r="B1257" t="s">
        <v>63</v>
      </c>
      <c r="F1257" t="s">
        <v>103</v>
      </c>
      <c r="G1257" t="s">
        <v>9</v>
      </c>
      <c r="H1257">
        <v>1.67843602253743</v>
      </c>
      <c r="I1257" t="s">
        <v>19</v>
      </c>
      <c r="J1257">
        <v>1.18391442411854</v>
      </c>
      <c r="K1257">
        <v>2.6512941259982901</v>
      </c>
    </row>
    <row r="1258" spans="1:11" x14ac:dyDescent="0.35">
      <c r="A1258" t="str">
        <f t="shared" si="18"/>
        <v>Grazing Livestock</v>
      </c>
      <c r="B1258" t="s">
        <v>63</v>
      </c>
      <c r="F1258" t="s">
        <v>104</v>
      </c>
      <c r="G1258" t="s">
        <v>9</v>
      </c>
      <c r="H1258" t="s">
        <v>19</v>
      </c>
      <c r="I1258">
        <v>0</v>
      </c>
      <c r="J1258" t="s">
        <v>19</v>
      </c>
      <c r="K1258" t="s">
        <v>19</v>
      </c>
    </row>
    <row r="1259" spans="1:11" x14ac:dyDescent="0.35">
      <c r="A1259" t="str">
        <f t="shared" si="18"/>
        <v>Grazing Livestock</v>
      </c>
      <c r="B1259" t="s">
        <v>63</v>
      </c>
      <c r="F1259" t="s">
        <v>105</v>
      </c>
      <c r="G1259" t="s">
        <v>9</v>
      </c>
      <c r="H1259">
        <v>0</v>
      </c>
      <c r="I1259">
        <v>0</v>
      </c>
      <c r="J1259">
        <v>0</v>
      </c>
      <c r="K1259">
        <v>0</v>
      </c>
    </row>
    <row r="1260" spans="1:11" x14ac:dyDescent="0.35">
      <c r="A1260" t="str">
        <f t="shared" si="18"/>
        <v>Grazing Livestock</v>
      </c>
      <c r="B1260" t="s">
        <v>63</v>
      </c>
      <c r="F1260" t="s">
        <v>106</v>
      </c>
      <c r="G1260" t="s">
        <v>9</v>
      </c>
      <c r="H1260" t="s">
        <v>24</v>
      </c>
      <c r="I1260" t="s">
        <v>54</v>
      </c>
      <c r="J1260">
        <v>0</v>
      </c>
      <c r="K1260" t="s">
        <v>24</v>
      </c>
    </row>
    <row r="1261" spans="1:11" x14ac:dyDescent="0.35">
      <c r="A1261" t="str">
        <f t="shared" si="18"/>
        <v>Grazing Livestock</v>
      </c>
      <c r="B1261" t="s">
        <v>63</v>
      </c>
      <c r="F1261" t="s">
        <v>107</v>
      </c>
      <c r="G1261" t="s">
        <v>9</v>
      </c>
      <c r="H1261">
        <v>0</v>
      </c>
      <c r="I1261">
        <v>0</v>
      </c>
      <c r="J1261" t="s">
        <v>54</v>
      </c>
      <c r="K1261">
        <v>0</v>
      </c>
    </row>
    <row r="1262" spans="1:11" x14ac:dyDescent="0.35">
      <c r="A1262" t="str">
        <f t="shared" si="18"/>
        <v>Grazing Livestock</v>
      </c>
      <c r="B1262" t="s">
        <v>63</v>
      </c>
      <c r="F1262" t="s">
        <v>108</v>
      </c>
      <c r="G1262" t="s">
        <v>9</v>
      </c>
      <c r="H1262" t="s">
        <v>24</v>
      </c>
      <c r="I1262" t="s">
        <v>54</v>
      </c>
      <c r="J1262">
        <v>0</v>
      </c>
      <c r="K1262" t="s">
        <v>24</v>
      </c>
    </row>
    <row r="1263" spans="1:11" x14ac:dyDescent="0.35">
      <c r="A1263" t="str">
        <f t="shared" si="18"/>
        <v>Grazing Livestock</v>
      </c>
      <c r="B1263" t="s">
        <v>63</v>
      </c>
      <c r="F1263" t="s">
        <v>109</v>
      </c>
      <c r="G1263" t="s">
        <v>9</v>
      </c>
      <c r="H1263">
        <v>6.8338729114807597</v>
      </c>
      <c r="I1263">
        <v>6.4285849489416798</v>
      </c>
      <c r="J1263">
        <v>6.4719593355479201</v>
      </c>
      <c r="K1263">
        <v>7.4535074419482896</v>
      </c>
    </row>
    <row r="1264" spans="1:11" x14ac:dyDescent="0.35">
      <c r="A1264" t="str">
        <f t="shared" si="18"/>
        <v>Grazing Livestock</v>
      </c>
      <c r="B1264" t="s">
        <v>63</v>
      </c>
      <c r="F1264" t="s">
        <v>110</v>
      </c>
      <c r="G1264" t="s">
        <v>9</v>
      </c>
      <c r="H1264">
        <v>7.91138411113391</v>
      </c>
      <c r="I1264">
        <v>7.0950756109094302</v>
      </c>
      <c r="J1264">
        <v>7.4787150401645404</v>
      </c>
      <c r="K1264">
        <v>8.7769196665840905</v>
      </c>
    </row>
    <row r="1265" spans="1:11" x14ac:dyDescent="0.35">
      <c r="A1265" t="str">
        <f t="shared" si="18"/>
        <v>Grazing Livestock</v>
      </c>
      <c r="B1265" t="s">
        <v>63</v>
      </c>
      <c r="F1265" t="s">
        <v>111</v>
      </c>
      <c r="G1265" t="s">
        <v>9</v>
      </c>
      <c r="H1265">
        <v>5.8932138092119599</v>
      </c>
      <c r="I1265">
        <v>5.5941741395180404</v>
      </c>
      <c r="J1265">
        <v>5.6740371936526204</v>
      </c>
      <c r="K1265">
        <v>6.3259388190780896</v>
      </c>
    </row>
    <row r="1266" spans="1:11" x14ac:dyDescent="0.35">
      <c r="A1266" t="str">
        <f t="shared" si="18"/>
        <v>Grazing Livestock</v>
      </c>
      <c r="B1266" t="s">
        <v>63</v>
      </c>
      <c r="F1266" t="s">
        <v>112</v>
      </c>
      <c r="G1266" t="s">
        <v>9</v>
      </c>
      <c r="H1266">
        <v>2.8754647943393499</v>
      </c>
      <c r="I1266" t="s">
        <v>19</v>
      </c>
      <c r="J1266">
        <v>3.2562086331331499</v>
      </c>
      <c r="K1266">
        <v>2.7636753656518498</v>
      </c>
    </row>
    <row r="1267" spans="1:11" x14ac:dyDescent="0.35">
      <c r="A1267" t="str">
        <f t="shared" si="18"/>
        <v>Grazing Livestock</v>
      </c>
      <c r="B1267" t="s">
        <v>63</v>
      </c>
      <c r="F1267" t="s">
        <v>113</v>
      </c>
      <c r="G1267" t="s">
        <v>9</v>
      </c>
      <c r="H1267">
        <v>0</v>
      </c>
      <c r="I1267">
        <v>0</v>
      </c>
      <c r="J1267">
        <v>0</v>
      </c>
      <c r="K1267">
        <v>0</v>
      </c>
    </row>
    <row r="1268" spans="1:11" x14ac:dyDescent="0.35">
      <c r="A1268" t="str">
        <f t="shared" si="18"/>
        <v>Grazing Livestock</v>
      </c>
      <c r="B1268" t="s">
        <v>63</v>
      </c>
      <c r="F1268" t="s">
        <v>114</v>
      </c>
      <c r="G1268" t="s">
        <v>9</v>
      </c>
      <c r="H1268" t="s">
        <v>24</v>
      </c>
      <c r="I1268">
        <v>0</v>
      </c>
      <c r="J1268">
        <v>0</v>
      </c>
      <c r="K1268" t="s">
        <v>24</v>
      </c>
    </row>
    <row r="1269" spans="1:11" x14ac:dyDescent="0.35">
      <c r="A1269" t="str">
        <f t="shared" si="18"/>
        <v>Grazing Livestock</v>
      </c>
      <c r="B1269" t="s">
        <v>63</v>
      </c>
      <c r="F1269" t="s">
        <v>115</v>
      </c>
      <c r="G1269" t="s">
        <v>9</v>
      </c>
      <c r="H1269">
        <v>159.23039059035699</v>
      </c>
      <c r="I1269" t="s">
        <v>19</v>
      </c>
      <c r="J1269">
        <v>161.088445250109</v>
      </c>
      <c r="K1269">
        <v>157.092950265528</v>
      </c>
    </row>
    <row r="1270" spans="1:11" x14ac:dyDescent="0.35">
      <c r="A1270" t="str">
        <f t="shared" si="18"/>
        <v>Grazing Livestock</v>
      </c>
      <c r="B1270" t="s">
        <v>63</v>
      </c>
      <c r="F1270" t="s">
        <v>116</v>
      </c>
      <c r="G1270" t="s">
        <v>9</v>
      </c>
      <c r="H1270">
        <v>152.680470420147</v>
      </c>
      <c r="I1270" t="s">
        <v>24</v>
      </c>
      <c r="J1270">
        <v>147.83702433725301</v>
      </c>
      <c r="K1270">
        <v>156.97255220289099</v>
      </c>
    </row>
    <row r="1271" spans="1:11" x14ac:dyDescent="0.35">
      <c r="A1271" t="str">
        <f t="shared" si="18"/>
        <v>Grazing Livestock</v>
      </c>
      <c r="B1271" t="s">
        <v>63</v>
      </c>
      <c r="F1271" t="s">
        <v>117</v>
      </c>
      <c r="G1271" t="s">
        <v>9</v>
      </c>
      <c r="H1271">
        <v>321.04593998509603</v>
      </c>
      <c r="I1271" t="s">
        <v>19</v>
      </c>
      <c r="J1271">
        <v>315.67405744235498</v>
      </c>
      <c r="K1271">
        <v>323.42303685845002</v>
      </c>
    </row>
    <row r="1272" spans="1:11" x14ac:dyDescent="0.35">
      <c r="A1272" t="str">
        <f t="shared" si="18"/>
        <v>Grazing Livestock</v>
      </c>
      <c r="B1272" t="s">
        <v>63</v>
      </c>
      <c r="F1272" t="s">
        <v>118</v>
      </c>
      <c r="G1272" t="s">
        <v>9</v>
      </c>
      <c r="H1272" t="s">
        <v>24</v>
      </c>
      <c r="I1272">
        <v>0</v>
      </c>
      <c r="J1272">
        <v>0</v>
      </c>
      <c r="K1272" t="s">
        <v>24</v>
      </c>
    </row>
    <row r="1273" spans="1:11" x14ac:dyDescent="0.35">
      <c r="A1273" t="str">
        <f t="shared" si="18"/>
        <v>Grazing Livestock</v>
      </c>
      <c r="B1273" t="s">
        <v>63</v>
      </c>
      <c r="F1273" t="s">
        <v>119</v>
      </c>
      <c r="G1273" t="s">
        <v>9</v>
      </c>
      <c r="H1273" t="s">
        <v>24</v>
      </c>
      <c r="I1273">
        <v>0</v>
      </c>
      <c r="J1273">
        <v>0</v>
      </c>
      <c r="K1273" t="s">
        <v>24</v>
      </c>
    </row>
    <row r="1274" spans="1:11" x14ac:dyDescent="0.35">
      <c r="A1274" t="str">
        <f t="shared" si="18"/>
        <v>Grazing LivestockDairy</v>
      </c>
      <c r="B1274" t="s">
        <v>63</v>
      </c>
      <c r="C1274" t="s">
        <v>64</v>
      </c>
      <c r="F1274" t="s">
        <v>4</v>
      </c>
      <c r="G1274" t="s">
        <v>5</v>
      </c>
      <c r="H1274">
        <v>5839.0001769999999</v>
      </c>
      <c r="I1274">
        <v>1482.183477</v>
      </c>
      <c r="J1274">
        <v>2879.2031999999999</v>
      </c>
      <c r="K1274">
        <v>1477.6134999999999</v>
      </c>
    </row>
    <row r="1275" spans="1:11" x14ac:dyDescent="0.35">
      <c r="A1275" t="str">
        <f t="shared" si="18"/>
        <v>Grazing LivestockDairy</v>
      </c>
      <c r="B1275" t="s">
        <v>63</v>
      </c>
      <c r="C1275" t="s">
        <v>64</v>
      </c>
      <c r="F1275" t="s">
        <v>6</v>
      </c>
      <c r="G1275" t="s">
        <v>7</v>
      </c>
      <c r="H1275">
        <v>168.443519154966</v>
      </c>
      <c r="I1275">
        <v>136.448772673338</v>
      </c>
      <c r="J1275">
        <v>178.12802988514301</v>
      </c>
      <c r="K1275">
        <v>181.666469744625</v>
      </c>
    </row>
    <row r="1276" spans="1:11" x14ac:dyDescent="0.35">
      <c r="A1276" t="str">
        <f t="shared" si="18"/>
        <v>Grazing LivestockDairy</v>
      </c>
      <c r="B1276" t="s">
        <v>63</v>
      </c>
      <c r="C1276" t="s">
        <v>64</v>
      </c>
      <c r="F1276" t="s">
        <v>8</v>
      </c>
      <c r="G1276" t="s">
        <v>9</v>
      </c>
      <c r="H1276">
        <v>164.404649056864</v>
      </c>
      <c r="I1276">
        <v>132.86716937450399</v>
      </c>
      <c r="J1276">
        <v>174.561878175879</v>
      </c>
      <c r="K1276">
        <v>176.24780337889399</v>
      </c>
    </row>
    <row r="1277" spans="1:11" x14ac:dyDescent="0.35">
      <c r="A1277" t="str">
        <f t="shared" si="18"/>
        <v>Grazing LivestockDairy</v>
      </c>
      <c r="B1277" t="s">
        <v>63</v>
      </c>
      <c r="C1277" t="s">
        <v>64</v>
      </c>
      <c r="F1277" t="s">
        <v>82</v>
      </c>
      <c r="G1277" t="s">
        <v>9</v>
      </c>
      <c r="H1277">
        <v>0</v>
      </c>
      <c r="I1277">
        <v>0</v>
      </c>
      <c r="J1277">
        <v>0</v>
      </c>
      <c r="K1277">
        <v>0</v>
      </c>
    </row>
    <row r="1278" spans="1:11" x14ac:dyDescent="0.35">
      <c r="A1278" t="str">
        <f t="shared" si="18"/>
        <v>Grazing LivestockDairy</v>
      </c>
      <c r="B1278" t="s">
        <v>63</v>
      </c>
      <c r="C1278" t="s">
        <v>64</v>
      </c>
      <c r="F1278" t="s">
        <v>83</v>
      </c>
      <c r="G1278" t="s">
        <v>9</v>
      </c>
      <c r="H1278">
        <v>0</v>
      </c>
      <c r="I1278">
        <v>0</v>
      </c>
      <c r="J1278">
        <v>0</v>
      </c>
      <c r="K1278">
        <v>0</v>
      </c>
    </row>
    <row r="1279" spans="1:11" x14ac:dyDescent="0.35">
      <c r="A1279" t="str">
        <f t="shared" si="18"/>
        <v>Grazing LivestockDairy</v>
      </c>
      <c r="B1279" t="s">
        <v>63</v>
      </c>
      <c r="C1279" t="s">
        <v>64</v>
      </c>
      <c r="F1279" t="s">
        <v>84</v>
      </c>
      <c r="G1279" t="s">
        <v>9</v>
      </c>
      <c r="H1279">
        <v>0</v>
      </c>
      <c r="I1279">
        <v>0</v>
      </c>
      <c r="J1279">
        <v>0</v>
      </c>
      <c r="K1279">
        <v>0</v>
      </c>
    </row>
    <row r="1280" spans="1:11" x14ac:dyDescent="0.35">
      <c r="A1280" t="str">
        <f t="shared" si="18"/>
        <v>Grazing LivestockDairy</v>
      </c>
      <c r="B1280" t="s">
        <v>63</v>
      </c>
      <c r="C1280" t="s">
        <v>64</v>
      </c>
      <c r="F1280" t="s">
        <v>85</v>
      </c>
      <c r="G1280" t="s">
        <v>9</v>
      </c>
      <c r="H1280">
        <v>0</v>
      </c>
      <c r="I1280">
        <v>0</v>
      </c>
      <c r="J1280">
        <v>0</v>
      </c>
      <c r="K1280">
        <v>0</v>
      </c>
    </row>
    <row r="1281" spans="1:11" x14ac:dyDescent="0.35">
      <c r="A1281" t="str">
        <f t="shared" si="18"/>
        <v>Grazing LivestockDairy</v>
      </c>
      <c r="B1281" t="s">
        <v>63</v>
      </c>
      <c r="C1281" t="s">
        <v>64</v>
      </c>
      <c r="F1281" t="s">
        <v>86</v>
      </c>
      <c r="G1281" t="s">
        <v>9</v>
      </c>
      <c r="H1281">
        <v>0</v>
      </c>
      <c r="I1281">
        <v>0</v>
      </c>
      <c r="J1281">
        <v>0</v>
      </c>
      <c r="K1281">
        <v>0</v>
      </c>
    </row>
    <row r="1282" spans="1:11" x14ac:dyDescent="0.35">
      <c r="A1282" t="str">
        <f t="shared" si="18"/>
        <v>Grazing LivestockDairy</v>
      </c>
      <c r="B1282" t="s">
        <v>63</v>
      </c>
      <c r="C1282" t="s">
        <v>64</v>
      </c>
      <c r="F1282" t="s">
        <v>87</v>
      </c>
      <c r="G1282" t="s">
        <v>9</v>
      </c>
      <c r="H1282">
        <v>0</v>
      </c>
      <c r="I1282">
        <v>0</v>
      </c>
      <c r="J1282">
        <v>0</v>
      </c>
      <c r="K1282">
        <v>0</v>
      </c>
    </row>
    <row r="1283" spans="1:11" x14ac:dyDescent="0.35">
      <c r="A1283" t="str">
        <f t="shared" si="18"/>
        <v>Grazing LivestockDairy</v>
      </c>
      <c r="B1283" t="s">
        <v>63</v>
      </c>
      <c r="C1283" t="s">
        <v>64</v>
      </c>
      <c r="F1283" t="s">
        <v>88</v>
      </c>
      <c r="G1283" t="s">
        <v>9</v>
      </c>
      <c r="H1283">
        <v>0</v>
      </c>
      <c r="I1283">
        <v>0</v>
      </c>
      <c r="J1283">
        <v>0</v>
      </c>
      <c r="K1283">
        <v>0</v>
      </c>
    </row>
    <row r="1284" spans="1:11" x14ac:dyDescent="0.35">
      <c r="A1284" t="str">
        <f t="shared" si="18"/>
        <v>Grazing LivestockDairy</v>
      </c>
      <c r="B1284" t="s">
        <v>63</v>
      </c>
      <c r="C1284" t="s">
        <v>64</v>
      </c>
      <c r="F1284" t="s">
        <v>89</v>
      </c>
      <c r="G1284" t="s">
        <v>9</v>
      </c>
      <c r="H1284">
        <v>0</v>
      </c>
      <c r="I1284">
        <v>0</v>
      </c>
      <c r="J1284">
        <v>0</v>
      </c>
      <c r="K1284">
        <v>0</v>
      </c>
    </row>
    <row r="1285" spans="1:11" x14ac:dyDescent="0.35">
      <c r="A1285" t="str">
        <f t="shared" si="18"/>
        <v>Grazing LivestockDairy</v>
      </c>
      <c r="B1285" t="s">
        <v>63</v>
      </c>
      <c r="C1285" t="s">
        <v>64</v>
      </c>
      <c r="F1285" t="s">
        <v>90</v>
      </c>
      <c r="G1285" t="s">
        <v>9</v>
      </c>
      <c r="H1285">
        <v>0</v>
      </c>
      <c r="I1285">
        <v>0</v>
      </c>
      <c r="J1285">
        <v>0</v>
      </c>
      <c r="K1285">
        <v>0</v>
      </c>
    </row>
    <row r="1286" spans="1:11" x14ac:dyDescent="0.35">
      <c r="A1286" t="str">
        <f t="shared" si="18"/>
        <v>Grazing LivestockDairy</v>
      </c>
      <c r="B1286" t="s">
        <v>63</v>
      </c>
      <c r="C1286" t="s">
        <v>64</v>
      </c>
      <c r="F1286" t="s">
        <v>91</v>
      </c>
      <c r="G1286" t="s">
        <v>9</v>
      </c>
      <c r="H1286">
        <v>0</v>
      </c>
      <c r="I1286">
        <v>0</v>
      </c>
      <c r="J1286">
        <v>0</v>
      </c>
      <c r="K1286">
        <v>0</v>
      </c>
    </row>
    <row r="1287" spans="1:11" x14ac:dyDescent="0.35">
      <c r="A1287" t="str">
        <f t="shared" si="18"/>
        <v>Grazing LivestockDairy</v>
      </c>
      <c r="B1287" t="s">
        <v>63</v>
      </c>
      <c r="C1287" t="s">
        <v>64</v>
      </c>
      <c r="F1287" t="s">
        <v>92</v>
      </c>
      <c r="G1287" t="s">
        <v>9</v>
      </c>
      <c r="H1287">
        <v>0</v>
      </c>
      <c r="I1287">
        <v>0</v>
      </c>
      <c r="J1287">
        <v>0</v>
      </c>
      <c r="K1287">
        <v>0</v>
      </c>
    </row>
    <row r="1288" spans="1:11" x14ac:dyDescent="0.35">
      <c r="A1288" t="str">
        <f t="shared" si="18"/>
        <v>Grazing LivestockDairy</v>
      </c>
      <c r="B1288" t="s">
        <v>63</v>
      </c>
      <c r="C1288" t="s">
        <v>64</v>
      </c>
      <c r="F1288" t="s">
        <v>93</v>
      </c>
      <c r="G1288" t="s">
        <v>9</v>
      </c>
      <c r="H1288">
        <v>0</v>
      </c>
      <c r="I1288">
        <v>0</v>
      </c>
      <c r="J1288">
        <v>0</v>
      </c>
      <c r="K1288">
        <v>0</v>
      </c>
    </row>
    <row r="1289" spans="1:11" x14ac:dyDescent="0.35">
      <c r="A1289" t="str">
        <f t="shared" ref="A1289:A1352" si="19">CONCATENATE(B1289,C1289,D1289,E1289)</f>
        <v>Grazing LivestockDairy</v>
      </c>
      <c r="B1289" t="s">
        <v>63</v>
      </c>
      <c r="C1289" t="s">
        <v>64</v>
      </c>
      <c r="F1289" t="s">
        <v>94</v>
      </c>
      <c r="G1289" t="s">
        <v>9</v>
      </c>
      <c r="H1289">
        <v>0</v>
      </c>
      <c r="I1289">
        <v>0</v>
      </c>
      <c r="J1289">
        <v>0</v>
      </c>
      <c r="K1289">
        <v>0</v>
      </c>
    </row>
    <row r="1290" spans="1:11" x14ac:dyDescent="0.35">
      <c r="A1290" t="str">
        <f t="shared" si="19"/>
        <v>Grazing LivestockDairy</v>
      </c>
      <c r="B1290" t="s">
        <v>63</v>
      </c>
      <c r="C1290" t="s">
        <v>64</v>
      </c>
      <c r="F1290" t="s">
        <v>95</v>
      </c>
      <c r="G1290" t="s">
        <v>9</v>
      </c>
      <c r="H1290">
        <v>0</v>
      </c>
      <c r="I1290">
        <v>0</v>
      </c>
      <c r="J1290">
        <v>0</v>
      </c>
      <c r="K1290">
        <v>0</v>
      </c>
    </row>
    <row r="1291" spans="1:11" x14ac:dyDescent="0.35">
      <c r="A1291" t="str">
        <f t="shared" si="19"/>
        <v>Grazing LivestockDairy</v>
      </c>
      <c r="B1291" t="s">
        <v>63</v>
      </c>
      <c r="C1291" t="s">
        <v>64</v>
      </c>
      <c r="F1291" t="s">
        <v>96</v>
      </c>
      <c r="G1291" t="s">
        <v>9</v>
      </c>
      <c r="H1291">
        <v>0</v>
      </c>
      <c r="I1291">
        <v>0</v>
      </c>
      <c r="J1291">
        <v>0</v>
      </c>
      <c r="K1291">
        <v>0</v>
      </c>
    </row>
    <row r="1292" spans="1:11" x14ac:dyDescent="0.35">
      <c r="A1292" t="str">
        <f t="shared" si="19"/>
        <v>Grazing LivestockDairy</v>
      </c>
      <c r="B1292" t="s">
        <v>63</v>
      </c>
      <c r="C1292" t="s">
        <v>64</v>
      </c>
      <c r="F1292" t="s">
        <v>97</v>
      </c>
      <c r="G1292" t="s">
        <v>9</v>
      </c>
      <c r="H1292">
        <v>0</v>
      </c>
      <c r="I1292">
        <v>0</v>
      </c>
      <c r="J1292">
        <v>0</v>
      </c>
      <c r="K1292">
        <v>0</v>
      </c>
    </row>
    <row r="1293" spans="1:11" x14ac:dyDescent="0.35">
      <c r="A1293" t="str">
        <f t="shared" si="19"/>
        <v>Grazing LivestockDairy</v>
      </c>
      <c r="B1293" t="s">
        <v>63</v>
      </c>
      <c r="C1293" t="s">
        <v>64</v>
      </c>
      <c r="F1293" t="s">
        <v>98</v>
      </c>
      <c r="G1293" t="s">
        <v>9</v>
      </c>
      <c r="H1293">
        <v>0</v>
      </c>
      <c r="I1293">
        <v>0</v>
      </c>
      <c r="J1293">
        <v>0</v>
      </c>
      <c r="K1293">
        <v>0</v>
      </c>
    </row>
    <row r="1294" spans="1:11" x14ac:dyDescent="0.35">
      <c r="A1294" t="str">
        <f t="shared" si="19"/>
        <v>Grazing LivestockDairy</v>
      </c>
      <c r="B1294" t="s">
        <v>63</v>
      </c>
      <c r="C1294" t="s">
        <v>64</v>
      </c>
      <c r="F1294" t="s">
        <v>99</v>
      </c>
      <c r="G1294" t="s">
        <v>9</v>
      </c>
      <c r="H1294">
        <v>0</v>
      </c>
      <c r="I1294">
        <v>0</v>
      </c>
      <c r="J1294">
        <v>0</v>
      </c>
      <c r="K1294">
        <v>0</v>
      </c>
    </row>
    <row r="1295" spans="1:11" x14ac:dyDescent="0.35">
      <c r="A1295" t="str">
        <f t="shared" si="19"/>
        <v>Grazing LivestockDairy</v>
      </c>
      <c r="B1295" t="s">
        <v>63</v>
      </c>
      <c r="C1295" t="s">
        <v>64</v>
      </c>
      <c r="F1295" t="s">
        <v>100</v>
      </c>
      <c r="G1295" t="s">
        <v>9</v>
      </c>
      <c r="H1295">
        <v>146.62323378586899</v>
      </c>
      <c r="I1295">
        <v>125.73497349006</v>
      </c>
      <c r="J1295">
        <v>103.55835987539901</v>
      </c>
      <c r="K1295">
        <v>251.49014048666999</v>
      </c>
    </row>
    <row r="1296" spans="1:11" x14ac:dyDescent="0.35">
      <c r="A1296" t="str">
        <f t="shared" si="19"/>
        <v>Grazing LivestockDairy</v>
      </c>
      <c r="B1296" t="s">
        <v>63</v>
      </c>
      <c r="C1296" t="s">
        <v>64</v>
      </c>
      <c r="F1296" t="s">
        <v>101</v>
      </c>
      <c r="G1296" t="s">
        <v>9</v>
      </c>
      <c r="H1296">
        <v>97.928217046875403</v>
      </c>
      <c r="I1296">
        <v>81.868612316206494</v>
      </c>
      <c r="J1296">
        <v>69.456483707020098</v>
      </c>
      <c r="K1296">
        <v>169.51607579383901</v>
      </c>
    </row>
    <row r="1297" spans="1:11" x14ac:dyDescent="0.35">
      <c r="A1297" t="str">
        <f t="shared" si="19"/>
        <v>Grazing LivestockDairy</v>
      </c>
      <c r="B1297" t="s">
        <v>63</v>
      </c>
      <c r="C1297" t="s">
        <v>64</v>
      </c>
      <c r="F1297" t="s">
        <v>102</v>
      </c>
      <c r="G1297" t="s">
        <v>9</v>
      </c>
      <c r="H1297">
        <v>38.134218626176299</v>
      </c>
      <c r="I1297">
        <v>39.501760096870903</v>
      </c>
      <c r="J1297">
        <v>24.262551302388101</v>
      </c>
      <c r="K1297">
        <v>63.792079478158499</v>
      </c>
    </row>
    <row r="1298" spans="1:11" x14ac:dyDescent="0.35">
      <c r="A1298" t="str">
        <f t="shared" si="19"/>
        <v>Grazing LivestockDairy</v>
      </c>
      <c r="B1298" t="s">
        <v>63</v>
      </c>
      <c r="C1298" t="s">
        <v>64</v>
      </c>
      <c r="F1298" t="s">
        <v>103</v>
      </c>
      <c r="G1298" t="s">
        <v>9</v>
      </c>
      <c r="H1298">
        <v>6.5686338865134104</v>
      </c>
      <c r="I1298" t="s">
        <v>19</v>
      </c>
      <c r="J1298">
        <v>4.7046218377362203</v>
      </c>
      <c r="K1298">
        <v>9.5636260767785295</v>
      </c>
    </row>
    <row r="1299" spans="1:11" x14ac:dyDescent="0.35">
      <c r="A1299" t="str">
        <f t="shared" si="19"/>
        <v>Grazing LivestockDairy</v>
      </c>
      <c r="B1299" t="s">
        <v>63</v>
      </c>
      <c r="C1299" t="s">
        <v>64</v>
      </c>
      <c r="F1299" t="s">
        <v>104</v>
      </c>
      <c r="G1299" t="s">
        <v>9</v>
      </c>
      <c r="H1299" t="s">
        <v>19</v>
      </c>
      <c r="I1299">
        <v>0</v>
      </c>
      <c r="J1299" t="s">
        <v>19</v>
      </c>
      <c r="K1299" t="s">
        <v>19</v>
      </c>
    </row>
    <row r="1300" spans="1:11" x14ac:dyDescent="0.35">
      <c r="A1300" t="str">
        <f t="shared" si="19"/>
        <v>Grazing LivestockDairy</v>
      </c>
      <c r="B1300" t="s">
        <v>63</v>
      </c>
      <c r="C1300" t="s">
        <v>64</v>
      </c>
      <c r="F1300" t="s">
        <v>105</v>
      </c>
      <c r="G1300" t="s">
        <v>9</v>
      </c>
      <c r="H1300">
        <v>0</v>
      </c>
      <c r="I1300">
        <v>0</v>
      </c>
      <c r="J1300">
        <v>0</v>
      </c>
      <c r="K1300">
        <v>0</v>
      </c>
    </row>
    <row r="1301" spans="1:11" x14ac:dyDescent="0.35">
      <c r="A1301" t="str">
        <f t="shared" si="19"/>
        <v>Grazing LivestockDairy</v>
      </c>
      <c r="B1301" t="s">
        <v>63</v>
      </c>
      <c r="C1301" t="s">
        <v>64</v>
      </c>
      <c r="F1301" t="s">
        <v>106</v>
      </c>
      <c r="G1301" t="s">
        <v>9</v>
      </c>
      <c r="H1301" t="s">
        <v>24</v>
      </c>
      <c r="I1301" t="s">
        <v>54</v>
      </c>
      <c r="J1301">
        <v>0</v>
      </c>
      <c r="K1301" t="s">
        <v>24</v>
      </c>
    </row>
    <row r="1302" spans="1:11" x14ac:dyDescent="0.35">
      <c r="A1302" t="str">
        <f t="shared" si="19"/>
        <v>Grazing LivestockDairy</v>
      </c>
      <c r="B1302" t="s">
        <v>63</v>
      </c>
      <c r="C1302" t="s">
        <v>64</v>
      </c>
      <c r="F1302" t="s">
        <v>107</v>
      </c>
      <c r="G1302" t="s">
        <v>9</v>
      </c>
      <c r="H1302">
        <v>0</v>
      </c>
      <c r="I1302">
        <v>0</v>
      </c>
      <c r="J1302">
        <v>0</v>
      </c>
      <c r="K1302">
        <v>0</v>
      </c>
    </row>
    <row r="1303" spans="1:11" x14ac:dyDescent="0.35">
      <c r="A1303" t="str">
        <f t="shared" si="19"/>
        <v>Grazing LivestockDairy</v>
      </c>
      <c r="B1303" t="s">
        <v>63</v>
      </c>
      <c r="C1303" t="s">
        <v>64</v>
      </c>
      <c r="F1303" t="s">
        <v>108</v>
      </c>
      <c r="G1303" t="s">
        <v>9</v>
      </c>
      <c r="H1303" t="s">
        <v>24</v>
      </c>
      <c r="I1303" t="s">
        <v>54</v>
      </c>
      <c r="J1303">
        <v>0</v>
      </c>
      <c r="K1303" t="s">
        <v>24</v>
      </c>
    </row>
    <row r="1304" spans="1:11" x14ac:dyDescent="0.35">
      <c r="A1304" t="str">
        <f t="shared" si="19"/>
        <v>Grazing LivestockDairy</v>
      </c>
      <c r="B1304" t="s">
        <v>63</v>
      </c>
      <c r="C1304" t="s">
        <v>64</v>
      </c>
      <c r="F1304" t="s">
        <v>109</v>
      </c>
      <c r="G1304" t="s">
        <v>9</v>
      </c>
      <c r="H1304">
        <v>7.3686480648796202</v>
      </c>
      <c r="I1304">
        <v>6.5698484150322596</v>
      </c>
      <c r="J1304">
        <v>7.0886096672594299</v>
      </c>
      <c r="K1304">
        <v>8.1212795273026597</v>
      </c>
    </row>
    <row r="1305" spans="1:11" x14ac:dyDescent="0.35">
      <c r="A1305" t="str">
        <f t="shared" si="19"/>
        <v>Grazing LivestockDairy</v>
      </c>
      <c r="B1305" t="s">
        <v>63</v>
      </c>
      <c r="C1305" t="s">
        <v>64</v>
      </c>
      <c r="F1305" t="s">
        <v>110</v>
      </c>
      <c r="G1305" t="s">
        <v>9</v>
      </c>
      <c r="H1305">
        <v>8.0094043566819604</v>
      </c>
      <c r="I1305">
        <v>7.0950756109094604</v>
      </c>
      <c r="J1305">
        <v>7.6379745630240397</v>
      </c>
      <c r="K1305">
        <v>8.9117650455578907</v>
      </c>
    </row>
    <row r="1306" spans="1:11" x14ac:dyDescent="0.35">
      <c r="A1306" t="str">
        <f t="shared" si="19"/>
        <v>Grazing LivestockDairy</v>
      </c>
      <c r="B1306" t="s">
        <v>63</v>
      </c>
      <c r="C1306" t="s">
        <v>64</v>
      </c>
      <c r="F1306" t="s">
        <v>111</v>
      </c>
      <c r="G1306" t="s">
        <v>9</v>
      </c>
      <c r="H1306">
        <v>6.2055804528257603</v>
      </c>
      <c r="I1306">
        <v>5.8721886390770299</v>
      </c>
      <c r="J1306">
        <v>5.7670392415651603</v>
      </c>
      <c r="K1306">
        <v>6.8314879201296899</v>
      </c>
    </row>
    <row r="1307" spans="1:11" x14ac:dyDescent="0.35">
      <c r="A1307" t="str">
        <f t="shared" si="19"/>
        <v>Grazing LivestockDairy</v>
      </c>
      <c r="B1307" t="s">
        <v>63</v>
      </c>
      <c r="C1307" t="s">
        <v>64</v>
      </c>
      <c r="F1307" t="s">
        <v>112</v>
      </c>
      <c r="G1307" t="s">
        <v>9</v>
      </c>
      <c r="H1307">
        <v>2.8314298679296401</v>
      </c>
      <c r="I1307" t="s">
        <v>19</v>
      </c>
      <c r="J1307">
        <v>3.1488188370596699</v>
      </c>
      <c r="K1307">
        <v>2.7396352343654802</v>
      </c>
    </row>
    <row r="1308" spans="1:11" x14ac:dyDescent="0.35">
      <c r="A1308" t="str">
        <f t="shared" si="19"/>
        <v>Grazing LivestockDairy</v>
      </c>
      <c r="B1308" t="s">
        <v>63</v>
      </c>
      <c r="C1308" t="s">
        <v>64</v>
      </c>
      <c r="F1308" t="s">
        <v>113</v>
      </c>
      <c r="G1308" t="s">
        <v>9</v>
      </c>
      <c r="H1308">
        <v>0</v>
      </c>
      <c r="I1308">
        <v>0</v>
      </c>
      <c r="J1308">
        <v>0</v>
      </c>
      <c r="K1308">
        <v>0</v>
      </c>
    </row>
    <row r="1309" spans="1:11" x14ac:dyDescent="0.35">
      <c r="A1309" t="str">
        <f t="shared" si="19"/>
        <v>Grazing LivestockDairy</v>
      </c>
      <c r="B1309" t="s">
        <v>63</v>
      </c>
      <c r="C1309" t="s">
        <v>64</v>
      </c>
      <c r="F1309" t="s">
        <v>114</v>
      </c>
      <c r="G1309" t="s">
        <v>9</v>
      </c>
      <c r="H1309" t="s">
        <v>24</v>
      </c>
      <c r="I1309">
        <v>0</v>
      </c>
      <c r="J1309">
        <v>0</v>
      </c>
      <c r="K1309" t="s">
        <v>24</v>
      </c>
    </row>
    <row r="1310" spans="1:11" x14ac:dyDescent="0.35">
      <c r="A1310" t="str">
        <f t="shared" si="19"/>
        <v>Grazing LivestockDairy</v>
      </c>
      <c r="B1310" t="s">
        <v>63</v>
      </c>
      <c r="C1310" t="s">
        <v>64</v>
      </c>
      <c r="F1310" t="s">
        <v>115</v>
      </c>
      <c r="G1310" t="s">
        <v>9</v>
      </c>
      <c r="H1310">
        <v>158.12265680576601</v>
      </c>
      <c r="I1310">
        <v>160.77244483239099</v>
      </c>
      <c r="J1310">
        <v>161.660520314156</v>
      </c>
      <c r="K1310">
        <v>154.91253313077701</v>
      </c>
    </row>
    <row r="1311" spans="1:11" x14ac:dyDescent="0.35">
      <c r="A1311" t="str">
        <f t="shared" si="19"/>
        <v>Grazing LivestockDairy</v>
      </c>
      <c r="B1311" t="s">
        <v>63</v>
      </c>
      <c r="C1311" t="s">
        <v>64</v>
      </c>
      <c r="F1311" t="s">
        <v>116</v>
      </c>
      <c r="G1311" t="s">
        <v>9</v>
      </c>
      <c r="H1311">
        <v>153.700372682232</v>
      </c>
      <c r="I1311" t="s">
        <v>24</v>
      </c>
      <c r="J1311">
        <v>146.57231014238701</v>
      </c>
      <c r="K1311">
        <v>157.27485577517001</v>
      </c>
    </row>
    <row r="1312" spans="1:11" x14ac:dyDescent="0.35">
      <c r="A1312" t="str">
        <f t="shared" si="19"/>
        <v>Grazing LivestockDairy</v>
      </c>
      <c r="B1312" t="s">
        <v>63</v>
      </c>
      <c r="C1312" t="s">
        <v>64</v>
      </c>
      <c r="F1312" t="s">
        <v>117</v>
      </c>
      <c r="G1312" t="s">
        <v>9</v>
      </c>
      <c r="H1312">
        <v>323.29782770904399</v>
      </c>
      <c r="I1312">
        <v>332.17530654665597</v>
      </c>
      <c r="J1312">
        <v>316.03135912977098</v>
      </c>
      <c r="K1312">
        <v>327.92550156090698</v>
      </c>
    </row>
    <row r="1313" spans="1:11" x14ac:dyDescent="0.35">
      <c r="A1313" t="str">
        <f t="shared" si="19"/>
        <v>Grazing LivestockDairy</v>
      </c>
      <c r="B1313" t="s">
        <v>63</v>
      </c>
      <c r="C1313" t="s">
        <v>64</v>
      </c>
      <c r="F1313" t="s">
        <v>118</v>
      </c>
      <c r="G1313" t="s">
        <v>9</v>
      </c>
      <c r="H1313">
        <v>0</v>
      </c>
      <c r="I1313">
        <v>0</v>
      </c>
      <c r="J1313">
        <v>0</v>
      </c>
      <c r="K1313">
        <v>0</v>
      </c>
    </row>
    <row r="1314" spans="1:11" x14ac:dyDescent="0.35">
      <c r="A1314" t="str">
        <f t="shared" si="19"/>
        <v>Grazing LivestockDairy</v>
      </c>
      <c r="B1314" t="s">
        <v>63</v>
      </c>
      <c r="C1314" t="s">
        <v>64</v>
      </c>
      <c r="F1314" t="s">
        <v>119</v>
      </c>
      <c r="G1314" t="s">
        <v>9</v>
      </c>
      <c r="H1314" t="s">
        <v>24</v>
      </c>
      <c r="I1314">
        <v>0</v>
      </c>
      <c r="J1314">
        <v>0</v>
      </c>
      <c r="K1314" t="s">
        <v>24</v>
      </c>
    </row>
    <row r="1315" spans="1:11" x14ac:dyDescent="0.35">
      <c r="A1315" t="str">
        <f t="shared" si="19"/>
        <v>Grazing LivestockGrazing livestock (lowland)</v>
      </c>
      <c r="B1315" t="s">
        <v>63</v>
      </c>
      <c r="C1315" t="s">
        <v>65</v>
      </c>
      <c r="F1315" t="s">
        <v>4</v>
      </c>
      <c r="G1315" t="s">
        <v>5</v>
      </c>
      <c r="H1315">
        <v>12791.000599999999</v>
      </c>
      <c r="I1315">
        <v>3170.4452000000001</v>
      </c>
      <c r="J1315">
        <v>6377.9678000000004</v>
      </c>
      <c r="K1315">
        <v>3242.5875999999998</v>
      </c>
    </row>
    <row r="1316" spans="1:11" x14ac:dyDescent="0.35">
      <c r="A1316" t="str">
        <f t="shared" si="19"/>
        <v>Grazing LivestockGrazing livestock (lowland)</v>
      </c>
      <c r="B1316" t="s">
        <v>63</v>
      </c>
      <c r="C1316" t="s">
        <v>65</v>
      </c>
      <c r="F1316" t="s">
        <v>6</v>
      </c>
      <c r="G1316" t="s">
        <v>7</v>
      </c>
      <c r="H1316">
        <v>94.501708578060601</v>
      </c>
      <c r="I1316">
        <v>57.892403977523401</v>
      </c>
      <c r="J1316">
        <v>95.636351734795497</v>
      </c>
      <c r="K1316">
        <v>128.06474216517699</v>
      </c>
    </row>
    <row r="1317" spans="1:11" x14ac:dyDescent="0.35">
      <c r="A1317" t="str">
        <f t="shared" si="19"/>
        <v>Grazing LivestockGrazing livestock (lowland)</v>
      </c>
      <c r="B1317" t="s">
        <v>63</v>
      </c>
      <c r="C1317" t="s">
        <v>65</v>
      </c>
      <c r="F1317" t="s">
        <v>8</v>
      </c>
      <c r="G1317" t="s">
        <v>9</v>
      </c>
      <c r="H1317">
        <v>90.538585823223201</v>
      </c>
      <c r="I1317">
        <v>55.321584836098097</v>
      </c>
      <c r="J1317">
        <v>91.2676028096284</v>
      </c>
      <c r="K1317">
        <v>123.538133737698</v>
      </c>
    </row>
    <row r="1318" spans="1:11" x14ac:dyDescent="0.35">
      <c r="A1318" t="str">
        <f t="shared" si="19"/>
        <v>Grazing LivestockGrazing livestock (lowland)</v>
      </c>
      <c r="B1318" t="s">
        <v>63</v>
      </c>
      <c r="C1318" t="s">
        <v>65</v>
      </c>
      <c r="F1318" t="s">
        <v>82</v>
      </c>
      <c r="G1318" t="s">
        <v>9</v>
      </c>
      <c r="H1318">
        <v>0</v>
      </c>
      <c r="I1318">
        <v>0</v>
      </c>
      <c r="J1318">
        <v>0</v>
      </c>
      <c r="K1318">
        <v>0</v>
      </c>
    </row>
    <row r="1319" spans="1:11" x14ac:dyDescent="0.35">
      <c r="A1319" t="str">
        <f t="shared" si="19"/>
        <v>Grazing LivestockGrazing livestock (lowland)</v>
      </c>
      <c r="B1319" t="s">
        <v>63</v>
      </c>
      <c r="C1319" t="s">
        <v>65</v>
      </c>
      <c r="F1319" t="s">
        <v>83</v>
      </c>
      <c r="G1319" t="s">
        <v>9</v>
      </c>
      <c r="H1319">
        <v>0</v>
      </c>
      <c r="I1319">
        <v>0</v>
      </c>
      <c r="J1319">
        <v>0</v>
      </c>
      <c r="K1319">
        <v>0</v>
      </c>
    </row>
    <row r="1320" spans="1:11" x14ac:dyDescent="0.35">
      <c r="A1320" t="str">
        <f t="shared" si="19"/>
        <v>Grazing LivestockGrazing livestock (lowland)</v>
      </c>
      <c r="B1320" t="s">
        <v>63</v>
      </c>
      <c r="C1320" t="s">
        <v>65</v>
      </c>
      <c r="F1320" t="s">
        <v>84</v>
      </c>
      <c r="G1320" t="s">
        <v>9</v>
      </c>
      <c r="H1320">
        <v>0</v>
      </c>
      <c r="I1320">
        <v>0</v>
      </c>
      <c r="J1320">
        <v>0</v>
      </c>
      <c r="K1320">
        <v>0</v>
      </c>
    </row>
    <row r="1321" spans="1:11" x14ac:dyDescent="0.35">
      <c r="A1321" t="str">
        <f t="shared" si="19"/>
        <v>Grazing LivestockGrazing livestock (lowland)</v>
      </c>
      <c r="B1321" t="s">
        <v>63</v>
      </c>
      <c r="C1321" t="s">
        <v>65</v>
      </c>
      <c r="F1321" t="s">
        <v>85</v>
      </c>
      <c r="G1321" t="s">
        <v>9</v>
      </c>
      <c r="H1321">
        <v>0</v>
      </c>
      <c r="I1321">
        <v>0</v>
      </c>
      <c r="J1321">
        <v>0</v>
      </c>
      <c r="K1321">
        <v>0</v>
      </c>
    </row>
    <row r="1322" spans="1:11" x14ac:dyDescent="0.35">
      <c r="A1322" t="str">
        <f t="shared" si="19"/>
        <v>Grazing LivestockGrazing livestock (lowland)</v>
      </c>
      <c r="B1322" t="s">
        <v>63</v>
      </c>
      <c r="C1322" t="s">
        <v>65</v>
      </c>
      <c r="F1322" t="s">
        <v>86</v>
      </c>
      <c r="G1322" t="s">
        <v>9</v>
      </c>
      <c r="H1322">
        <v>0</v>
      </c>
      <c r="I1322">
        <v>0</v>
      </c>
      <c r="J1322">
        <v>0</v>
      </c>
      <c r="K1322">
        <v>0</v>
      </c>
    </row>
    <row r="1323" spans="1:11" x14ac:dyDescent="0.35">
      <c r="A1323" t="str">
        <f t="shared" si="19"/>
        <v>Grazing LivestockGrazing livestock (lowland)</v>
      </c>
      <c r="B1323" t="s">
        <v>63</v>
      </c>
      <c r="C1323" t="s">
        <v>65</v>
      </c>
      <c r="F1323" t="s">
        <v>87</v>
      </c>
      <c r="G1323" t="s">
        <v>9</v>
      </c>
      <c r="H1323">
        <v>0</v>
      </c>
      <c r="I1323">
        <v>0</v>
      </c>
      <c r="J1323">
        <v>0</v>
      </c>
      <c r="K1323">
        <v>0</v>
      </c>
    </row>
    <row r="1324" spans="1:11" x14ac:dyDescent="0.35">
      <c r="A1324" t="str">
        <f t="shared" si="19"/>
        <v>Grazing LivestockGrazing livestock (lowland)</v>
      </c>
      <c r="B1324" t="s">
        <v>63</v>
      </c>
      <c r="C1324" t="s">
        <v>65</v>
      </c>
      <c r="F1324" t="s">
        <v>88</v>
      </c>
      <c r="G1324" t="s">
        <v>9</v>
      </c>
      <c r="H1324">
        <v>0</v>
      </c>
      <c r="I1324">
        <v>0</v>
      </c>
      <c r="J1324">
        <v>0</v>
      </c>
      <c r="K1324">
        <v>0</v>
      </c>
    </row>
    <row r="1325" spans="1:11" x14ac:dyDescent="0.35">
      <c r="A1325" t="str">
        <f t="shared" si="19"/>
        <v>Grazing LivestockGrazing livestock (lowland)</v>
      </c>
      <c r="B1325" t="s">
        <v>63</v>
      </c>
      <c r="C1325" t="s">
        <v>65</v>
      </c>
      <c r="F1325" t="s">
        <v>89</v>
      </c>
      <c r="G1325" t="s">
        <v>9</v>
      </c>
      <c r="H1325">
        <v>0</v>
      </c>
      <c r="I1325">
        <v>0</v>
      </c>
      <c r="J1325">
        <v>0</v>
      </c>
      <c r="K1325">
        <v>0</v>
      </c>
    </row>
    <row r="1326" spans="1:11" x14ac:dyDescent="0.35">
      <c r="A1326" t="str">
        <f t="shared" si="19"/>
        <v>Grazing LivestockGrazing livestock (lowland)</v>
      </c>
      <c r="B1326" t="s">
        <v>63</v>
      </c>
      <c r="C1326" t="s">
        <v>65</v>
      </c>
      <c r="F1326" t="s">
        <v>90</v>
      </c>
      <c r="G1326" t="s">
        <v>9</v>
      </c>
      <c r="H1326">
        <v>0</v>
      </c>
      <c r="I1326">
        <v>0</v>
      </c>
      <c r="J1326">
        <v>0</v>
      </c>
      <c r="K1326">
        <v>0</v>
      </c>
    </row>
    <row r="1327" spans="1:11" x14ac:dyDescent="0.35">
      <c r="A1327" t="str">
        <f t="shared" si="19"/>
        <v>Grazing LivestockGrazing livestock (lowland)</v>
      </c>
      <c r="B1327" t="s">
        <v>63</v>
      </c>
      <c r="C1327" t="s">
        <v>65</v>
      </c>
      <c r="F1327" t="s">
        <v>91</v>
      </c>
      <c r="G1327" t="s">
        <v>9</v>
      </c>
      <c r="H1327">
        <v>0</v>
      </c>
      <c r="I1327">
        <v>0</v>
      </c>
      <c r="J1327">
        <v>0</v>
      </c>
      <c r="K1327">
        <v>0</v>
      </c>
    </row>
    <row r="1328" spans="1:11" x14ac:dyDescent="0.35">
      <c r="A1328" t="str">
        <f t="shared" si="19"/>
        <v>Grazing LivestockGrazing livestock (lowland)</v>
      </c>
      <c r="B1328" t="s">
        <v>63</v>
      </c>
      <c r="C1328" t="s">
        <v>65</v>
      </c>
      <c r="F1328" t="s">
        <v>92</v>
      </c>
      <c r="G1328" t="s">
        <v>9</v>
      </c>
      <c r="H1328">
        <v>0</v>
      </c>
      <c r="I1328">
        <v>0</v>
      </c>
      <c r="J1328">
        <v>0</v>
      </c>
      <c r="K1328">
        <v>0</v>
      </c>
    </row>
    <row r="1329" spans="1:11" x14ac:dyDescent="0.35">
      <c r="A1329" t="str">
        <f t="shared" si="19"/>
        <v>Grazing LivestockGrazing livestock (lowland)</v>
      </c>
      <c r="B1329" t="s">
        <v>63</v>
      </c>
      <c r="C1329" t="s">
        <v>65</v>
      </c>
      <c r="F1329" t="s">
        <v>93</v>
      </c>
      <c r="G1329" t="s">
        <v>9</v>
      </c>
      <c r="H1329">
        <v>0</v>
      </c>
      <c r="I1329">
        <v>0</v>
      </c>
      <c r="J1329">
        <v>0</v>
      </c>
      <c r="K1329">
        <v>0</v>
      </c>
    </row>
    <row r="1330" spans="1:11" x14ac:dyDescent="0.35">
      <c r="A1330" t="str">
        <f t="shared" si="19"/>
        <v>Grazing LivestockGrazing livestock (lowland)</v>
      </c>
      <c r="B1330" t="s">
        <v>63</v>
      </c>
      <c r="C1330" t="s">
        <v>65</v>
      </c>
      <c r="F1330" t="s">
        <v>94</v>
      </c>
      <c r="G1330" t="s">
        <v>9</v>
      </c>
      <c r="H1330">
        <v>0</v>
      </c>
      <c r="I1330">
        <v>0</v>
      </c>
      <c r="J1330">
        <v>0</v>
      </c>
      <c r="K1330">
        <v>0</v>
      </c>
    </row>
    <row r="1331" spans="1:11" x14ac:dyDescent="0.35">
      <c r="A1331" t="str">
        <f t="shared" si="19"/>
        <v>Grazing LivestockGrazing livestock (lowland)</v>
      </c>
      <c r="B1331" t="s">
        <v>63</v>
      </c>
      <c r="C1331" t="s">
        <v>65</v>
      </c>
      <c r="F1331" t="s">
        <v>95</v>
      </c>
      <c r="G1331" t="s">
        <v>9</v>
      </c>
      <c r="H1331">
        <v>0</v>
      </c>
      <c r="I1331">
        <v>0</v>
      </c>
      <c r="J1331">
        <v>0</v>
      </c>
      <c r="K1331">
        <v>0</v>
      </c>
    </row>
    <row r="1332" spans="1:11" x14ac:dyDescent="0.35">
      <c r="A1332" t="str">
        <f t="shared" si="19"/>
        <v>Grazing LivestockGrazing livestock (lowland)</v>
      </c>
      <c r="B1332" t="s">
        <v>63</v>
      </c>
      <c r="C1332" t="s">
        <v>65</v>
      </c>
      <c r="F1332" t="s">
        <v>96</v>
      </c>
      <c r="G1332" t="s">
        <v>9</v>
      </c>
      <c r="H1332">
        <v>0</v>
      </c>
      <c r="I1332">
        <v>0</v>
      </c>
      <c r="J1332">
        <v>0</v>
      </c>
      <c r="K1332">
        <v>0</v>
      </c>
    </row>
    <row r="1333" spans="1:11" x14ac:dyDescent="0.35">
      <c r="A1333" t="str">
        <f t="shared" si="19"/>
        <v>Grazing LivestockGrazing livestock (lowland)</v>
      </c>
      <c r="B1333" t="s">
        <v>63</v>
      </c>
      <c r="C1333" t="s">
        <v>65</v>
      </c>
      <c r="F1333" t="s">
        <v>97</v>
      </c>
      <c r="G1333" t="s">
        <v>9</v>
      </c>
      <c r="H1333">
        <v>0</v>
      </c>
      <c r="I1333">
        <v>0</v>
      </c>
      <c r="J1333">
        <v>0</v>
      </c>
      <c r="K1333">
        <v>0</v>
      </c>
    </row>
    <row r="1334" spans="1:11" x14ac:dyDescent="0.35">
      <c r="A1334" t="str">
        <f t="shared" si="19"/>
        <v>Grazing LivestockGrazing livestock (lowland)</v>
      </c>
      <c r="B1334" t="s">
        <v>63</v>
      </c>
      <c r="C1334" t="s">
        <v>65</v>
      </c>
      <c r="F1334" t="s">
        <v>98</v>
      </c>
      <c r="G1334" t="s">
        <v>9</v>
      </c>
      <c r="H1334">
        <v>0</v>
      </c>
      <c r="I1334">
        <v>0</v>
      </c>
      <c r="J1334">
        <v>0</v>
      </c>
      <c r="K1334">
        <v>0</v>
      </c>
    </row>
    <row r="1335" spans="1:11" x14ac:dyDescent="0.35">
      <c r="A1335" t="str">
        <f t="shared" si="19"/>
        <v>Grazing LivestockGrazing livestock (lowland)</v>
      </c>
      <c r="B1335" t="s">
        <v>63</v>
      </c>
      <c r="C1335" t="s">
        <v>65</v>
      </c>
      <c r="F1335" t="s">
        <v>99</v>
      </c>
      <c r="G1335" t="s">
        <v>9</v>
      </c>
      <c r="H1335">
        <v>0</v>
      </c>
      <c r="I1335">
        <v>0</v>
      </c>
      <c r="J1335">
        <v>0</v>
      </c>
      <c r="K1335">
        <v>0</v>
      </c>
    </row>
    <row r="1336" spans="1:11" x14ac:dyDescent="0.35">
      <c r="A1336" t="str">
        <f t="shared" si="19"/>
        <v>Grazing LivestockGrazing livestock (lowland)</v>
      </c>
      <c r="B1336" t="s">
        <v>63</v>
      </c>
      <c r="C1336" t="s">
        <v>65</v>
      </c>
      <c r="F1336" t="s">
        <v>100</v>
      </c>
      <c r="G1336" t="s">
        <v>9</v>
      </c>
      <c r="H1336">
        <v>34.615337538175098</v>
      </c>
      <c r="I1336" t="s">
        <v>19</v>
      </c>
      <c r="J1336">
        <v>42.9291325851473</v>
      </c>
      <c r="K1336">
        <v>50.229707666186101</v>
      </c>
    </row>
    <row r="1337" spans="1:11" x14ac:dyDescent="0.35">
      <c r="A1337" t="str">
        <f t="shared" si="19"/>
        <v>Grazing LivestockGrazing livestock (lowland)</v>
      </c>
      <c r="B1337" t="s">
        <v>63</v>
      </c>
      <c r="C1337" t="s">
        <v>65</v>
      </c>
      <c r="F1337" t="s">
        <v>101</v>
      </c>
      <c r="G1337" t="s">
        <v>9</v>
      </c>
      <c r="H1337">
        <v>12.448926727436801</v>
      </c>
      <c r="I1337">
        <v>0</v>
      </c>
      <c r="J1337">
        <v>14.946318708288199</v>
      </c>
      <c r="K1337">
        <v>19.708670257667102</v>
      </c>
    </row>
    <row r="1338" spans="1:11" x14ac:dyDescent="0.35">
      <c r="A1338" t="str">
        <f t="shared" si="19"/>
        <v>Grazing LivestockGrazing livestock (lowland)</v>
      </c>
      <c r="B1338" t="s">
        <v>63</v>
      </c>
      <c r="C1338" t="s">
        <v>65</v>
      </c>
      <c r="F1338" t="s">
        <v>102</v>
      </c>
      <c r="G1338" t="s">
        <v>9</v>
      </c>
      <c r="H1338">
        <v>18.292882042394702</v>
      </c>
      <c r="I1338" t="s">
        <v>19</v>
      </c>
      <c r="J1338">
        <v>23.519041113691401</v>
      </c>
      <c r="K1338">
        <v>24.363239374011101</v>
      </c>
    </row>
    <row r="1339" spans="1:11" x14ac:dyDescent="0.35">
      <c r="A1339" t="str">
        <f t="shared" si="19"/>
        <v>Grazing LivestockGrazing livestock (lowland)</v>
      </c>
      <c r="B1339" t="s">
        <v>63</v>
      </c>
      <c r="C1339" t="s">
        <v>65</v>
      </c>
      <c r="F1339" t="s">
        <v>103</v>
      </c>
      <c r="G1339" t="s">
        <v>9</v>
      </c>
      <c r="H1339" t="s">
        <v>19</v>
      </c>
      <c r="I1339">
        <v>0</v>
      </c>
      <c r="J1339" t="s">
        <v>24</v>
      </c>
      <c r="K1339" t="s">
        <v>19</v>
      </c>
    </row>
    <row r="1340" spans="1:11" x14ac:dyDescent="0.35">
      <c r="A1340" t="str">
        <f t="shared" si="19"/>
        <v>Grazing LivestockGrazing livestock (lowland)</v>
      </c>
      <c r="B1340" t="s">
        <v>63</v>
      </c>
      <c r="C1340" t="s">
        <v>65</v>
      </c>
      <c r="F1340" t="s">
        <v>104</v>
      </c>
      <c r="G1340" t="s">
        <v>9</v>
      </c>
      <c r="H1340" t="s">
        <v>19</v>
      </c>
      <c r="I1340">
        <v>0</v>
      </c>
      <c r="J1340" t="s">
        <v>19</v>
      </c>
      <c r="K1340" t="s">
        <v>19</v>
      </c>
    </row>
    <row r="1341" spans="1:11" x14ac:dyDescent="0.35">
      <c r="A1341" t="str">
        <f t="shared" si="19"/>
        <v>Grazing LivestockGrazing livestock (lowland)</v>
      </c>
      <c r="B1341" t="s">
        <v>63</v>
      </c>
      <c r="C1341" t="s">
        <v>65</v>
      </c>
      <c r="F1341" t="s">
        <v>105</v>
      </c>
      <c r="G1341" t="s">
        <v>9</v>
      </c>
      <c r="H1341">
        <v>0</v>
      </c>
      <c r="I1341">
        <v>0</v>
      </c>
      <c r="J1341">
        <v>0</v>
      </c>
      <c r="K1341">
        <v>0</v>
      </c>
    </row>
    <row r="1342" spans="1:11" x14ac:dyDescent="0.35">
      <c r="A1342" t="str">
        <f t="shared" si="19"/>
        <v>Grazing LivestockGrazing livestock (lowland)</v>
      </c>
      <c r="B1342" t="s">
        <v>63</v>
      </c>
      <c r="C1342" t="s">
        <v>65</v>
      </c>
      <c r="F1342" t="s">
        <v>106</v>
      </c>
      <c r="G1342" t="s">
        <v>9</v>
      </c>
      <c r="H1342">
        <v>0</v>
      </c>
      <c r="I1342">
        <v>0</v>
      </c>
      <c r="J1342">
        <v>0</v>
      </c>
      <c r="K1342">
        <v>0</v>
      </c>
    </row>
    <row r="1343" spans="1:11" x14ac:dyDescent="0.35">
      <c r="A1343" t="str">
        <f t="shared" si="19"/>
        <v>Grazing LivestockGrazing livestock (lowland)</v>
      </c>
      <c r="B1343" t="s">
        <v>63</v>
      </c>
      <c r="C1343" t="s">
        <v>65</v>
      </c>
      <c r="F1343" t="s">
        <v>107</v>
      </c>
      <c r="G1343" t="s">
        <v>9</v>
      </c>
      <c r="H1343">
        <v>0</v>
      </c>
      <c r="I1343">
        <v>0</v>
      </c>
      <c r="J1343">
        <v>0</v>
      </c>
      <c r="K1343">
        <v>0</v>
      </c>
    </row>
    <row r="1344" spans="1:11" x14ac:dyDescent="0.35">
      <c r="A1344" t="str">
        <f t="shared" si="19"/>
        <v>Grazing LivestockGrazing livestock (lowland)</v>
      </c>
      <c r="B1344" t="s">
        <v>63</v>
      </c>
      <c r="C1344" t="s">
        <v>65</v>
      </c>
      <c r="F1344" t="s">
        <v>108</v>
      </c>
      <c r="G1344" t="s">
        <v>9</v>
      </c>
      <c r="H1344" t="s">
        <v>24</v>
      </c>
      <c r="I1344" t="s">
        <v>54</v>
      </c>
      <c r="J1344">
        <v>0</v>
      </c>
      <c r="K1344" t="s">
        <v>24</v>
      </c>
    </row>
    <row r="1345" spans="1:11" x14ac:dyDescent="0.35">
      <c r="A1345" t="str">
        <f t="shared" si="19"/>
        <v>Grazing LivestockGrazing livestock (lowland)</v>
      </c>
      <c r="B1345" t="s">
        <v>63</v>
      </c>
      <c r="C1345" t="s">
        <v>65</v>
      </c>
      <c r="F1345" t="s">
        <v>109</v>
      </c>
      <c r="G1345" t="s">
        <v>9</v>
      </c>
      <c r="H1345">
        <v>6.08593128730306</v>
      </c>
      <c r="I1345" t="s">
        <v>19</v>
      </c>
      <c r="J1345">
        <v>6.0221388062128103</v>
      </c>
      <c r="K1345">
        <v>6.3139592185420303</v>
      </c>
    </row>
    <row r="1346" spans="1:11" x14ac:dyDescent="0.35">
      <c r="A1346" t="str">
        <f t="shared" si="19"/>
        <v>Grazing LivestockGrazing livestock (lowland)</v>
      </c>
      <c r="B1346" t="s">
        <v>63</v>
      </c>
      <c r="C1346" t="s">
        <v>65</v>
      </c>
      <c r="F1346" t="s">
        <v>110</v>
      </c>
      <c r="G1346" t="s">
        <v>9</v>
      </c>
      <c r="H1346">
        <v>7.6637383224776503</v>
      </c>
      <c r="I1346">
        <v>0</v>
      </c>
      <c r="J1346">
        <v>7.2759561344569503</v>
      </c>
      <c r="K1346">
        <v>8.3256225340796792</v>
      </c>
    </row>
    <row r="1347" spans="1:11" x14ac:dyDescent="0.35">
      <c r="A1347" t="str">
        <f t="shared" si="19"/>
        <v>Grazing LivestockGrazing livestock (lowland)</v>
      </c>
      <c r="B1347" t="s">
        <v>63</v>
      </c>
      <c r="C1347" t="s">
        <v>65</v>
      </c>
      <c r="F1347" t="s">
        <v>111</v>
      </c>
      <c r="G1347" t="s">
        <v>9</v>
      </c>
      <c r="H1347">
        <v>5.6169712750737197</v>
      </c>
      <c r="I1347" t="s">
        <v>19</v>
      </c>
      <c r="J1347">
        <v>5.6533067614838597</v>
      </c>
      <c r="K1347">
        <v>5.7322160195504601</v>
      </c>
    </row>
    <row r="1348" spans="1:11" x14ac:dyDescent="0.35">
      <c r="A1348" t="str">
        <f t="shared" si="19"/>
        <v>Grazing LivestockGrazing livestock (lowland)</v>
      </c>
      <c r="B1348" t="s">
        <v>63</v>
      </c>
      <c r="C1348" t="s">
        <v>65</v>
      </c>
      <c r="F1348" t="s">
        <v>112</v>
      </c>
      <c r="G1348" t="s">
        <v>9</v>
      </c>
      <c r="H1348" t="s">
        <v>19</v>
      </c>
      <c r="I1348">
        <v>0</v>
      </c>
      <c r="J1348" t="s">
        <v>24</v>
      </c>
      <c r="K1348" t="s">
        <v>19</v>
      </c>
    </row>
    <row r="1349" spans="1:11" x14ac:dyDescent="0.35">
      <c r="A1349" t="str">
        <f t="shared" si="19"/>
        <v>Grazing LivestockGrazing livestock (lowland)</v>
      </c>
      <c r="B1349" t="s">
        <v>63</v>
      </c>
      <c r="C1349" t="s">
        <v>65</v>
      </c>
      <c r="F1349" t="s">
        <v>113</v>
      </c>
      <c r="G1349" t="s">
        <v>9</v>
      </c>
      <c r="H1349">
        <v>0</v>
      </c>
      <c r="I1349">
        <v>0</v>
      </c>
      <c r="J1349">
        <v>0</v>
      </c>
      <c r="K1349">
        <v>0</v>
      </c>
    </row>
    <row r="1350" spans="1:11" x14ac:dyDescent="0.35">
      <c r="A1350" t="str">
        <f t="shared" si="19"/>
        <v>Grazing LivestockGrazing livestock (lowland)</v>
      </c>
      <c r="B1350" t="s">
        <v>63</v>
      </c>
      <c r="C1350" t="s">
        <v>65</v>
      </c>
      <c r="F1350" t="s">
        <v>114</v>
      </c>
      <c r="G1350" t="s">
        <v>9</v>
      </c>
      <c r="H1350">
        <v>0</v>
      </c>
      <c r="I1350">
        <v>0</v>
      </c>
      <c r="J1350">
        <v>0</v>
      </c>
      <c r="K1350">
        <v>0</v>
      </c>
    </row>
    <row r="1351" spans="1:11" x14ac:dyDescent="0.35">
      <c r="A1351" t="str">
        <f t="shared" si="19"/>
        <v>Grazing LivestockGrazing livestock (lowland)</v>
      </c>
      <c r="B1351" t="s">
        <v>63</v>
      </c>
      <c r="C1351" t="s">
        <v>65</v>
      </c>
      <c r="F1351" t="s">
        <v>115</v>
      </c>
      <c r="G1351" t="s">
        <v>9</v>
      </c>
      <c r="H1351">
        <v>162.32400249226001</v>
      </c>
      <c r="I1351">
        <v>0</v>
      </c>
      <c r="J1351">
        <v>160.567862623016</v>
      </c>
      <c r="K1351">
        <v>165.353279567615</v>
      </c>
    </row>
    <row r="1352" spans="1:11" x14ac:dyDescent="0.35">
      <c r="A1352" t="str">
        <f t="shared" si="19"/>
        <v>Grazing LivestockGrazing livestock (lowland)</v>
      </c>
      <c r="B1352" t="s">
        <v>63</v>
      </c>
      <c r="C1352" t="s">
        <v>65</v>
      </c>
      <c r="F1352" t="s">
        <v>116</v>
      </c>
      <c r="G1352" t="s">
        <v>9</v>
      </c>
      <c r="H1352">
        <v>154.29567394473801</v>
      </c>
      <c r="I1352" t="s">
        <v>24</v>
      </c>
      <c r="J1352">
        <v>152.87171836438901</v>
      </c>
      <c r="K1352">
        <v>158.17211408614901</v>
      </c>
    </row>
    <row r="1353" spans="1:11" x14ac:dyDescent="0.35">
      <c r="A1353" t="str">
        <f t="shared" ref="A1353:A1416" si="20">CONCATENATE(B1353,C1353,D1353,E1353)</f>
        <v>Grazing LivestockGrazing livestock (lowland)</v>
      </c>
      <c r="B1353" t="s">
        <v>63</v>
      </c>
      <c r="C1353" t="s">
        <v>65</v>
      </c>
      <c r="F1353" t="s">
        <v>117</v>
      </c>
      <c r="G1353" t="s">
        <v>9</v>
      </c>
      <c r="H1353" t="s">
        <v>19</v>
      </c>
      <c r="I1353">
        <v>0</v>
      </c>
      <c r="J1353" t="s">
        <v>19</v>
      </c>
      <c r="K1353" t="s">
        <v>19</v>
      </c>
    </row>
    <row r="1354" spans="1:11" x14ac:dyDescent="0.35">
      <c r="A1354" t="str">
        <f t="shared" si="20"/>
        <v>Grazing LivestockGrazing livestock (lowland)</v>
      </c>
      <c r="B1354" t="s">
        <v>63</v>
      </c>
      <c r="C1354" t="s">
        <v>65</v>
      </c>
      <c r="F1354" t="s">
        <v>118</v>
      </c>
      <c r="G1354" t="s">
        <v>9</v>
      </c>
      <c r="H1354" t="s">
        <v>24</v>
      </c>
      <c r="I1354">
        <v>0</v>
      </c>
      <c r="J1354">
        <v>0</v>
      </c>
      <c r="K1354" t="s">
        <v>24</v>
      </c>
    </row>
    <row r="1355" spans="1:11" x14ac:dyDescent="0.35">
      <c r="A1355" t="str">
        <f t="shared" si="20"/>
        <v>Grazing LivestockGrazing livestock (lowland)</v>
      </c>
      <c r="B1355" t="s">
        <v>63</v>
      </c>
      <c r="C1355" t="s">
        <v>65</v>
      </c>
      <c r="F1355" t="s">
        <v>119</v>
      </c>
      <c r="G1355" t="s">
        <v>9</v>
      </c>
      <c r="H1355">
        <v>0</v>
      </c>
      <c r="I1355">
        <v>0</v>
      </c>
      <c r="J1355">
        <v>0</v>
      </c>
      <c r="K1355">
        <v>0</v>
      </c>
    </row>
    <row r="1356" spans="1:11" x14ac:dyDescent="0.35">
      <c r="A1356" t="str">
        <f t="shared" si="20"/>
        <v>Grazing LivestockGrazing livestock (LFA)</v>
      </c>
      <c r="B1356" t="s">
        <v>63</v>
      </c>
      <c r="C1356" t="s">
        <v>66</v>
      </c>
      <c r="F1356" t="s">
        <v>4</v>
      </c>
      <c r="G1356" t="s">
        <v>5</v>
      </c>
      <c r="H1356">
        <v>6928.0001000000002</v>
      </c>
      <c r="I1356">
        <v>1697.7819999999999</v>
      </c>
      <c r="J1356">
        <v>3489.9393</v>
      </c>
      <c r="K1356">
        <v>1740.2788</v>
      </c>
    </row>
    <row r="1357" spans="1:11" x14ac:dyDescent="0.35">
      <c r="A1357" t="str">
        <f t="shared" si="20"/>
        <v>Grazing LivestockGrazing livestock (LFA)</v>
      </c>
      <c r="B1357" t="s">
        <v>63</v>
      </c>
      <c r="C1357" t="s">
        <v>66</v>
      </c>
      <c r="F1357" t="s">
        <v>6</v>
      </c>
      <c r="G1357" t="s">
        <v>7</v>
      </c>
      <c r="H1357">
        <v>171.82483368512101</v>
      </c>
      <c r="I1357">
        <v>73.111349671512599</v>
      </c>
      <c r="J1357">
        <v>133.45696469219399</v>
      </c>
      <c r="K1357">
        <v>345.07035628256801</v>
      </c>
    </row>
    <row r="1358" spans="1:11" x14ac:dyDescent="0.35">
      <c r="A1358" t="str">
        <f t="shared" si="20"/>
        <v>Grazing LivestockGrazing livestock (LFA)</v>
      </c>
      <c r="B1358" t="s">
        <v>63</v>
      </c>
      <c r="C1358" t="s">
        <v>66</v>
      </c>
      <c r="F1358" t="s">
        <v>8</v>
      </c>
      <c r="G1358" t="s">
        <v>9</v>
      </c>
      <c r="H1358">
        <v>164.67543071253701</v>
      </c>
      <c r="I1358">
        <v>68.603485963451106</v>
      </c>
      <c r="J1358">
        <v>130.19994215142901</v>
      </c>
      <c r="K1358">
        <v>327.53817484072101</v>
      </c>
    </row>
    <row r="1359" spans="1:11" x14ac:dyDescent="0.35">
      <c r="A1359" t="str">
        <f t="shared" si="20"/>
        <v>Grazing LivestockGrazing livestock (LFA)</v>
      </c>
      <c r="B1359" t="s">
        <v>63</v>
      </c>
      <c r="C1359" t="s">
        <v>66</v>
      </c>
      <c r="F1359" t="s">
        <v>82</v>
      </c>
      <c r="G1359" t="s">
        <v>9</v>
      </c>
      <c r="H1359">
        <v>0</v>
      </c>
      <c r="I1359">
        <v>0</v>
      </c>
      <c r="J1359">
        <v>0</v>
      </c>
      <c r="K1359">
        <v>0</v>
      </c>
    </row>
    <row r="1360" spans="1:11" x14ac:dyDescent="0.35">
      <c r="A1360" t="str">
        <f t="shared" si="20"/>
        <v>Grazing LivestockGrazing livestock (LFA)</v>
      </c>
      <c r="B1360" t="s">
        <v>63</v>
      </c>
      <c r="C1360" t="s">
        <v>66</v>
      </c>
      <c r="F1360" t="s">
        <v>83</v>
      </c>
      <c r="G1360" t="s">
        <v>9</v>
      </c>
      <c r="H1360">
        <v>0</v>
      </c>
      <c r="I1360">
        <v>0</v>
      </c>
      <c r="J1360">
        <v>0</v>
      </c>
      <c r="K1360">
        <v>0</v>
      </c>
    </row>
    <row r="1361" spans="1:11" x14ac:dyDescent="0.35">
      <c r="A1361" t="str">
        <f t="shared" si="20"/>
        <v>Grazing LivestockGrazing livestock (LFA)</v>
      </c>
      <c r="B1361" t="s">
        <v>63</v>
      </c>
      <c r="C1361" t="s">
        <v>66</v>
      </c>
      <c r="F1361" t="s">
        <v>84</v>
      </c>
      <c r="G1361" t="s">
        <v>9</v>
      </c>
      <c r="H1361">
        <v>0</v>
      </c>
      <c r="I1361">
        <v>0</v>
      </c>
      <c r="J1361">
        <v>0</v>
      </c>
      <c r="K1361">
        <v>0</v>
      </c>
    </row>
    <row r="1362" spans="1:11" x14ac:dyDescent="0.35">
      <c r="A1362" t="str">
        <f t="shared" si="20"/>
        <v>Grazing LivestockGrazing livestock (LFA)</v>
      </c>
      <c r="B1362" t="s">
        <v>63</v>
      </c>
      <c r="C1362" t="s">
        <v>66</v>
      </c>
      <c r="F1362" t="s">
        <v>85</v>
      </c>
      <c r="G1362" t="s">
        <v>9</v>
      </c>
      <c r="H1362">
        <v>0</v>
      </c>
      <c r="I1362">
        <v>0</v>
      </c>
      <c r="J1362">
        <v>0</v>
      </c>
      <c r="K1362">
        <v>0</v>
      </c>
    </row>
    <row r="1363" spans="1:11" x14ac:dyDescent="0.35">
      <c r="A1363" t="str">
        <f t="shared" si="20"/>
        <v>Grazing LivestockGrazing livestock (LFA)</v>
      </c>
      <c r="B1363" t="s">
        <v>63</v>
      </c>
      <c r="C1363" t="s">
        <v>66</v>
      </c>
      <c r="F1363" t="s">
        <v>86</v>
      </c>
      <c r="G1363" t="s">
        <v>9</v>
      </c>
      <c r="H1363">
        <v>0</v>
      </c>
      <c r="I1363">
        <v>0</v>
      </c>
      <c r="J1363">
        <v>0</v>
      </c>
      <c r="K1363">
        <v>0</v>
      </c>
    </row>
    <row r="1364" spans="1:11" x14ac:dyDescent="0.35">
      <c r="A1364" t="str">
        <f t="shared" si="20"/>
        <v>Grazing LivestockGrazing livestock (LFA)</v>
      </c>
      <c r="B1364" t="s">
        <v>63</v>
      </c>
      <c r="C1364" t="s">
        <v>66</v>
      </c>
      <c r="F1364" t="s">
        <v>87</v>
      </c>
      <c r="G1364" t="s">
        <v>9</v>
      </c>
      <c r="H1364">
        <v>0</v>
      </c>
      <c r="I1364">
        <v>0</v>
      </c>
      <c r="J1364">
        <v>0</v>
      </c>
      <c r="K1364">
        <v>0</v>
      </c>
    </row>
    <row r="1365" spans="1:11" x14ac:dyDescent="0.35">
      <c r="A1365" t="str">
        <f t="shared" si="20"/>
        <v>Grazing LivestockGrazing livestock (LFA)</v>
      </c>
      <c r="B1365" t="s">
        <v>63</v>
      </c>
      <c r="C1365" t="s">
        <v>66</v>
      </c>
      <c r="F1365" t="s">
        <v>88</v>
      </c>
      <c r="G1365" t="s">
        <v>9</v>
      </c>
      <c r="H1365">
        <v>0</v>
      </c>
      <c r="I1365">
        <v>0</v>
      </c>
      <c r="J1365">
        <v>0</v>
      </c>
      <c r="K1365">
        <v>0</v>
      </c>
    </row>
    <row r="1366" spans="1:11" x14ac:dyDescent="0.35">
      <c r="A1366" t="str">
        <f t="shared" si="20"/>
        <v>Grazing LivestockGrazing livestock (LFA)</v>
      </c>
      <c r="B1366" t="s">
        <v>63</v>
      </c>
      <c r="C1366" t="s">
        <v>66</v>
      </c>
      <c r="F1366" t="s">
        <v>89</v>
      </c>
      <c r="G1366" t="s">
        <v>9</v>
      </c>
      <c r="H1366">
        <v>0</v>
      </c>
      <c r="I1366">
        <v>0</v>
      </c>
      <c r="J1366">
        <v>0</v>
      </c>
      <c r="K1366">
        <v>0</v>
      </c>
    </row>
    <row r="1367" spans="1:11" x14ac:dyDescent="0.35">
      <c r="A1367" t="str">
        <f t="shared" si="20"/>
        <v>Grazing LivestockGrazing livestock (LFA)</v>
      </c>
      <c r="B1367" t="s">
        <v>63</v>
      </c>
      <c r="C1367" t="s">
        <v>66</v>
      </c>
      <c r="F1367" t="s">
        <v>90</v>
      </c>
      <c r="G1367" t="s">
        <v>9</v>
      </c>
      <c r="H1367">
        <v>0</v>
      </c>
      <c r="I1367">
        <v>0</v>
      </c>
      <c r="J1367">
        <v>0</v>
      </c>
      <c r="K1367">
        <v>0</v>
      </c>
    </row>
    <row r="1368" spans="1:11" x14ac:dyDescent="0.35">
      <c r="A1368" t="str">
        <f t="shared" si="20"/>
        <v>Grazing LivestockGrazing livestock (LFA)</v>
      </c>
      <c r="B1368" t="s">
        <v>63</v>
      </c>
      <c r="C1368" t="s">
        <v>66</v>
      </c>
      <c r="F1368" t="s">
        <v>91</v>
      </c>
      <c r="G1368" t="s">
        <v>9</v>
      </c>
      <c r="H1368">
        <v>0</v>
      </c>
      <c r="I1368">
        <v>0</v>
      </c>
      <c r="J1368">
        <v>0</v>
      </c>
      <c r="K1368">
        <v>0</v>
      </c>
    </row>
    <row r="1369" spans="1:11" x14ac:dyDescent="0.35">
      <c r="A1369" t="str">
        <f t="shared" si="20"/>
        <v>Grazing LivestockGrazing livestock (LFA)</v>
      </c>
      <c r="B1369" t="s">
        <v>63</v>
      </c>
      <c r="C1369" t="s">
        <v>66</v>
      </c>
      <c r="F1369" t="s">
        <v>92</v>
      </c>
      <c r="G1369" t="s">
        <v>9</v>
      </c>
      <c r="H1369">
        <v>0</v>
      </c>
      <c r="I1369">
        <v>0</v>
      </c>
      <c r="J1369">
        <v>0</v>
      </c>
      <c r="K1369">
        <v>0</v>
      </c>
    </row>
    <row r="1370" spans="1:11" x14ac:dyDescent="0.35">
      <c r="A1370" t="str">
        <f t="shared" si="20"/>
        <v>Grazing LivestockGrazing livestock (LFA)</v>
      </c>
      <c r="B1370" t="s">
        <v>63</v>
      </c>
      <c r="C1370" t="s">
        <v>66</v>
      </c>
      <c r="F1370" t="s">
        <v>93</v>
      </c>
      <c r="G1370" t="s">
        <v>9</v>
      </c>
      <c r="H1370">
        <v>0</v>
      </c>
      <c r="I1370">
        <v>0</v>
      </c>
      <c r="J1370">
        <v>0</v>
      </c>
      <c r="K1370">
        <v>0</v>
      </c>
    </row>
    <row r="1371" spans="1:11" x14ac:dyDescent="0.35">
      <c r="A1371" t="str">
        <f t="shared" si="20"/>
        <v>Grazing LivestockGrazing livestock (LFA)</v>
      </c>
      <c r="B1371" t="s">
        <v>63</v>
      </c>
      <c r="C1371" t="s">
        <v>66</v>
      </c>
      <c r="F1371" t="s">
        <v>94</v>
      </c>
      <c r="G1371" t="s">
        <v>9</v>
      </c>
      <c r="H1371">
        <v>0</v>
      </c>
      <c r="I1371">
        <v>0</v>
      </c>
      <c r="J1371">
        <v>0</v>
      </c>
      <c r="K1371">
        <v>0</v>
      </c>
    </row>
    <row r="1372" spans="1:11" x14ac:dyDescent="0.35">
      <c r="A1372" t="str">
        <f t="shared" si="20"/>
        <v>Grazing LivestockGrazing livestock (LFA)</v>
      </c>
      <c r="B1372" t="s">
        <v>63</v>
      </c>
      <c r="C1372" t="s">
        <v>66</v>
      </c>
      <c r="F1372" t="s">
        <v>95</v>
      </c>
      <c r="G1372" t="s">
        <v>9</v>
      </c>
      <c r="H1372">
        <v>0</v>
      </c>
      <c r="I1372">
        <v>0</v>
      </c>
      <c r="J1372">
        <v>0</v>
      </c>
      <c r="K1372">
        <v>0</v>
      </c>
    </row>
    <row r="1373" spans="1:11" x14ac:dyDescent="0.35">
      <c r="A1373" t="str">
        <f t="shared" si="20"/>
        <v>Grazing LivestockGrazing livestock (LFA)</v>
      </c>
      <c r="B1373" t="s">
        <v>63</v>
      </c>
      <c r="C1373" t="s">
        <v>66</v>
      </c>
      <c r="F1373" t="s">
        <v>96</v>
      </c>
      <c r="G1373" t="s">
        <v>9</v>
      </c>
      <c r="H1373">
        <v>0</v>
      </c>
      <c r="I1373">
        <v>0</v>
      </c>
      <c r="J1373">
        <v>0</v>
      </c>
      <c r="K1373">
        <v>0</v>
      </c>
    </row>
    <row r="1374" spans="1:11" x14ac:dyDescent="0.35">
      <c r="A1374" t="str">
        <f t="shared" si="20"/>
        <v>Grazing LivestockGrazing livestock (LFA)</v>
      </c>
      <c r="B1374" t="s">
        <v>63</v>
      </c>
      <c r="C1374" t="s">
        <v>66</v>
      </c>
      <c r="F1374" t="s">
        <v>97</v>
      </c>
      <c r="G1374" t="s">
        <v>9</v>
      </c>
      <c r="H1374">
        <v>0</v>
      </c>
      <c r="I1374">
        <v>0</v>
      </c>
      <c r="J1374">
        <v>0</v>
      </c>
      <c r="K1374">
        <v>0</v>
      </c>
    </row>
    <row r="1375" spans="1:11" x14ac:dyDescent="0.35">
      <c r="A1375" t="str">
        <f t="shared" si="20"/>
        <v>Grazing LivestockGrazing livestock (LFA)</v>
      </c>
      <c r="B1375" t="s">
        <v>63</v>
      </c>
      <c r="C1375" t="s">
        <v>66</v>
      </c>
      <c r="F1375" t="s">
        <v>98</v>
      </c>
      <c r="G1375" t="s">
        <v>9</v>
      </c>
      <c r="H1375">
        <v>0</v>
      </c>
      <c r="I1375">
        <v>0</v>
      </c>
      <c r="J1375">
        <v>0</v>
      </c>
      <c r="K1375">
        <v>0</v>
      </c>
    </row>
    <row r="1376" spans="1:11" x14ac:dyDescent="0.35">
      <c r="A1376" t="str">
        <f t="shared" si="20"/>
        <v>Grazing LivestockGrazing livestock (LFA)</v>
      </c>
      <c r="B1376" t="s">
        <v>63</v>
      </c>
      <c r="C1376" t="s">
        <v>66</v>
      </c>
      <c r="F1376" t="s">
        <v>99</v>
      </c>
      <c r="G1376" t="s">
        <v>9</v>
      </c>
      <c r="H1376">
        <v>0</v>
      </c>
      <c r="I1376">
        <v>0</v>
      </c>
      <c r="J1376">
        <v>0</v>
      </c>
      <c r="K1376">
        <v>0</v>
      </c>
    </row>
    <row r="1377" spans="1:11" x14ac:dyDescent="0.35">
      <c r="A1377" t="str">
        <f t="shared" si="20"/>
        <v>Grazing LivestockGrazing livestock (LFA)</v>
      </c>
      <c r="B1377" t="s">
        <v>63</v>
      </c>
      <c r="C1377" t="s">
        <v>66</v>
      </c>
      <c r="F1377" t="s">
        <v>100</v>
      </c>
      <c r="G1377" t="s">
        <v>9</v>
      </c>
      <c r="H1377">
        <v>9.5935096623338598</v>
      </c>
      <c r="I1377" t="s">
        <v>24</v>
      </c>
      <c r="J1377" t="s">
        <v>19</v>
      </c>
      <c r="K1377">
        <v>14.099930591581099</v>
      </c>
    </row>
    <row r="1378" spans="1:11" x14ac:dyDescent="0.35">
      <c r="A1378" t="str">
        <f t="shared" si="20"/>
        <v>Grazing LivestockGrazing livestock (LFA)</v>
      </c>
      <c r="B1378" t="s">
        <v>63</v>
      </c>
      <c r="C1378" t="s">
        <v>66</v>
      </c>
      <c r="F1378" t="s">
        <v>101</v>
      </c>
      <c r="G1378" t="s">
        <v>9</v>
      </c>
      <c r="H1378" t="s">
        <v>19</v>
      </c>
      <c r="I1378">
        <v>0</v>
      </c>
      <c r="J1378" t="s">
        <v>19</v>
      </c>
      <c r="K1378" t="s">
        <v>19</v>
      </c>
    </row>
    <row r="1379" spans="1:11" x14ac:dyDescent="0.35">
      <c r="A1379" t="str">
        <f t="shared" si="20"/>
        <v>Grazing LivestockGrazing livestock (LFA)</v>
      </c>
      <c r="B1379" t="s">
        <v>63</v>
      </c>
      <c r="C1379" t="s">
        <v>66</v>
      </c>
      <c r="F1379" t="s">
        <v>102</v>
      </c>
      <c r="G1379" t="s">
        <v>9</v>
      </c>
      <c r="H1379">
        <v>5.06309532097149</v>
      </c>
      <c r="I1379" t="s">
        <v>24</v>
      </c>
      <c r="J1379">
        <v>5.8279508213796198</v>
      </c>
      <c r="K1379" t="s">
        <v>19</v>
      </c>
    </row>
    <row r="1380" spans="1:11" x14ac:dyDescent="0.35">
      <c r="A1380" t="str">
        <f t="shared" si="20"/>
        <v>Grazing LivestockGrazing livestock (LFA)</v>
      </c>
      <c r="B1380" t="s">
        <v>63</v>
      </c>
      <c r="C1380" t="s">
        <v>66</v>
      </c>
      <c r="F1380" t="s">
        <v>103</v>
      </c>
      <c r="G1380" t="s">
        <v>9</v>
      </c>
      <c r="H1380">
        <v>0</v>
      </c>
      <c r="I1380">
        <v>0</v>
      </c>
      <c r="J1380" t="s">
        <v>54</v>
      </c>
      <c r="K1380">
        <v>0</v>
      </c>
    </row>
    <row r="1381" spans="1:11" x14ac:dyDescent="0.35">
      <c r="A1381" t="str">
        <f t="shared" si="20"/>
        <v>Grazing LivestockGrazing livestock (LFA)</v>
      </c>
      <c r="B1381" t="s">
        <v>63</v>
      </c>
      <c r="C1381" t="s">
        <v>66</v>
      </c>
      <c r="F1381" t="s">
        <v>104</v>
      </c>
      <c r="G1381" t="s">
        <v>9</v>
      </c>
      <c r="H1381" t="s">
        <v>24</v>
      </c>
      <c r="I1381" t="s">
        <v>54</v>
      </c>
      <c r="J1381">
        <v>0</v>
      </c>
      <c r="K1381" t="s">
        <v>24</v>
      </c>
    </row>
    <row r="1382" spans="1:11" x14ac:dyDescent="0.35">
      <c r="A1382" t="str">
        <f t="shared" si="20"/>
        <v>Grazing LivestockGrazing livestock (LFA)</v>
      </c>
      <c r="B1382" t="s">
        <v>63</v>
      </c>
      <c r="C1382" t="s">
        <v>66</v>
      </c>
      <c r="F1382" t="s">
        <v>105</v>
      </c>
      <c r="G1382" t="s">
        <v>9</v>
      </c>
      <c r="H1382">
        <v>0</v>
      </c>
      <c r="I1382">
        <v>0</v>
      </c>
      <c r="J1382">
        <v>0</v>
      </c>
      <c r="K1382">
        <v>0</v>
      </c>
    </row>
    <row r="1383" spans="1:11" x14ac:dyDescent="0.35">
      <c r="A1383" t="str">
        <f t="shared" si="20"/>
        <v>Grazing LivestockGrazing livestock (LFA)</v>
      </c>
      <c r="B1383" t="s">
        <v>63</v>
      </c>
      <c r="C1383" t="s">
        <v>66</v>
      </c>
      <c r="F1383" t="s">
        <v>106</v>
      </c>
      <c r="G1383" t="s">
        <v>9</v>
      </c>
      <c r="H1383" t="s">
        <v>24</v>
      </c>
      <c r="I1383" t="s">
        <v>54</v>
      </c>
      <c r="J1383">
        <v>0</v>
      </c>
      <c r="K1383" t="s">
        <v>24</v>
      </c>
    </row>
    <row r="1384" spans="1:11" x14ac:dyDescent="0.35">
      <c r="A1384" t="str">
        <f t="shared" si="20"/>
        <v>Grazing LivestockGrazing livestock (LFA)</v>
      </c>
      <c r="B1384" t="s">
        <v>63</v>
      </c>
      <c r="C1384" t="s">
        <v>66</v>
      </c>
      <c r="F1384" t="s">
        <v>107</v>
      </c>
      <c r="G1384" t="s">
        <v>9</v>
      </c>
      <c r="H1384">
        <v>0</v>
      </c>
      <c r="I1384">
        <v>0</v>
      </c>
      <c r="J1384">
        <v>0</v>
      </c>
      <c r="K1384">
        <v>0</v>
      </c>
    </row>
    <row r="1385" spans="1:11" x14ac:dyDescent="0.35">
      <c r="A1385" t="str">
        <f t="shared" si="20"/>
        <v>Grazing LivestockGrazing livestock (LFA)</v>
      </c>
      <c r="B1385" t="s">
        <v>63</v>
      </c>
      <c r="C1385" t="s">
        <v>66</v>
      </c>
      <c r="F1385" t="s">
        <v>108</v>
      </c>
      <c r="G1385" t="s">
        <v>9</v>
      </c>
      <c r="H1385" t="s">
        <v>24</v>
      </c>
      <c r="I1385" t="s">
        <v>54</v>
      </c>
      <c r="J1385">
        <v>0</v>
      </c>
      <c r="K1385" t="s">
        <v>24</v>
      </c>
    </row>
    <row r="1386" spans="1:11" x14ac:dyDescent="0.35">
      <c r="A1386" t="str">
        <f t="shared" si="20"/>
        <v>Grazing LivestockGrazing livestock (LFA)</v>
      </c>
      <c r="B1386" t="s">
        <v>63</v>
      </c>
      <c r="C1386" t="s">
        <v>66</v>
      </c>
      <c r="F1386" t="s">
        <v>109</v>
      </c>
      <c r="G1386" t="s">
        <v>9</v>
      </c>
      <c r="H1386">
        <v>6.1227871084389696</v>
      </c>
      <c r="I1386" t="s">
        <v>24</v>
      </c>
      <c r="J1386" t="s">
        <v>19</v>
      </c>
      <c r="K1386">
        <v>7.1171754863311296</v>
      </c>
    </row>
    <row r="1387" spans="1:11" x14ac:dyDescent="0.35">
      <c r="A1387" t="str">
        <f t="shared" si="20"/>
        <v>Grazing LivestockGrazing livestock (LFA)</v>
      </c>
      <c r="B1387" t="s">
        <v>63</v>
      </c>
      <c r="C1387" t="s">
        <v>66</v>
      </c>
      <c r="F1387" t="s">
        <v>110</v>
      </c>
      <c r="G1387" t="s">
        <v>9</v>
      </c>
      <c r="H1387" t="s">
        <v>19</v>
      </c>
      <c r="I1387">
        <v>0</v>
      </c>
      <c r="J1387" t="s">
        <v>19</v>
      </c>
      <c r="K1387" t="s">
        <v>19</v>
      </c>
    </row>
    <row r="1388" spans="1:11" x14ac:dyDescent="0.35">
      <c r="A1388" t="str">
        <f t="shared" si="20"/>
        <v>Grazing LivestockGrazing livestock (LFA)</v>
      </c>
      <c r="B1388" t="s">
        <v>63</v>
      </c>
      <c r="C1388" t="s">
        <v>66</v>
      </c>
      <c r="F1388" t="s">
        <v>111</v>
      </c>
      <c r="G1388" t="s">
        <v>9</v>
      </c>
      <c r="H1388">
        <v>5.9439053369194701</v>
      </c>
      <c r="I1388" t="s">
        <v>24</v>
      </c>
      <c r="J1388">
        <v>5.5176468004071797</v>
      </c>
      <c r="K1388" t="s">
        <v>19</v>
      </c>
    </row>
    <row r="1389" spans="1:11" x14ac:dyDescent="0.35">
      <c r="A1389" t="str">
        <f t="shared" si="20"/>
        <v>Grazing LivestockGrazing livestock (LFA)</v>
      </c>
      <c r="B1389" t="s">
        <v>63</v>
      </c>
      <c r="C1389" t="s">
        <v>66</v>
      </c>
      <c r="F1389" t="s">
        <v>112</v>
      </c>
      <c r="G1389" t="s">
        <v>9</v>
      </c>
      <c r="H1389">
        <v>0</v>
      </c>
      <c r="I1389">
        <v>0</v>
      </c>
      <c r="J1389">
        <v>0</v>
      </c>
      <c r="K1389">
        <v>0</v>
      </c>
    </row>
    <row r="1390" spans="1:11" x14ac:dyDescent="0.35">
      <c r="A1390" t="str">
        <f t="shared" si="20"/>
        <v>Grazing LivestockGrazing livestock (LFA)</v>
      </c>
      <c r="B1390" t="s">
        <v>63</v>
      </c>
      <c r="C1390" t="s">
        <v>66</v>
      </c>
      <c r="F1390" t="s">
        <v>113</v>
      </c>
      <c r="G1390" t="s">
        <v>9</v>
      </c>
      <c r="H1390">
        <v>0</v>
      </c>
      <c r="I1390">
        <v>0</v>
      </c>
      <c r="J1390">
        <v>0</v>
      </c>
      <c r="K1390">
        <v>0</v>
      </c>
    </row>
    <row r="1391" spans="1:11" x14ac:dyDescent="0.35">
      <c r="A1391" t="str">
        <f t="shared" si="20"/>
        <v>Grazing LivestockGrazing livestock (LFA)</v>
      </c>
      <c r="B1391" t="s">
        <v>63</v>
      </c>
      <c r="C1391" t="s">
        <v>66</v>
      </c>
      <c r="F1391" t="s">
        <v>114</v>
      </c>
      <c r="G1391" t="s">
        <v>9</v>
      </c>
      <c r="H1391" t="s">
        <v>24</v>
      </c>
      <c r="I1391">
        <v>0</v>
      </c>
      <c r="J1391">
        <v>0</v>
      </c>
      <c r="K1391" t="s">
        <v>24</v>
      </c>
    </row>
    <row r="1392" spans="1:11" x14ac:dyDescent="0.35">
      <c r="A1392" t="str">
        <f t="shared" si="20"/>
        <v>Grazing LivestockGrazing livestock (LFA)</v>
      </c>
      <c r="B1392" t="s">
        <v>63</v>
      </c>
      <c r="C1392" t="s">
        <v>66</v>
      </c>
      <c r="F1392" t="s">
        <v>115</v>
      </c>
      <c r="G1392" t="s">
        <v>9</v>
      </c>
      <c r="H1392" t="s">
        <v>19</v>
      </c>
      <c r="I1392">
        <v>0</v>
      </c>
      <c r="J1392" t="s">
        <v>24</v>
      </c>
      <c r="K1392" t="s">
        <v>19</v>
      </c>
    </row>
    <row r="1393" spans="1:11" x14ac:dyDescent="0.35">
      <c r="A1393" t="str">
        <f t="shared" si="20"/>
        <v>Grazing LivestockGrazing livestock (LFA)</v>
      </c>
      <c r="B1393" t="s">
        <v>63</v>
      </c>
      <c r="C1393" t="s">
        <v>66</v>
      </c>
      <c r="F1393" t="s">
        <v>116</v>
      </c>
      <c r="G1393" t="s">
        <v>9</v>
      </c>
      <c r="H1393" t="s">
        <v>19</v>
      </c>
      <c r="I1393">
        <v>0</v>
      </c>
      <c r="J1393" t="s">
        <v>24</v>
      </c>
      <c r="K1393" t="s">
        <v>24</v>
      </c>
    </row>
    <row r="1394" spans="1:11" x14ac:dyDescent="0.35">
      <c r="A1394" t="str">
        <f t="shared" si="20"/>
        <v>Grazing LivestockGrazing livestock (LFA)</v>
      </c>
      <c r="B1394" t="s">
        <v>63</v>
      </c>
      <c r="C1394" t="s">
        <v>66</v>
      </c>
      <c r="F1394" t="s">
        <v>117</v>
      </c>
      <c r="G1394" t="s">
        <v>9</v>
      </c>
      <c r="H1394">
        <v>0</v>
      </c>
      <c r="I1394">
        <v>0</v>
      </c>
      <c r="J1394">
        <v>0</v>
      </c>
      <c r="K1394">
        <v>0</v>
      </c>
    </row>
    <row r="1395" spans="1:11" x14ac:dyDescent="0.35">
      <c r="A1395" t="str">
        <f t="shared" si="20"/>
        <v>Grazing LivestockGrazing livestock (LFA)</v>
      </c>
      <c r="B1395" t="s">
        <v>63</v>
      </c>
      <c r="C1395" t="s">
        <v>66</v>
      </c>
      <c r="F1395" t="s">
        <v>118</v>
      </c>
      <c r="G1395" t="s">
        <v>9</v>
      </c>
      <c r="H1395">
        <v>0</v>
      </c>
      <c r="I1395">
        <v>0</v>
      </c>
      <c r="J1395">
        <v>0</v>
      </c>
      <c r="K1395">
        <v>0</v>
      </c>
    </row>
    <row r="1396" spans="1:11" x14ac:dyDescent="0.35">
      <c r="A1396" t="str">
        <f t="shared" si="20"/>
        <v>Grazing LivestockGrazing livestock (LFA)</v>
      </c>
      <c r="B1396" t="s">
        <v>63</v>
      </c>
      <c r="C1396" t="s">
        <v>66</v>
      </c>
      <c r="F1396" t="s">
        <v>119</v>
      </c>
      <c r="G1396" t="s">
        <v>9</v>
      </c>
      <c r="H1396" t="s">
        <v>24</v>
      </c>
      <c r="I1396">
        <v>0</v>
      </c>
      <c r="J1396">
        <v>0</v>
      </c>
      <c r="K1396" t="s">
        <v>24</v>
      </c>
    </row>
    <row r="1397" spans="1:11" x14ac:dyDescent="0.35">
      <c r="A1397" t="str">
        <f t="shared" si="20"/>
        <v>Grazing LivestockGrazing livestock (LFA)Grazing livestock (DA)</v>
      </c>
      <c r="B1397" t="s">
        <v>63</v>
      </c>
      <c r="C1397" t="s">
        <v>66</v>
      </c>
      <c r="D1397" t="s">
        <v>67</v>
      </c>
      <c r="F1397" t="s">
        <v>4</v>
      </c>
      <c r="G1397" t="s">
        <v>5</v>
      </c>
      <c r="H1397">
        <v>2634.0001999999999</v>
      </c>
      <c r="I1397">
        <v>910.23170000000005</v>
      </c>
      <c r="J1397">
        <v>1159.3735999999999</v>
      </c>
      <c r="K1397">
        <v>564.39490000000001</v>
      </c>
    </row>
    <row r="1398" spans="1:11" x14ac:dyDescent="0.35">
      <c r="A1398" t="str">
        <f t="shared" si="20"/>
        <v>Grazing LivestockGrazing livestock (LFA)Grazing livestock (DA)</v>
      </c>
      <c r="B1398" t="s">
        <v>63</v>
      </c>
      <c r="C1398" t="s">
        <v>66</v>
      </c>
      <c r="D1398" t="s">
        <v>67</v>
      </c>
      <c r="F1398" t="s">
        <v>6</v>
      </c>
      <c r="G1398" t="s">
        <v>7</v>
      </c>
      <c r="H1398">
        <v>91.992141920869997</v>
      </c>
      <c r="I1398">
        <v>66.213767614333804</v>
      </c>
      <c r="J1398">
        <v>91.198815661319202</v>
      </c>
      <c r="K1398">
        <v>135.19603159064701</v>
      </c>
    </row>
    <row r="1399" spans="1:11" x14ac:dyDescent="0.35">
      <c r="A1399" t="str">
        <f t="shared" si="20"/>
        <v>Grazing LivestockGrazing livestock (LFA)Grazing livestock (DA)</v>
      </c>
      <c r="B1399" t="s">
        <v>63</v>
      </c>
      <c r="C1399" t="s">
        <v>66</v>
      </c>
      <c r="D1399" t="s">
        <v>67</v>
      </c>
      <c r="F1399" t="s">
        <v>8</v>
      </c>
      <c r="G1399" t="s">
        <v>9</v>
      </c>
      <c r="H1399">
        <v>87.498495039597898</v>
      </c>
      <c r="I1399">
        <v>58.921865587630002</v>
      </c>
      <c r="J1399">
        <v>88.373231988377199</v>
      </c>
      <c r="K1399">
        <v>131.78877314270599</v>
      </c>
    </row>
    <row r="1400" spans="1:11" x14ac:dyDescent="0.35">
      <c r="A1400" t="str">
        <f t="shared" si="20"/>
        <v>Grazing LivestockGrazing livestock (LFA)Grazing livestock (DA)</v>
      </c>
      <c r="B1400" t="s">
        <v>63</v>
      </c>
      <c r="C1400" t="s">
        <v>66</v>
      </c>
      <c r="D1400" t="s">
        <v>67</v>
      </c>
      <c r="F1400" t="s">
        <v>82</v>
      </c>
      <c r="G1400" t="s">
        <v>9</v>
      </c>
      <c r="H1400">
        <v>0</v>
      </c>
      <c r="I1400">
        <v>0</v>
      </c>
      <c r="J1400">
        <v>0</v>
      </c>
      <c r="K1400">
        <v>0</v>
      </c>
    </row>
    <row r="1401" spans="1:11" x14ac:dyDescent="0.35">
      <c r="A1401" t="str">
        <f t="shared" si="20"/>
        <v>Grazing LivestockGrazing livestock (LFA)Grazing livestock (DA)</v>
      </c>
      <c r="B1401" t="s">
        <v>63</v>
      </c>
      <c r="C1401" t="s">
        <v>66</v>
      </c>
      <c r="D1401" t="s">
        <v>67</v>
      </c>
      <c r="F1401" t="s">
        <v>83</v>
      </c>
      <c r="G1401" t="s">
        <v>9</v>
      </c>
      <c r="H1401">
        <v>0</v>
      </c>
      <c r="I1401">
        <v>0</v>
      </c>
      <c r="J1401">
        <v>0</v>
      </c>
      <c r="K1401">
        <v>0</v>
      </c>
    </row>
    <row r="1402" spans="1:11" x14ac:dyDescent="0.35">
      <c r="A1402" t="str">
        <f t="shared" si="20"/>
        <v>Grazing LivestockGrazing livestock (LFA)Grazing livestock (DA)</v>
      </c>
      <c r="B1402" t="s">
        <v>63</v>
      </c>
      <c r="C1402" t="s">
        <v>66</v>
      </c>
      <c r="D1402" t="s">
        <v>67</v>
      </c>
      <c r="F1402" t="s">
        <v>84</v>
      </c>
      <c r="G1402" t="s">
        <v>9</v>
      </c>
      <c r="H1402">
        <v>0</v>
      </c>
      <c r="I1402">
        <v>0</v>
      </c>
      <c r="J1402">
        <v>0</v>
      </c>
      <c r="K1402">
        <v>0</v>
      </c>
    </row>
    <row r="1403" spans="1:11" x14ac:dyDescent="0.35">
      <c r="A1403" t="str">
        <f t="shared" si="20"/>
        <v>Grazing LivestockGrazing livestock (LFA)Grazing livestock (DA)</v>
      </c>
      <c r="B1403" t="s">
        <v>63</v>
      </c>
      <c r="C1403" t="s">
        <v>66</v>
      </c>
      <c r="D1403" t="s">
        <v>67</v>
      </c>
      <c r="F1403" t="s">
        <v>85</v>
      </c>
      <c r="G1403" t="s">
        <v>9</v>
      </c>
      <c r="H1403">
        <v>0</v>
      </c>
      <c r="I1403">
        <v>0</v>
      </c>
      <c r="J1403">
        <v>0</v>
      </c>
      <c r="K1403">
        <v>0</v>
      </c>
    </row>
    <row r="1404" spans="1:11" x14ac:dyDescent="0.35">
      <c r="A1404" t="str">
        <f t="shared" si="20"/>
        <v>Grazing LivestockGrazing livestock (LFA)Grazing livestock (DA)</v>
      </c>
      <c r="B1404" t="s">
        <v>63</v>
      </c>
      <c r="C1404" t="s">
        <v>66</v>
      </c>
      <c r="D1404" t="s">
        <v>67</v>
      </c>
      <c r="F1404" t="s">
        <v>86</v>
      </c>
      <c r="G1404" t="s">
        <v>9</v>
      </c>
      <c r="H1404">
        <v>0</v>
      </c>
      <c r="I1404">
        <v>0</v>
      </c>
      <c r="J1404">
        <v>0</v>
      </c>
      <c r="K1404">
        <v>0</v>
      </c>
    </row>
    <row r="1405" spans="1:11" x14ac:dyDescent="0.35">
      <c r="A1405" t="str">
        <f t="shared" si="20"/>
        <v>Grazing LivestockGrazing livestock (LFA)Grazing livestock (DA)</v>
      </c>
      <c r="B1405" t="s">
        <v>63</v>
      </c>
      <c r="C1405" t="s">
        <v>66</v>
      </c>
      <c r="D1405" t="s">
        <v>67</v>
      </c>
      <c r="F1405" t="s">
        <v>87</v>
      </c>
      <c r="G1405" t="s">
        <v>9</v>
      </c>
      <c r="H1405">
        <v>0</v>
      </c>
      <c r="I1405">
        <v>0</v>
      </c>
      <c r="J1405">
        <v>0</v>
      </c>
      <c r="K1405">
        <v>0</v>
      </c>
    </row>
    <row r="1406" spans="1:11" x14ac:dyDescent="0.35">
      <c r="A1406" t="str">
        <f t="shared" si="20"/>
        <v>Grazing LivestockGrazing livestock (LFA)Grazing livestock (DA)</v>
      </c>
      <c r="B1406" t="s">
        <v>63</v>
      </c>
      <c r="C1406" t="s">
        <v>66</v>
      </c>
      <c r="D1406" t="s">
        <v>67</v>
      </c>
      <c r="F1406" t="s">
        <v>88</v>
      </c>
      <c r="G1406" t="s">
        <v>9</v>
      </c>
      <c r="H1406">
        <v>0</v>
      </c>
      <c r="I1406">
        <v>0</v>
      </c>
      <c r="J1406">
        <v>0</v>
      </c>
      <c r="K1406">
        <v>0</v>
      </c>
    </row>
    <row r="1407" spans="1:11" x14ac:dyDescent="0.35">
      <c r="A1407" t="str">
        <f t="shared" si="20"/>
        <v>Grazing LivestockGrazing livestock (LFA)Grazing livestock (DA)</v>
      </c>
      <c r="B1407" t="s">
        <v>63</v>
      </c>
      <c r="C1407" t="s">
        <v>66</v>
      </c>
      <c r="D1407" t="s">
        <v>67</v>
      </c>
      <c r="F1407" t="s">
        <v>89</v>
      </c>
      <c r="G1407" t="s">
        <v>9</v>
      </c>
      <c r="H1407">
        <v>0</v>
      </c>
      <c r="I1407">
        <v>0</v>
      </c>
      <c r="J1407">
        <v>0</v>
      </c>
      <c r="K1407">
        <v>0</v>
      </c>
    </row>
    <row r="1408" spans="1:11" x14ac:dyDescent="0.35">
      <c r="A1408" t="str">
        <f t="shared" si="20"/>
        <v>Grazing LivestockGrazing livestock (LFA)Grazing livestock (DA)</v>
      </c>
      <c r="B1408" t="s">
        <v>63</v>
      </c>
      <c r="C1408" t="s">
        <v>66</v>
      </c>
      <c r="D1408" t="s">
        <v>67</v>
      </c>
      <c r="F1408" t="s">
        <v>90</v>
      </c>
      <c r="G1408" t="s">
        <v>9</v>
      </c>
      <c r="H1408">
        <v>0</v>
      </c>
      <c r="I1408">
        <v>0</v>
      </c>
      <c r="J1408">
        <v>0</v>
      </c>
      <c r="K1408">
        <v>0</v>
      </c>
    </row>
    <row r="1409" spans="1:11" x14ac:dyDescent="0.35">
      <c r="A1409" t="str">
        <f t="shared" si="20"/>
        <v>Grazing LivestockGrazing livestock (LFA)Grazing livestock (DA)</v>
      </c>
      <c r="B1409" t="s">
        <v>63</v>
      </c>
      <c r="C1409" t="s">
        <v>66</v>
      </c>
      <c r="D1409" t="s">
        <v>67</v>
      </c>
      <c r="F1409" t="s">
        <v>91</v>
      </c>
      <c r="G1409" t="s">
        <v>9</v>
      </c>
      <c r="H1409">
        <v>0</v>
      </c>
      <c r="I1409">
        <v>0</v>
      </c>
      <c r="J1409">
        <v>0</v>
      </c>
      <c r="K1409">
        <v>0</v>
      </c>
    </row>
    <row r="1410" spans="1:11" x14ac:dyDescent="0.35">
      <c r="A1410" t="str">
        <f t="shared" si="20"/>
        <v>Grazing LivestockGrazing livestock (LFA)Grazing livestock (DA)</v>
      </c>
      <c r="B1410" t="s">
        <v>63</v>
      </c>
      <c r="C1410" t="s">
        <v>66</v>
      </c>
      <c r="D1410" t="s">
        <v>67</v>
      </c>
      <c r="F1410" t="s">
        <v>92</v>
      </c>
      <c r="G1410" t="s">
        <v>9</v>
      </c>
      <c r="H1410">
        <v>0</v>
      </c>
      <c r="I1410">
        <v>0</v>
      </c>
      <c r="J1410">
        <v>0</v>
      </c>
      <c r="K1410">
        <v>0</v>
      </c>
    </row>
    <row r="1411" spans="1:11" x14ac:dyDescent="0.35">
      <c r="A1411" t="str">
        <f t="shared" si="20"/>
        <v>Grazing LivestockGrazing livestock (LFA)Grazing livestock (DA)</v>
      </c>
      <c r="B1411" t="s">
        <v>63</v>
      </c>
      <c r="C1411" t="s">
        <v>66</v>
      </c>
      <c r="D1411" t="s">
        <v>67</v>
      </c>
      <c r="F1411" t="s">
        <v>93</v>
      </c>
      <c r="G1411" t="s">
        <v>9</v>
      </c>
      <c r="H1411">
        <v>0</v>
      </c>
      <c r="I1411">
        <v>0</v>
      </c>
      <c r="J1411">
        <v>0</v>
      </c>
      <c r="K1411">
        <v>0</v>
      </c>
    </row>
    <row r="1412" spans="1:11" x14ac:dyDescent="0.35">
      <c r="A1412" t="str">
        <f t="shared" si="20"/>
        <v>Grazing LivestockGrazing livestock (LFA)Grazing livestock (DA)</v>
      </c>
      <c r="B1412" t="s">
        <v>63</v>
      </c>
      <c r="C1412" t="s">
        <v>66</v>
      </c>
      <c r="D1412" t="s">
        <v>67</v>
      </c>
      <c r="F1412" t="s">
        <v>94</v>
      </c>
      <c r="G1412" t="s">
        <v>9</v>
      </c>
      <c r="H1412">
        <v>0</v>
      </c>
      <c r="I1412">
        <v>0</v>
      </c>
      <c r="J1412">
        <v>0</v>
      </c>
      <c r="K1412">
        <v>0</v>
      </c>
    </row>
    <row r="1413" spans="1:11" x14ac:dyDescent="0.35">
      <c r="A1413" t="str">
        <f t="shared" si="20"/>
        <v>Grazing LivestockGrazing livestock (LFA)Grazing livestock (DA)</v>
      </c>
      <c r="B1413" t="s">
        <v>63</v>
      </c>
      <c r="C1413" t="s">
        <v>66</v>
      </c>
      <c r="D1413" t="s">
        <v>67</v>
      </c>
      <c r="F1413" t="s">
        <v>95</v>
      </c>
      <c r="G1413" t="s">
        <v>9</v>
      </c>
      <c r="H1413">
        <v>0</v>
      </c>
      <c r="I1413">
        <v>0</v>
      </c>
      <c r="J1413">
        <v>0</v>
      </c>
      <c r="K1413">
        <v>0</v>
      </c>
    </row>
    <row r="1414" spans="1:11" x14ac:dyDescent="0.35">
      <c r="A1414" t="str">
        <f t="shared" si="20"/>
        <v>Grazing LivestockGrazing livestock (LFA)Grazing livestock (DA)</v>
      </c>
      <c r="B1414" t="s">
        <v>63</v>
      </c>
      <c r="C1414" t="s">
        <v>66</v>
      </c>
      <c r="D1414" t="s">
        <v>67</v>
      </c>
      <c r="F1414" t="s">
        <v>96</v>
      </c>
      <c r="G1414" t="s">
        <v>9</v>
      </c>
      <c r="H1414">
        <v>0</v>
      </c>
      <c r="I1414">
        <v>0</v>
      </c>
      <c r="J1414">
        <v>0</v>
      </c>
      <c r="K1414">
        <v>0</v>
      </c>
    </row>
    <row r="1415" spans="1:11" x14ac:dyDescent="0.35">
      <c r="A1415" t="str">
        <f t="shared" si="20"/>
        <v>Grazing LivestockGrazing livestock (LFA)Grazing livestock (DA)</v>
      </c>
      <c r="B1415" t="s">
        <v>63</v>
      </c>
      <c r="C1415" t="s">
        <v>66</v>
      </c>
      <c r="D1415" t="s">
        <v>67</v>
      </c>
      <c r="F1415" t="s">
        <v>97</v>
      </c>
      <c r="G1415" t="s">
        <v>9</v>
      </c>
      <c r="H1415">
        <v>0</v>
      </c>
      <c r="I1415">
        <v>0</v>
      </c>
      <c r="J1415">
        <v>0</v>
      </c>
      <c r="K1415">
        <v>0</v>
      </c>
    </row>
    <row r="1416" spans="1:11" x14ac:dyDescent="0.35">
      <c r="A1416" t="str">
        <f t="shared" si="20"/>
        <v>Grazing LivestockGrazing livestock (LFA)Grazing livestock (DA)</v>
      </c>
      <c r="B1416" t="s">
        <v>63</v>
      </c>
      <c r="C1416" t="s">
        <v>66</v>
      </c>
      <c r="D1416" t="s">
        <v>67</v>
      </c>
      <c r="F1416" t="s">
        <v>98</v>
      </c>
      <c r="G1416" t="s">
        <v>9</v>
      </c>
      <c r="H1416">
        <v>0</v>
      </c>
      <c r="I1416">
        <v>0</v>
      </c>
      <c r="J1416">
        <v>0</v>
      </c>
      <c r="K1416">
        <v>0</v>
      </c>
    </row>
    <row r="1417" spans="1:11" x14ac:dyDescent="0.35">
      <c r="A1417" t="str">
        <f t="shared" ref="A1417:A1480" si="21">CONCATENATE(B1417,C1417,D1417,E1417)</f>
        <v>Grazing LivestockGrazing livestock (LFA)Grazing livestock (DA)</v>
      </c>
      <c r="B1417" t="s">
        <v>63</v>
      </c>
      <c r="C1417" t="s">
        <v>66</v>
      </c>
      <c r="D1417" t="s">
        <v>67</v>
      </c>
      <c r="F1417" t="s">
        <v>99</v>
      </c>
      <c r="G1417" t="s">
        <v>9</v>
      </c>
      <c r="H1417">
        <v>0</v>
      </c>
      <c r="I1417">
        <v>0</v>
      </c>
      <c r="J1417">
        <v>0</v>
      </c>
      <c r="K1417">
        <v>0</v>
      </c>
    </row>
    <row r="1418" spans="1:11" x14ac:dyDescent="0.35">
      <c r="A1418" t="str">
        <f t="shared" si="21"/>
        <v>Grazing LivestockGrazing livestock (LFA)Grazing livestock (DA)</v>
      </c>
      <c r="B1418" t="s">
        <v>63</v>
      </c>
      <c r="C1418" t="s">
        <v>66</v>
      </c>
      <c r="D1418" t="s">
        <v>67</v>
      </c>
      <c r="F1418" t="s">
        <v>100</v>
      </c>
      <c r="G1418" t="s">
        <v>9</v>
      </c>
      <c r="H1418" t="s">
        <v>19</v>
      </c>
      <c r="I1418" t="s">
        <v>24</v>
      </c>
      <c r="J1418" t="s">
        <v>19</v>
      </c>
      <c r="K1418" t="s">
        <v>19</v>
      </c>
    </row>
    <row r="1419" spans="1:11" x14ac:dyDescent="0.35">
      <c r="A1419" t="str">
        <f t="shared" si="21"/>
        <v>Grazing LivestockGrazing livestock (LFA)Grazing livestock (DA)</v>
      </c>
      <c r="B1419" t="s">
        <v>63</v>
      </c>
      <c r="C1419" t="s">
        <v>66</v>
      </c>
      <c r="D1419" t="s">
        <v>67</v>
      </c>
      <c r="F1419" t="s">
        <v>101</v>
      </c>
      <c r="G1419" t="s">
        <v>9</v>
      </c>
      <c r="H1419" t="s">
        <v>19</v>
      </c>
      <c r="I1419">
        <v>0</v>
      </c>
      <c r="J1419" t="s">
        <v>24</v>
      </c>
      <c r="K1419" t="s">
        <v>19</v>
      </c>
    </row>
    <row r="1420" spans="1:11" x14ac:dyDescent="0.35">
      <c r="A1420" t="str">
        <f t="shared" si="21"/>
        <v>Grazing LivestockGrazing livestock (LFA)Grazing livestock (DA)</v>
      </c>
      <c r="B1420" t="s">
        <v>63</v>
      </c>
      <c r="C1420" t="s">
        <v>66</v>
      </c>
      <c r="D1420" t="s">
        <v>67</v>
      </c>
      <c r="F1420" t="s">
        <v>102</v>
      </c>
      <c r="G1420" t="s">
        <v>9</v>
      </c>
      <c r="H1420" t="s">
        <v>19</v>
      </c>
      <c r="I1420" t="s">
        <v>24</v>
      </c>
      <c r="J1420" t="s">
        <v>19</v>
      </c>
      <c r="K1420" t="s">
        <v>19</v>
      </c>
    </row>
    <row r="1421" spans="1:11" x14ac:dyDescent="0.35">
      <c r="A1421" t="str">
        <f t="shared" si="21"/>
        <v>Grazing LivestockGrazing livestock (LFA)Grazing livestock (DA)</v>
      </c>
      <c r="B1421" t="s">
        <v>63</v>
      </c>
      <c r="C1421" t="s">
        <v>66</v>
      </c>
      <c r="D1421" t="s">
        <v>67</v>
      </c>
      <c r="F1421" t="s">
        <v>103</v>
      </c>
      <c r="G1421" t="s">
        <v>9</v>
      </c>
      <c r="H1421">
        <v>0</v>
      </c>
      <c r="I1421">
        <v>0</v>
      </c>
      <c r="J1421">
        <v>0</v>
      </c>
      <c r="K1421">
        <v>0</v>
      </c>
    </row>
    <row r="1422" spans="1:11" x14ac:dyDescent="0.35">
      <c r="A1422" t="str">
        <f t="shared" si="21"/>
        <v>Grazing LivestockGrazing livestock (LFA)Grazing livestock (DA)</v>
      </c>
      <c r="B1422" t="s">
        <v>63</v>
      </c>
      <c r="C1422" t="s">
        <v>66</v>
      </c>
      <c r="D1422" t="s">
        <v>67</v>
      </c>
      <c r="F1422" t="s">
        <v>104</v>
      </c>
      <c r="G1422" t="s">
        <v>9</v>
      </c>
      <c r="H1422" t="s">
        <v>24</v>
      </c>
      <c r="I1422" t="s">
        <v>54</v>
      </c>
      <c r="J1422">
        <v>0</v>
      </c>
      <c r="K1422" t="s">
        <v>24</v>
      </c>
    </row>
    <row r="1423" spans="1:11" x14ac:dyDescent="0.35">
      <c r="A1423" t="str">
        <f t="shared" si="21"/>
        <v>Grazing LivestockGrazing livestock (LFA)Grazing livestock (DA)</v>
      </c>
      <c r="B1423" t="s">
        <v>63</v>
      </c>
      <c r="C1423" t="s">
        <v>66</v>
      </c>
      <c r="D1423" t="s">
        <v>67</v>
      </c>
      <c r="F1423" t="s">
        <v>105</v>
      </c>
      <c r="G1423" t="s">
        <v>9</v>
      </c>
      <c r="H1423">
        <v>0</v>
      </c>
      <c r="I1423">
        <v>0</v>
      </c>
      <c r="J1423">
        <v>0</v>
      </c>
      <c r="K1423">
        <v>0</v>
      </c>
    </row>
    <row r="1424" spans="1:11" x14ac:dyDescent="0.35">
      <c r="A1424" t="str">
        <f t="shared" si="21"/>
        <v>Grazing LivestockGrazing livestock (LFA)Grazing livestock (DA)</v>
      </c>
      <c r="B1424" t="s">
        <v>63</v>
      </c>
      <c r="C1424" t="s">
        <v>66</v>
      </c>
      <c r="D1424" t="s">
        <v>67</v>
      </c>
      <c r="F1424" t="s">
        <v>106</v>
      </c>
      <c r="G1424" t="s">
        <v>9</v>
      </c>
      <c r="H1424" t="s">
        <v>24</v>
      </c>
      <c r="I1424" t="s">
        <v>54</v>
      </c>
      <c r="J1424">
        <v>0</v>
      </c>
      <c r="K1424" t="s">
        <v>24</v>
      </c>
    </row>
    <row r="1425" spans="1:11" x14ac:dyDescent="0.35">
      <c r="A1425" t="str">
        <f t="shared" si="21"/>
        <v>Grazing LivestockGrazing livestock (LFA)Grazing livestock (DA)</v>
      </c>
      <c r="B1425" t="s">
        <v>63</v>
      </c>
      <c r="C1425" t="s">
        <v>66</v>
      </c>
      <c r="D1425" t="s">
        <v>67</v>
      </c>
      <c r="F1425" t="s">
        <v>107</v>
      </c>
      <c r="G1425" t="s">
        <v>9</v>
      </c>
      <c r="H1425">
        <v>0</v>
      </c>
      <c r="I1425">
        <v>0</v>
      </c>
      <c r="J1425">
        <v>0</v>
      </c>
      <c r="K1425">
        <v>0</v>
      </c>
    </row>
    <row r="1426" spans="1:11" x14ac:dyDescent="0.35">
      <c r="A1426" t="str">
        <f t="shared" si="21"/>
        <v>Grazing LivestockGrazing livestock (LFA)Grazing livestock (DA)</v>
      </c>
      <c r="B1426" t="s">
        <v>63</v>
      </c>
      <c r="C1426" t="s">
        <v>66</v>
      </c>
      <c r="D1426" t="s">
        <v>67</v>
      </c>
      <c r="F1426" t="s">
        <v>108</v>
      </c>
      <c r="G1426" t="s">
        <v>9</v>
      </c>
      <c r="H1426" t="s">
        <v>24</v>
      </c>
      <c r="I1426" t="s">
        <v>54</v>
      </c>
      <c r="J1426">
        <v>0</v>
      </c>
      <c r="K1426" t="s">
        <v>24</v>
      </c>
    </row>
    <row r="1427" spans="1:11" x14ac:dyDescent="0.35">
      <c r="A1427" t="str">
        <f t="shared" si="21"/>
        <v>Grazing LivestockGrazing livestock (LFA)Grazing livestock (DA)</v>
      </c>
      <c r="B1427" t="s">
        <v>63</v>
      </c>
      <c r="C1427" t="s">
        <v>66</v>
      </c>
      <c r="D1427" t="s">
        <v>67</v>
      </c>
      <c r="F1427" t="s">
        <v>109</v>
      </c>
      <c r="G1427" t="s">
        <v>9</v>
      </c>
      <c r="H1427" t="s">
        <v>19</v>
      </c>
      <c r="I1427" t="s">
        <v>24</v>
      </c>
      <c r="J1427" t="s">
        <v>19</v>
      </c>
      <c r="K1427" t="s">
        <v>19</v>
      </c>
    </row>
    <row r="1428" spans="1:11" x14ac:dyDescent="0.35">
      <c r="A1428" t="str">
        <f t="shared" si="21"/>
        <v>Grazing LivestockGrazing livestock (LFA)Grazing livestock (DA)</v>
      </c>
      <c r="B1428" t="s">
        <v>63</v>
      </c>
      <c r="C1428" t="s">
        <v>66</v>
      </c>
      <c r="D1428" t="s">
        <v>67</v>
      </c>
      <c r="F1428" t="s">
        <v>110</v>
      </c>
      <c r="G1428" t="s">
        <v>9</v>
      </c>
      <c r="H1428" t="s">
        <v>19</v>
      </c>
      <c r="I1428">
        <v>0</v>
      </c>
      <c r="J1428" t="s">
        <v>24</v>
      </c>
      <c r="K1428" t="s">
        <v>19</v>
      </c>
    </row>
    <row r="1429" spans="1:11" x14ac:dyDescent="0.35">
      <c r="A1429" t="str">
        <f t="shared" si="21"/>
        <v>Grazing LivestockGrazing livestock (LFA)Grazing livestock (DA)</v>
      </c>
      <c r="B1429" t="s">
        <v>63</v>
      </c>
      <c r="C1429" t="s">
        <v>66</v>
      </c>
      <c r="D1429" t="s">
        <v>67</v>
      </c>
      <c r="F1429" t="s">
        <v>111</v>
      </c>
      <c r="G1429" t="s">
        <v>9</v>
      </c>
      <c r="H1429" t="s">
        <v>19</v>
      </c>
      <c r="I1429" t="s">
        <v>24</v>
      </c>
      <c r="J1429" t="s">
        <v>19</v>
      </c>
      <c r="K1429" t="s">
        <v>19</v>
      </c>
    </row>
    <row r="1430" spans="1:11" x14ac:dyDescent="0.35">
      <c r="A1430" t="str">
        <f t="shared" si="21"/>
        <v>Grazing LivestockGrazing livestock (LFA)Grazing livestock (DA)</v>
      </c>
      <c r="B1430" t="s">
        <v>63</v>
      </c>
      <c r="C1430" t="s">
        <v>66</v>
      </c>
      <c r="D1430" t="s">
        <v>67</v>
      </c>
      <c r="F1430" t="s">
        <v>112</v>
      </c>
      <c r="G1430" t="s">
        <v>9</v>
      </c>
      <c r="H1430">
        <v>0</v>
      </c>
      <c r="I1430">
        <v>0</v>
      </c>
      <c r="J1430">
        <v>0</v>
      </c>
      <c r="K1430">
        <v>0</v>
      </c>
    </row>
    <row r="1431" spans="1:11" x14ac:dyDescent="0.35">
      <c r="A1431" t="str">
        <f t="shared" si="21"/>
        <v>Grazing LivestockGrazing livestock (LFA)Grazing livestock (DA)</v>
      </c>
      <c r="B1431" t="s">
        <v>63</v>
      </c>
      <c r="C1431" t="s">
        <v>66</v>
      </c>
      <c r="D1431" t="s">
        <v>67</v>
      </c>
      <c r="F1431" t="s">
        <v>113</v>
      </c>
      <c r="G1431" t="s">
        <v>9</v>
      </c>
      <c r="H1431">
        <v>0</v>
      </c>
      <c r="I1431">
        <v>0</v>
      </c>
      <c r="J1431">
        <v>0</v>
      </c>
      <c r="K1431">
        <v>0</v>
      </c>
    </row>
    <row r="1432" spans="1:11" x14ac:dyDescent="0.35">
      <c r="A1432" t="str">
        <f t="shared" si="21"/>
        <v>Grazing LivestockGrazing livestock (LFA)Grazing livestock (DA)</v>
      </c>
      <c r="B1432" t="s">
        <v>63</v>
      </c>
      <c r="C1432" t="s">
        <v>66</v>
      </c>
      <c r="D1432" t="s">
        <v>67</v>
      </c>
      <c r="F1432" t="s">
        <v>114</v>
      </c>
      <c r="G1432" t="s">
        <v>9</v>
      </c>
      <c r="H1432" t="s">
        <v>24</v>
      </c>
      <c r="I1432">
        <v>0</v>
      </c>
      <c r="J1432">
        <v>0</v>
      </c>
      <c r="K1432" t="s">
        <v>24</v>
      </c>
    </row>
    <row r="1433" spans="1:11" x14ac:dyDescent="0.35">
      <c r="A1433" t="str">
        <f t="shared" si="21"/>
        <v>Grazing LivestockGrazing livestock (LFA)Grazing livestock (DA)</v>
      </c>
      <c r="B1433" t="s">
        <v>63</v>
      </c>
      <c r="C1433" t="s">
        <v>66</v>
      </c>
      <c r="D1433" t="s">
        <v>67</v>
      </c>
      <c r="F1433" t="s">
        <v>115</v>
      </c>
      <c r="G1433" t="s">
        <v>9</v>
      </c>
      <c r="H1433" t="s">
        <v>19</v>
      </c>
      <c r="I1433">
        <v>0</v>
      </c>
      <c r="J1433" t="s">
        <v>24</v>
      </c>
      <c r="K1433" t="s">
        <v>19</v>
      </c>
    </row>
    <row r="1434" spans="1:11" x14ac:dyDescent="0.35">
      <c r="A1434" t="str">
        <f t="shared" si="21"/>
        <v>Grazing LivestockGrazing livestock (LFA)Grazing livestock (DA)</v>
      </c>
      <c r="B1434" t="s">
        <v>63</v>
      </c>
      <c r="C1434" t="s">
        <v>66</v>
      </c>
      <c r="D1434" t="s">
        <v>67</v>
      </c>
      <c r="F1434" t="s">
        <v>116</v>
      </c>
      <c r="G1434" t="s">
        <v>9</v>
      </c>
      <c r="H1434" t="s">
        <v>19</v>
      </c>
      <c r="I1434">
        <v>0</v>
      </c>
      <c r="J1434" t="s">
        <v>24</v>
      </c>
      <c r="K1434" t="s">
        <v>24</v>
      </c>
    </row>
    <row r="1435" spans="1:11" x14ac:dyDescent="0.35">
      <c r="A1435" t="str">
        <f t="shared" si="21"/>
        <v>Grazing LivestockGrazing livestock (LFA)Grazing livestock (DA)</v>
      </c>
      <c r="B1435" t="s">
        <v>63</v>
      </c>
      <c r="C1435" t="s">
        <v>66</v>
      </c>
      <c r="D1435" t="s">
        <v>67</v>
      </c>
      <c r="F1435" t="s">
        <v>117</v>
      </c>
      <c r="G1435" t="s">
        <v>9</v>
      </c>
      <c r="H1435">
        <v>0</v>
      </c>
      <c r="I1435">
        <v>0</v>
      </c>
      <c r="J1435">
        <v>0</v>
      </c>
      <c r="K1435">
        <v>0</v>
      </c>
    </row>
    <row r="1436" spans="1:11" x14ac:dyDescent="0.35">
      <c r="A1436" t="str">
        <f t="shared" si="21"/>
        <v>Grazing LivestockGrazing livestock (LFA)Grazing livestock (DA)</v>
      </c>
      <c r="B1436" t="s">
        <v>63</v>
      </c>
      <c r="C1436" t="s">
        <v>66</v>
      </c>
      <c r="D1436" t="s">
        <v>67</v>
      </c>
      <c r="F1436" t="s">
        <v>118</v>
      </c>
      <c r="G1436" t="s">
        <v>9</v>
      </c>
      <c r="H1436">
        <v>0</v>
      </c>
      <c r="I1436">
        <v>0</v>
      </c>
      <c r="J1436">
        <v>0</v>
      </c>
      <c r="K1436">
        <v>0</v>
      </c>
    </row>
    <row r="1437" spans="1:11" x14ac:dyDescent="0.35">
      <c r="A1437" t="str">
        <f t="shared" si="21"/>
        <v>Grazing LivestockGrazing livestock (LFA)Grazing livestock (DA)</v>
      </c>
      <c r="B1437" t="s">
        <v>63</v>
      </c>
      <c r="C1437" t="s">
        <v>66</v>
      </c>
      <c r="D1437" t="s">
        <v>67</v>
      </c>
      <c r="F1437" t="s">
        <v>119</v>
      </c>
      <c r="G1437" t="s">
        <v>9</v>
      </c>
      <c r="H1437" t="s">
        <v>24</v>
      </c>
      <c r="I1437">
        <v>0</v>
      </c>
      <c r="J1437">
        <v>0</v>
      </c>
      <c r="K1437" t="s">
        <v>24</v>
      </c>
    </row>
    <row r="1438" spans="1:11" x14ac:dyDescent="0.35">
      <c r="A1438" t="str">
        <f t="shared" si="21"/>
        <v>Grazing LivestockGrazing livestock (LFA)Specialist sheep (SDA)</v>
      </c>
      <c r="B1438" t="s">
        <v>63</v>
      </c>
      <c r="C1438" t="s">
        <v>66</v>
      </c>
      <c r="D1438" t="s">
        <v>68</v>
      </c>
      <c r="F1438" t="s">
        <v>4</v>
      </c>
      <c r="G1438" t="s">
        <v>5</v>
      </c>
      <c r="H1438">
        <v>2027</v>
      </c>
      <c r="I1438">
        <v>364.69639999999998</v>
      </c>
      <c r="J1438">
        <v>969.47220000000004</v>
      </c>
      <c r="K1438">
        <v>692.83140000000003</v>
      </c>
    </row>
    <row r="1439" spans="1:11" x14ac:dyDescent="0.35">
      <c r="A1439" t="str">
        <f t="shared" si="21"/>
        <v>Grazing LivestockGrazing livestock (LFA)Specialist sheep (SDA)</v>
      </c>
      <c r="B1439" t="s">
        <v>63</v>
      </c>
      <c r="C1439" t="s">
        <v>66</v>
      </c>
      <c r="D1439" t="s">
        <v>68</v>
      </c>
      <c r="F1439" t="s">
        <v>6</v>
      </c>
      <c r="G1439" t="s">
        <v>7</v>
      </c>
      <c r="H1439">
        <v>266.49564945584598</v>
      </c>
      <c r="I1439" t="s">
        <v>58</v>
      </c>
      <c r="J1439">
        <v>173.08419297737501</v>
      </c>
      <c r="K1439">
        <v>487.78073545165603</v>
      </c>
    </row>
    <row r="1440" spans="1:11" x14ac:dyDescent="0.35">
      <c r="A1440" t="str">
        <f t="shared" si="21"/>
        <v>Grazing LivestockGrazing livestock (LFA)Specialist sheep (SDA)</v>
      </c>
      <c r="B1440" t="s">
        <v>63</v>
      </c>
      <c r="C1440" t="s">
        <v>66</v>
      </c>
      <c r="D1440" t="s">
        <v>68</v>
      </c>
      <c r="F1440" t="s">
        <v>8</v>
      </c>
      <c r="G1440" t="s">
        <v>9</v>
      </c>
      <c r="H1440">
        <v>252.07345459496801</v>
      </c>
      <c r="I1440" t="s">
        <v>58</v>
      </c>
      <c r="J1440">
        <v>167.930176504288</v>
      </c>
      <c r="K1440">
        <v>453.15360376709299</v>
      </c>
    </row>
    <row r="1441" spans="1:11" x14ac:dyDescent="0.35">
      <c r="A1441" t="str">
        <f t="shared" si="21"/>
        <v>Grazing LivestockGrazing livestock (LFA)Specialist sheep (SDA)</v>
      </c>
      <c r="B1441" t="s">
        <v>63</v>
      </c>
      <c r="C1441" t="s">
        <v>66</v>
      </c>
      <c r="D1441" t="s">
        <v>68</v>
      </c>
      <c r="F1441" t="s">
        <v>82</v>
      </c>
      <c r="G1441" t="s">
        <v>9</v>
      </c>
      <c r="H1441">
        <v>0</v>
      </c>
      <c r="I1441">
        <v>0</v>
      </c>
      <c r="J1441">
        <v>0</v>
      </c>
      <c r="K1441">
        <v>0</v>
      </c>
    </row>
    <row r="1442" spans="1:11" x14ac:dyDescent="0.35">
      <c r="A1442" t="str">
        <f t="shared" si="21"/>
        <v>Grazing LivestockGrazing livestock (LFA)Specialist sheep (SDA)</v>
      </c>
      <c r="B1442" t="s">
        <v>63</v>
      </c>
      <c r="C1442" t="s">
        <v>66</v>
      </c>
      <c r="D1442" t="s">
        <v>68</v>
      </c>
      <c r="F1442" t="s">
        <v>83</v>
      </c>
      <c r="G1442" t="s">
        <v>9</v>
      </c>
      <c r="H1442">
        <v>0</v>
      </c>
      <c r="I1442">
        <v>0</v>
      </c>
      <c r="J1442">
        <v>0</v>
      </c>
      <c r="K1442">
        <v>0</v>
      </c>
    </row>
    <row r="1443" spans="1:11" x14ac:dyDescent="0.35">
      <c r="A1443" t="str">
        <f t="shared" si="21"/>
        <v>Grazing LivestockGrazing livestock (LFA)Specialist sheep (SDA)</v>
      </c>
      <c r="B1443" t="s">
        <v>63</v>
      </c>
      <c r="C1443" t="s">
        <v>66</v>
      </c>
      <c r="D1443" t="s">
        <v>68</v>
      </c>
      <c r="F1443" t="s">
        <v>84</v>
      </c>
      <c r="G1443" t="s">
        <v>9</v>
      </c>
      <c r="H1443">
        <v>0</v>
      </c>
      <c r="I1443">
        <v>0</v>
      </c>
      <c r="J1443">
        <v>0</v>
      </c>
      <c r="K1443">
        <v>0</v>
      </c>
    </row>
    <row r="1444" spans="1:11" x14ac:dyDescent="0.35">
      <c r="A1444" t="str">
        <f t="shared" si="21"/>
        <v>Grazing LivestockGrazing livestock (LFA)Specialist sheep (SDA)</v>
      </c>
      <c r="B1444" t="s">
        <v>63</v>
      </c>
      <c r="C1444" t="s">
        <v>66</v>
      </c>
      <c r="D1444" t="s">
        <v>68</v>
      </c>
      <c r="F1444" t="s">
        <v>85</v>
      </c>
      <c r="G1444" t="s">
        <v>9</v>
      </c>
      <c r="H1444">
        <v>0</v>
      </c>
      <c r="I1444">
        <v>0</v>
      </c>
      <c r="J1444">
        <v>0</v>
      </c>
      <c r="K1444">
        <v>0</v>
      </c>
    </row>
    <row r="1445" spans="1:11" x14ac:dyDescent="0.35">
      <c r="A1445" t="str">
        <f t="shared" si="21"/>
        <v>Grazing LivestockGrazing livestock (LFA)Specialist sheep (SDA)</v>
      </c>
      <c r="B1445" t="s">
        <v>63</v>
      </c>
      <c r="C1445" t="s">
        <v>66</v>
      </c>
      <c r="D1445" t="s">
        <v>68</v>
      </c>
      <c r="F1445" t="s">
        <v>86</v>
      </c>
      <c r="G1445" t="s">
        <v>9</v>
      </c>
      <c r="H1445">
        <v>0</v>
      </c>
      <c r="I1445">
        <v>0</v>
      </c>
      <c r="J1445">
        <v>0</v>
      </c>
      <c r="K1445">
        <v>0</v>
      </c>
    </row>
    <row r="1446" spans="1:11" x14ac:dyDescent="0.35">
      <c r="A1446" t="str">
        <f t="shared" si="21"/>
        <v>Grazing LivestockGrazing livestock (LFA)Specialist sheep (SDA)</v>
      </c>
      <c r="B1446" t="s">
        <v>63</v>
      </c>
      <c r="C1446" t="s">
        <v>66</v>
      </c>
      <c r="D1446" t="s">
        <v>68</v>
      </c>
      <c r="F1446" t="s">
        <v>87</v>
      </c>
      <c r="G1446" t="s">
        <v>9</v>
      </c>
      <c r="H1446">
        <v>0</v>
      </c>
      <c r="I1446">
        <v>0</v>
      </c>
      <c r="J1446">
        <v>0</v>
      </c>
      <c r="K1446">
        <v>0</v>
      </c>
    </row>
    <row r="1447" spans="1:11" x14ac:dyDescent="0.35">
      <c r="A1447" t="str">
        <f t="shared" si="21"/>
        <v>Grazing LivestockGrazing livestock (LFA)Specialist sheep (SDA)</v>
      </c>
      <c r="B1447" t="s">
        <v>63</v>
      </c>
      <c r="C1447" t="s">
        <v>66</v>
      </c>
      <c r="D1447" t="s">
        <v>68</v>
      </c>
      <c r="F1447" t="s">
        <v>88</v>
      </c>
      <c r="G1447" t="s">
        <v>9</v>
      </c>
      <c r="H1447">
        <v>0</v>
      </c>
      <c r="I1447">
        <v>0</v>
      </c>
      <c r="J1447">
        <v>0</v>
      </c>
      <c r="K1447">
        <v>0</v>
      </c>
    </row>
    <row r="1448" spans="1:11" x14ac:dyDescent="0.35">
      <c r="A1448" t="str">
        <f t="shared" si="21"/>
        <v>Grazing LivestockGrazing livestock (LFA)Specialist sheep (SDA)</v>
      </c>
      <c r="B1448" t="s">
        <v>63</v>
      </c>
      <c r="C1448" t="s">
        <v>66</v>
      </c>
      <c r="D1448" t="s">
        <v>68</v>
      </c>
      <c r="F1448" t="s">
        <v>89</v>
      </c>
      <c r="G1448" t="s">
        <v>9</v>
      </c>
      <c r="H1448">
        <v>0</v>
      </c>
      <c r="I1448">
        <v>0</v>
      </c>
      <c r="J1448">
        <v>0</v>
      </c>
      <c r="K1448">
        <v>0</v>
      </c>
    </row>
    <row r="1449" spans="1:11" x14ac:dyDescent="0.35">
      <c r="A1449" t="str">
        <f t="shared" si="21"/>
        <v>Grazing LivestockGrazing livestock (LFA)Specialist sheep (SDA)</v>
      </c>
      <c r="B1449" t="s">
        <v>63</v>
      </c>
      <c r="C1449" t="s">
        <v>66</v>
      </c>
      <c r="D1449" t="s">
        <v>68</v>
      </c>
      <c r="F1449" t="s">
        <v>90</v>
      </c>
      <c r="G1449" t="s">
        <v>9</v>
      </c>
      <c r="H1449">
        <v>0</v>
      </c>
      <c r="I1449">
        <v>0</v>
      </c>
      <c r="J1449">
        <v>0</v>
      </c>
      <c r="K1449">
        <v>0</v>
      </c>
    </row>
    <row r="1450" spans="1:11" x14ac:dyDescent="0.35">
      <c r="A1450" t="str">
        <f t="shared" si="21"/>
        <v>Grazing LivestockGrazing livestock (LFA)Specialist sheep (SDA)</v>
      </c>
      <c r="B1450" t="s">
        <v>63</v>
      </c>
      <c r="C1450" t="s">
        <v>66</v>
      </c>
      <c r="D1450" t="s">
        <v>68</v>
      </c>
      <c r="F1450" t="s">
        <v>91</v>
      </c>
      <c r="G1450" t="s">
        <v>9</v>
      </c>
      <c r="H1450">
        <v>0</v>
      </c>
      <c r="I1450">
        <v>0</v>
      </c>
      <c r="J1450">
        <v>0</v>
      </c>
      <c r="K1450">
        <v>0</v>
      </c>
    </row>
    <row r="1451" spans="1:11" x14ac:dyDescent="0.35">
      <c r="A1451" t="str">
        <f t="shared" si="21"/>
        <v>Grazing LivestockGrazing livestock (LFA)Specialist sheep (SDA)</v>
      </c>
      <c r="B1451" t="s">
        <v>63</v>
      </c>
      <c r="C1451" t="s">
        <v>66</v>
      </c>
      <c r="D1451" t="s">
        <v>68</v>
      </c>
      <c r="F1451" t="s">
        <v>92</v>
      </c>
      <c r="G1451" t="s">
        <v>9</v>
      </c>
      <c r="H1451">
        <v>0</v>
      </c>
      <c r="I1451">
        <v>0</v>
      </c>
      <c r="J1451">
        <v>0</v>
      </c>
      <c r="K1451">
        <v>0</v>
      </c>
    </row>
    <row r="1452" spans="1:11" x14ac:dyDescent="0.35">
      <c r="A1452" t="str">
        <f t="shared" si="21"/>
        <v>Grazing LivestockGrazing livestock (LFA)Specialist sheep (SDA)</v>
      </c>
      <c r="B1452" t="s">
        <v>63</v>
      </c>
      <c r="C1452" t="s">
        <v>66</v>
      </c>
      <c r="D1452" t="s">
        <v>68</v>
      </c>
      <c r="F1452" t="s">
        <v>93</v>
      </c>
      <c r="G1452" t="s">
        <v>9</v>
      </c>
      <c r="H1452">
        <v>0</v>
      </c>
      <c r="I1452">
        <v>0</v>
      </c>
      <c r="J1452">
        <v>0</v>
      </c>
      <c r="K1452">
        <v>0</v>
      </c>
    </row>
    <row r="1453" spans="1:11" x14ac:dyDescent="0.35">
      <c r="A1453" t="str">
        <f t="shared" si="21"/>
        <v>Grazing LivestockGrazing livestock (LFA)Specialist sheep (SDA)</v>
      </c>
      <c r="B1453" t="s">
        <v>63</v>
      </c>
      <c r="C1453" t="s">
        <v>66</v>
      </c>
      <c r="D1453" t="s">
        <v>68</v>
      </c>
      <c r="F1453" t="s">
        <v>94</v>
      </c>
      <c r="G1453" t="s">
        <v>9</v>
      </c>
      <c r="H1453">
        <v>0</v>
      </c>
      <c r="I1453">
        <v>0</v>
      </c>
      <c r="J1453">
        <v>0</v>
      </c>
      <c r="K1453">
        <v>0</v>
      </c>
    </row>
    <row r="1454" spans="1:11" x14ac:dyDescent="0.35">
      <c r="A1454" t="str">
        <f t="shared" si="21"/>
        <v>Grazing LivestockGrazing livestock (LFA)Specialist sheep (SDA)</v>
      </c>
      <c r="B1454" t="s">
        <v>63</v>
      </c>
      <c r="C1454" t="s">
        <v>66</v>
      </c>
      <c r="D1454" t="s">
        <v>68</v>
      </c>
      <c r="F1454" t="s">
        <v>95</v>
      </c>
      <c r="G1454" t="s">
        <v>9</v>
      </c>
      <c r="H1454">
        <v>0</v>
      </c>
      <c r="I1454">
        <v>0</v>
      </c>
      <c r="J1454">
        <v>0</v>
      </c>
      <c r="K1454">
        <v>0</v>
      </c>
    </row>
    <row r="1455" spans="1:11" x14ac:dyDescent="0.35">
      <c r="A1455" t="str">
        <f t="shared" si="21"/>
        <v>Grazing LivestockGrazing livestock (LFA)Specialist sheep (SDA)</v>
      </c>
      <c r="B1455" t="s">
        <v>63</v>
      </c>
      <c r="C1455" t="s">
        <v>66</v>
      </c>
      <c r="D1455" t="s">
        <v>68</v>
      </c>
      <c r="F1455" t="s">
        <v>96</v>
      </c>
      <c r="G1455" t="s">
        <v>9</v>
      </c>
      <c r="H1455">
        <v>0</v>
      </c>
      <c r="I1455">
        <v>0</v>
      </c>
      <c r="J1455">
        <v>0</v>
      </c>
      <c r="K1455">
        <v>0</v>
      </c>
    </row>
    <row r="1456" spans="1:11" x14ac:dyDescent="0.35">
      <c r="A1456" t="str">
        <f t="shared" si="21"/>
        <v>Grazing LivestockGrazing livestock (LFA)Specialist sheep (SDA)</v>
      </c>
      <c r="B1456" t="s">
        <v>63</v>
      </c>
      <c r="C1456" t="s">
        <v>66</v>
      </c>
      <c r="D1456" t="s">
        <v>68</v>
      </c>
      <c r="F1456" t="s">
        <v>97</v>
      </c>
      <c r="G1456" t="s">
        <v>9</v>
      </c>
      <c r="H1456">
        <v>0</v>
      </c>
      <c r="I1456">
        <v>0</v>
      </c>
      <c r="J1456">
        <v>0</v>
      </c>
      <c r="K1456">
        <v>0</v>
      </c>
    </row>
    <row r="1457" spans="1:11" x14ac:dyDescent="0.35">
      <c r="A1457" t="str">
        <f t="shared" si="21"/>
        <v>Grazing LivestockGrazing livestock (LFA)Specialist sheep (SDA)</v>
      </c>
      <c r="B1457" t="s">
        <v>63</v>
      </c>
      <c r="C1457" t="s">
        <v>66</v>
      </c>
      <c r="D1457" t="s">
        <v>68</v>
      </c>
      <c r="F1457" t="s">
        <v>98</v>
      </c>
      <c r="G1457" t="s">
        <v>9</v>
      </c>
      <c r="H1457">
        <v>0</v>
      </c>
      <c r="I1457">
        <v>0</v>
      </c>
      <c r="J1457">
        <v>0</v>
      </c>
      <c r="K1457">
        <v>0</v>
      </c>
    </row>
    <row r="1458" spans="1:11" x14ac:dyDescent="0.35">
      <c r="A1458" t="str">
        <f t="shared" si="21"/>
        <v>Grazing LivestockGrazing livestock (LFA)Specialist sheep (SDA)</v>
      </c>
      <c r="B1458" t="s">
        <v>63</v>
      </c>
      <c r="C1458" t="s">
        <v>66</v>
      </c>
      <c r="D1458" t="s">
        <v>68</v>
      </c>
      <c r="F1458" t="s">
        <v>99</v>
      </c>
      <c r="G1458" t="s">
        <v>9</v>
      </c>
      <c r="H1458">
        <v>0</v>
      </c>
      <c r="I1458">
        <v>0</v>
      </c>
      <c r="J1458">
        <v>0</v>
      </c>
      <c r="K1458">
        <v>0</v>
      </c>
    </row>
    <row r="1459" spans="1:11" x14ac:dyDescent="0.35">
      <c r="A1459" t="str">
        <f t="shared" si="21"/>
        <v>Grazing LivestockGrazing livestock (LFA)Specialist sheep (SDA)</v>
      </c>
      <c r="B1459" t="s">
        <v>63</v>
      </c>
      <c r="C1459" t="s">
        <v>66</v>
      </c>
      <c r="D1459" t="s">
        <v>68</v>
      </c>
      <c r="F1459" t="s">
        <v>100</v>
      </c>
      <c r="G1459" t="s">
        <v>9</v>
      </c>
      <c r="H1459" t="s">
        <v>24</v>
      </c>
      <c r="I1459" t="s">
        <v>54</v>
      </c>
      <c r="J1459">
        <v>0</v>
      </c>
      <c r="K1459" t="s">
        <v>24</v>
      </c>
    </row>
    <row r="1460" spans="1:11" x14ac:dyDescent="0.35">
      <c r="A1460" t="str">
        <f t="shared" si="21"/>
        <v>Grazing LivestockGrazing livestock (LFA)Specialist sheep (SDA)</v>
      </c>
      <c r="B1460" t="s">
        <v>63</v>
      </c>
      <c r="C1460" t="s">
        <v>66</v>
      </c>
      <c r="D1460" t="s">
        <v>68</v>
      </c>
      <c r="F1460" t="s">
        <v>101</v>
      </c>
      <c r="G1460" t="s">
        <v>9</v>
      </c>
      <c r="H1460">
        <v>0</v>
      </c>
      <c r="I1460">
        <v>0</v>
      </c>
      <c r="J1460">
        <v>0</v>
      </c>
      <c r="K1460">
        <v>0</v>
      </c>
    </row>
    <row r="1461" spans="1:11" x14ac:dyDescent="0.35">
      <c r="A1461" t="str">
        <f t="shared" si="21"/>
        <v>Grazing LivestockGrazing livestock (LFA)Specialist sheep (SDA)</v>
      </c>
      <c r="B1461" t="s">
        <v>63</v>
      </c>
      <c r="C1461" t="s">
        <v>66</v>
      </c>
      <c r="D1461" t="s">
        <v>68</v>
      </c>
      <c r="F1461" t="s">
        <v>102</v>
      </c>
      <c r="G1461" t="s">
        <v>9</v>
      </c>
      <c r="H1461" t="s">
        <v>24</v>
      </c>
      <c r="I1461" t="s">
        <v>54</v>
      </c>
      <c r="J1461">
        <v>0</v>
      </c>
      <c r="K1461" t="s">
        <v>24</v>
      </c>
    </row>
    <row r="1462" spans="1:11" x14ac:dyDescent="0.35">
      <c r="A1462" t="str">
        <f t="shared" si="21"/>
        <v>Grazing LivestockGrazing livestock (LFA)Specialist sheep (SDA)</v>
      </c>
      <c r="B1462" t="s">
        <v>63</v>
      </c>
      <c r="C1462" t="s">
        <v>66</v>
      </c>
      <c r="D1462" t="s">
        <v>68</v>
      </c>
      <c r="F1462" t="s">
        <v>103</v>
      </c>
      <c r="G1462" t="s">
        <v>9</v>
      </c>
      <c r="H1462">
        <v>0</v>
      </c>
      <c r="I1462">
        <v>0</v>
      </c>
      <c r="J1462">
        <v>0</v>
      </c>
      <c r="K1462">
        <v>0</v>
      </c>
    </row>
    <row r="1463" spans="1:11" x14ac:dyDescent="0.35">
      <c r="A1463" t="str">
        <f t="shared" si="21"/>
        <v>Grazing LivestockGrazing livestock (LFA)Specialist sheep (SDA)</v>
      </c>
      <c r="B1463" t="s">
        <v>63</v>
      </c>
      <c r="C1463" t="s">
        <v>66</v>
      </c>
      <c r="D1463" t="s">
        <v>68</v>
      </c>
      <c r="F1463" t="s">
        <v>104</v>
      </c>
      <c r="G1463" t="s">
        <v>9</v>
      </c>
      <c r="H1463" t="s">
        <v>54</v>
      </c>
      <c r="I1463">
        <v>0</v>
      </c>
      <c r="J1463">
        <v>0</v>
      </c>
      <c r="K1463" t="s">
        <v>54</v>
      </c>
    </row>
    <row r="1464" spans="1:11" x14ac:dyDescent="0.35">
      <c r="A1464" t="str">
        <f t="shared" si="21"/>
        <v>Grazing LivestockGrazing livestock (LFA)Specialist sheep (SDA)</v>
      </c>
      <c r="B1464" t="s">
        <v>63</v>
      </c>
      <c r="C1464" t="s">
        <v>66</v>
      </c>
      <c r="D1464" t="s">
        <v>68</v>
      </c>
      <c r="F1464" t="s">
        <v>105</v>
      </c>
      <c r="G1464" t="s">
        <v>9</v>
      </c>
      <c r="H1464">
        <v>0</v>
      </c>
      <c r="I1464">
        <v>0</v>
      </c>
      <c r="J1464">
        <v>0</v>
      </c>
      <c r="K1464">
        <v>0</v>
      </c>
    </row>
    <row r="1465" spans="1:11" x14ac:dyDescent="0.35">
      <c r="A1465" t="str">
        <f t="shared" si="21"/>
        <v>Grazing LivestockGrazing livestock (LFA)Specialist sheep (SDA)</v>
      </c>
      <c r="B1465" t="s">
        <v>63</v>
      </c>
      <c r="C1465" t="s">
        <v>66</v>
      </c>
      <c r="D1465" t="s">
        <v>68</v>
      </c>
      <c r="F1465" t="s">
        <v>106</v>
      </c>
      <c r="G1465" t="s">
        <v>9</v>
      </c>
      <c r="H1465" t="s">
        <v>54</v>
      </c>
      <c r="I1465">
        <v>0</v>
      </c>
      <c r="J1465">
        <v>0</v>
      </c>
      <c r="K1465" t="s">
        <v>54</v>
      </c>
    </row>
    <row r="1466" spans="1:11" x14ac:dyDescent="0.35">
      <c r="A1466" t="str">
        <f t="shared" si="21"/>
        <v>Grazing LivestockGrazing livestock (LFA)Specialist sheep (SDA)</v>
      </c>
      <c r="B1466" t="s">
        <v>63</v>
      </c>
      <c r="C1466" t="s">
        <v>66</v>
      </c>
      <c r="D1466" t="s">
        <v>68</v>
      </c>
      <c r="F1466" t="s">
        <v>107</v>
      </c>
      <c r="G1466" t="s">
        <v>9</v>
      </c>
      <c r="H1466">
        <v>0</v>
      </c>
      <c r="I1466">
        <v>0</v>
      </c>
      <c r="J1466">
        <v>0</v>
      </c>
      <c r="K1466">
        <v>0</v>
      </c>
    </row>
    <row r="1467" spans="1:11" x14ac:dyDescent="0.35">
      <c r="A1467" t="str">
        <f t="shared" si="21"/>
        <v>Grazing LivestockGrazing livestock (LFA)Specialist sheep (SDA)</v>
      </c>
      <c r="B1467" t="s">
        <v>63</v>
      </c>
      <c r="C1467" t="s">
        <v>66</v>
      </c>
      <c r="D1467" t="s">
        <v>68</v>
      </c>
      <c r="F1467" t="s">
        <v>108</v>
      </c>
      <c r="G1467" t="s">
        <v>9</v>
      </c>
      <c r="H1467" t="s">
        <v>54</v>
      </c>
      <c r="I1467">
        <v>0</v>
      </c>
      <c r="J1467">
        <v>0</v>
      </c>
      <c r="K1467">
        <v>0</v>
      </c>
    </row>
    <row r="1468" spans="1:11" x14ac:dyDescent="0.35">
      <c r="A1468" t="str">
        <f t="shared" si="21"/>
        <v>Grazing LivestockGrazing livestock (LFA)Specialist sheep (SDA)</v>
      </c>
      <c r="B1468" t="s">
        <v>63</v>
      </c>
      <c r="C1468" t="s">
        <v>66</v>
      </c>
      <c r="D1468" t="s">
        <v>68</v>
      </c>
      <c r="F1468" t="s">
        <v>109</v>
      </c>
      <c r="G1468" t="s">
        <v>9</v>
      </c>
      <c r="H1468" t="s">
        <v>24</v>
      </c>
      <c r="I1468">
        <v>0</v>
      </c>
      <c r="J1468">
        <v>0</v>
      </c>
      <c r="K1468" t="s">
        <v>24</v>
      </c>
    </row>
    <row r="1469" spans="1:11" x14ac:dyDescent="0.35">
      <c r="A1469" t="str">
        <f t="shared" si="21"/>
        <v>Grazing LivestockGrazing livestock (LFA)Specialist sheep (SDA)</v>
      </c>
      <c r="B1469" t="s">
        <v>63</v>
      </c>
      <c r="C1469" t="s">
        <v>66</v>
      </c>
      <c r="D1469" t="s">
        <v>68</v>
      </c>
      <c r="F1469" t="s">
        <v>110</v>
      </c>
      <c r="G1469" t="s">
        <v>9</v>
      </c>
      <c r="H1469">
        <v>0</v>
      </c>
      <c r="I1469">
        <v>0</v>
      </c>
      <c r="J1469">
        <v>0</v>
      </c>
      <c r="K1469">
        <v>0</v>
      </c>
    </row>
    <row r="1470" spans="1:11" x14ac:dyDescent="0.35">
      <c r="A1470" t="str">
        <f t="shared" si="21"/>
        <v>Grazing LivestockGrazing livestock (LFA)Specialist sheep (SDA)</v>
      </c>
      <c r="B1470" t="s">
        <v>63</v>
      </c>
      <c r="C1470" t="s">
        <v>66</v>
      </c>
      <c r="D1470" t="s">
        <v>68</v>
      </c>
      <c r="F1470" t="s">
        <v>111</v>
      </c>
      <c r="G1470" t="s">
        <v>9</v>
      </c>
      <c r="H1470" t="s">
        <v>24</v>
      </c>
      <c r="I1470">
        <v>0</v>
      </c>
      <c r="J1470">
        <v>0</v>
      </c>
      <c r="K1470" t="s">
        <v>24</v>
      </c>
    </row>
    <row r="1471" spans="1:11" x14ac:dyDescent="0.35">
      <c r="A1471" t="str">
        <f t="shared" si="21"/>
        <v>Grazing LivestockGrazing livestock (LFA)Specialist sheep (SDA)</v>
      </c>
      <c r="B1471" t="s">
        <v>63</v>
      </c>
      <c r="C1471" t="s">
        <v>66</v>
      </c>
      <c r="D1471" t="s">
        <v>68</v>
      </c>
      <c r="F1471" t="s">
        <v>112</v>
      </c>
      <c r="G1471" t="s">
        <v>9</v>
      </c>
      <c r="H1471">
        <v>0</v>
      </c>
      <c r="I1471">
        <v>0</v>
      </c>
      <c r="J1471">
        <v>0</v>
      </c>
      <c r="K1471">
        <v>0</v>
      </c>
    </row>
    <row r="1472" spans="1:11" x14ac:dyDescent="0.35">
      <c r="A1472" t="str">
        <f t="shared" si="21"/>
        <v>Grazing LivestockGrazing livestock (LFA)Specialist sheep (SDA)</v>
      </c>
      <c r="B1472" t="s">
        <v>63</v>
      </c>
      <c r="C1472" t="s">
        <v>66</v>
      </c>
      <c r="D1472" t="s">
        <v>68</v>
      </c>
      <c r="F1472" t="s">
        <v>113</v>
      </c>
      <c r="G1472" t="s">
        <v>9</v>
      </c>
      <c r="H1472">
        <v>0</v>
      </c>
      <c r="I1472">
        <v>0</v>
      </c>
      <c r="J1472">
        <v>0</v>
      </c>
      <c r="K1472">
        <v>0</v>
      </c>
    </row>
    <row r="1473" spans="1:11" x14ac:dyDescent="0.35">
      <c r="A1473" t="str">
        <f t="shared" si="21"/>
        <v>Grazing LivestockGrazing livestock (LFA)Specialist sheep (SDA)</v>
      </c>
      <c r="B1473" t="s">
        <v>63</v>
      </c>
      <c r="C1473" t="s">
        <v>66</v>
      </c>
      <c r="D1473" t="s">
        <v>68</v>
      </c>
      <c r="F1473" t="s">
        <v>114</v>
      </c>
      <c r="G1473" t="s">
        <v>9</v>
      </c>
      <c r="H1473">
        <v>0</v>
      </c>
      <c r="I1473">
        <v>0</v>
      </c>
      <c r="J1473">
        <v>0</v>
      </c>
      <c r="K1473">
        <v>0</v>
      </c>
    </row>
    <row r="1474" spans="1:11" x14ac:dyDescent="0.35">
      <c r="A1474" t="str">
        <f t="shared" si="21"/>
        <v>Grazing LivestockGrazing livestock (LFA)Specialist sheep (SDA)</v>
      </c>
      <c r="B1474" t="s">
        <v>63</v>
      </c>
      <c r="C1474" t="s">
        <v>66</v>
      </c>
      <c r="D1474" t="s">
        <v>68</v>
      </c>
      <c r="F1474" t="s">
        <v>115</v>
      </c>
      <c r="G1474" t="s">
        <v>9</v>
      </c>
      <c r="H1474">
        <v>0</v>
      </c>
      <c r="I1474">
        <v>0</v>
      </c>
      <c r="J1474">
        <v>0</v>
      </c>
      <c r="K1474">
        <v>0</v>
      </c>
    </row>
    <row r="1475" spans="1:11" x14ac:dyDescent="0.35">
      <c r="A1475" t="str">
        <f t="shared" si="21"/>
        <v>Grazing LivestockGrazing livestock (LFA)Specialist sheep (SDA)</v>
      </c>
      <c r="B1475" t="s">
        <v>63</v>
      </c>
      <c r="C1475" t="s">
        <v>66</v>
      </c>
      <c r="D1475" t="s">
        <v>68</v>
      </c>
      <c r="F1475" t="s">
        <v>116</v>
      </c>
      <c r="G1475" t="s">
        <v>9</v>
      </c>
      <c r="H1475">
        <v>0</v>
      </c>
      <c r="I1475">
        <v>0</v>
      </c>
      <c r="J1475">
        <v>0</v>
      </c>
      <c r="K1475">
        <v>0</v>
      </c>
    </row>
    <row r="1476" spans="1:11" x14ac:dyDescent="0.35">
      <c r="A1476" t="str">
        <f t="shared" si="21"/>
        <v>Grazing LivestockGrazing livestock (LFA)Specialist sheep (SDA)</v>
      </c>
      <c r="B1476" t="s">
        <v>63</v>
      </c>
      <c r="C1476" t="s">
        <v>66</v>
      </c>
      <c r="D1476" t="s">
        <v>68</v>
      </c>
      <c r="F1476" t="s">
        <v>117</v>
      </c>
      <c r="G1476" t="s">
        <v>9</v>
      </c>
      <c r="H1476">
        <v>0</v>
      </c>
      <c r="I1476">
        <v>0</v>
      </c>
      <c r="J1476">
        <v>0</v>
      </c>
      <c r="K1476">
        <v>0</v>
      </c>
    </row>
    <row r="1477" spans="1:11" x14ac:dyDescent="0.35">
      <c r="A1477" t="str">
        <f t="shared" si="21"/>
        <v>Grazing LivestockGrazing livestock (LFA)Specialist sheep (SDA)</v>
      </c>
      <c r="B1477" t="s">
        <v>63</v>
      </c>
      <c r="C1477" t="s">
        <v>66</v>
      </c>
      <c r="D1477" t="s">
        <v>68</v>
      </c>
      <c r="F1477" t="s">
        <v>118</v>
      </c>
      <c r="G1477" t="s">
        <v>9</v>
      </c>
      <c r="H1477">
        <v>0</v>
      </c>
      <c r="I1477">
        <v>0</v>
      </c>
      <c r="J1477">
        <v>0</v>
      </c>
      <c r="K1477">
        <v>0</v>
      </c>
    </row>
    <row r="1478" spans="1:11" x14ac:dyDescent="0.35">
      <c r="A1478" t="str">
        <f t="shared" si="21"/>
        <v>Grazing LivestockGrazing livestock (LFA)Specialist sheep (SDA)</v>
      </c>
      <c r="B1478" t="s">
        <v>63</v>
      </c>
      <c r="C1478" t="s">
        <v>66</v>
      </c>
      <c r="D1478" t="s">
        <v>68</v>
      </c>
      <c r="F1478" t="s">
        <v>119</v>
      </c>
      <c r="G1478" t="s">
        <v>9</v>
      </c>
      <c r="H1478">
        <v>0</v>
      </c>
      <c r="I1478">
        <v>0</v>
      </c>
      <c r="J1478">
        <v>0</v>
      </c>
      <c r="K1478">
        <v>0</v>
      </c>
    </row>
    <row r="1479" spans="1:11" x14ac:dyDescent="0.35">
      <c r="A1479" t="str">
        <f t="shared" si="21"/>
        <v>Grazing LivestockGrazing livestock (LFA)Other grazing livestock (SDA)</v>
      </c>
      <c r="B1479" t="s">
        <v>63</v>
      </c>
      <c r="C1479" t="s">
        <v>66</v>
      </c>
      <c r="D1479" t="s">
        <v>69</v>
      </c>
      <c r="F1479" t="s">
        <v>4</v>
      </c>
      <c r="G1479" t="s">
        <v>5</v>
      </c>
      <c r="H1479">
        <v>2266.9998999999998</v>
      </c>
      <c r="I1479">
        <v>422.85390000000001</v>
      </c>
      <c r="J1479">
        <v>1361.0934999999999</v>
      </c>
      <c r="K1479">
        <v>483.05250000000001</v>
      </c>
    </row>
    <row r="1480" spans="1:11" x14ac:dyDescent="0.35">
      <c r="A1480" t="str">
        <f t="shared" si="21"/>
        <v>Grazing LivestockGrazing livestock (LFA)Other grazing livestock (SDA)</v>
      </c>
      <c r="B1480" t="s">
        <v>63</v>
      </c>
      <c r="C1480" t="s">
        <v>66</v>
      </c>
      <c r="D1480" t="s">
        <v>69</v>
      </c>
      <c r="F1480" t="s">
        <v>6</v>
      </c>
      <c r="G1480" t="s">
        <v>7</v>
      </c>
      <c r="H1480">
        <v>179.93316333538399</v>
      </c>
      <c r="I1480" t="s">
        <v>58</v>
      </c>
      <c r="J1480">
        <v>141.22681017725799</v>
      </c>
      <c r="K1480">
        <v>385.599629400531</v>
      </c>
    </row>
    <row r="1481" spans="1:11" x14ac:dyDescent="0.35">
      <c r="A1481" t="str">
        <f t="shared" ref="A1481:A1544" si="22">CONCATENATE(B1481,C1481,D1481,E1481)</f>
        <v>Grazing LivestockGrazing livestock (LFA)Other grazing livestock (SDA)</v>
      </c>
      <c r="B1481" t="s">
        <v>63</v>
      </c>
      <c r="C1481" t="s">
        <v>66</v>
      </c>
      <c r="D1481" t="s">
        <v>69</v>
      </c>
      <c r="F1481" t="s">
        <v>8</v>
      </c>
      <c r="G1481" t="s">
        <v>9</v>
      </c>
      <c r="H1481">
        <v>176.200914056503</v>
      </c>
      <c r="I1481" t="s">
        <v>58</v>
      </c>
      <c r="J1481">
        <v>138.95347027665599</v>
      </c>
      <c r="K1481">
        <v>376.08289929976598</v>
      </c>
    </row>
    <row r="1482" spans="1:11" x14ac:dyDescent="0.35">
      <c r="A1482" t="str">
        <f t="shared" si="22"/>
        <v>Grazing LivestockGrazing livestock (LFA)Other grazing livestock (SDA)</v>
      </c>
      <c r="B1482" t="s">
        <v>63</v>
      </c>
      <c r="C1482" t="s">
        <v>66</v>
      </c>
      <c r="D1482" t="s">
        <v>69</v>
      </c>
      <c r="F1482" t="s">
        <v>82</v>
      </c>
      <c r="G1482" t="s">
        <v>9</v>
      </c>
      <c r="H1482">
        <v>0</v>
      </c>
      <c r="I1482">
        <v>0</v>
      </c>
      <c r="J1482">
        <v>0</v>
      </c>
      <c r="K1482">
        <v>0</v>
      </c>
    </row>
    <row r="1483" spans="1:11" x14ac:dyDescent="0.35">
      <c r="A1483" t="str">
        <f t="shared" si="22"/>
        <v>Grazing LivestockGrazing livestock (LFA)Other grazing livestock (SDA)</v>
      </c>
      <c r="B1483" t="s">
        <v>63</v>
      </c>
      <c r="C1483" t="s">
        <v>66</v>
      </c>
      <c r="D1483" t="s">
        <v>69</v>
      </c>
      <c r="F1483" t="s">
        <v>83</v>
      </c>
      <c r="G1483" t="s">
        <v>9</v>
      </c>
      <c r="H1483">
        <v>0</v>
      </c>
      <c r="I1483">
        <v>0</v>
      </c>
      <c r="J1483">
        <v>0</v>
      </c>
      <c r="K1483">
        <v>0</v>
      </c>
    </row>
    <row r="1484" spans="1:11" x14ac:dyDescent="0.35">
      <c r="A1484" t="str">
        <f t="shared" si="22"/>
        <v>Grazing LivestockGrazing livestock (LFA)Other grazing livestock (SDA)</v>
      </c>
      <c r="B1484" t="s">
        <v>63</v>
      </c>
      <c r="C1484" t="s">
        <v>66</v>
      </c>
      <c r="D1484" t="s">
        <v>69</v>
      </c>
      <c r="F1484" t="s">
        <v>84</v>
      </c>
      <c r="G1484" t="s">
        <v>9</v>
      </c>
      <c r="H1484">
        <v>0</v>
      </c>
      <c r="I1484">
        <v>0</v>
      </c>
      <c r="J1484">
        <v>0</v>
      </c>
      <c r="K1484">
        <v>0</v>
      </c>
    </row>
    <row r="1485" spans="1:11" x14ac:dyDescent="0.35">
      <c r="A1485" t="str">
        <f t="shared" si="22"/>
        <v>Grazing LivestockGrazing livestock (LFA)Other grazing livestock (SDA)</v>
      </c>
      <c r="B1485" t="s">
        <v>63</v>
      </c>
      <c r="C1485" t="s">
        <v>66</v>
      </c>
      <c r="D1485" t="s">
        <v>69</v>
      </c>
      <c r="F1485" t="s">
        <v>85</v>
      </c>
      <c r="G1485" t="s">
        <v>9</v>
      </c>
      <c r="H1485">
        <v>0</v>
      </c>
      <c r="I1485">
        <v>0</v>
      </c>
      <c r="J1485">
        <v>0</v>
      </c>
      <c r="K1485">
        <v>0</v>
      </c>
    </row>
    <row r="1486" spans="1:11" x14ac:dyDescent="0.35">
      <c r="A1486" t="str">
        <f t="shared" si="22"/>
        <v>Grazing LivestockGrazing livestock (LFA)Other grazing livestock (SDA)</v>
      </c>
      <c r="B1486" t="s">
        <v>63</v>
      </c>
      <c r="C1486" t="s">
        <v>66</v>
      </c>
      <c r="D1486" t="s">
        <v>69</v>
      </c>
      <c r="F1486" t="s">
        <v>86</v>
      </c>
      <c r="G1486" t="s">
        <v>9</v>
      </c>
      <c r="H1486">
        <v>0</v>
      </c>
      <c r="I1486">
        <v>0</v>
      </c>
      <c r="J1486">
        <v>0</v>
      </c>
      <c r="K1486">
        <v>0</v>
      </c>
    </row>
    <row r="1487" spans="1:11" x14ac:dyDescent="0.35">
      <c r="A1487" t="str">
        <f t="shared" si="22"/>
        <v>Grazing LivestockGrazing livestock (LFA)Other grazing livestock (SDA)</v>
      </c>
      <c r="B1487" t="s">
        <v>63</v>
      </c>
      <c r="C1487" t="s">
        <v>66</v>
      </c>
      <c r="D1487" t="s">
        <v>69</v>
      </c>
      <c r="F1487" t="s">
        <v>87</v>
      </c>
      <c r="G1487" t="s">
        <v>9</v>
      </c>
      <c r="H1487">
        <v>0</v>
      </c>
      <c r="I1487">
        <v>0</v>
      </c>
      <c r="J1487">
        <v>0</v>
      </c>
      <c r="K1487">
        <v>0</v>
      </c>
    </row>
    <row r="1488" spans="1:11" x14ac:dyDescent="0.35">
      <c r="A1488" t="str">
        <f t="shared" si="22"/>
        <v>Grazing LivestockGrazing livestock (LFA)Other grazing livestock (SDA)</v>
      </c>
      <c r="B1488" t="s">
        <v>63</v>
      </c>
      <c r="C1488" t="s">
        <v>66</v>
      </c>
      <c r="D1488" t="s">
        <v>69</v>
      </c>
      <c r="F1488" t="s">
        <v>88</v>
      </c>
      <c r="G1488" t="s">
        <v>9</v>
      </c>
      <c r="H1488">
        <v>0</v>
      </c>
      <c r="I1488">
        <v>0</v>
      </c>
      <c r="J1488">
        <v>0</v>
      </c>
      <c r="K1488">
        <v>0</v>
      </c>
    </row>
    <row r="1489" spans="1:11" x14ac:dyDescent="0.35">
      <c r="A1489" t="str">
        <f t="shared" si="22"/>
        <v>Grazing LivestockGrazing livestock (LFA)Other grazing livestock (SDA)</v>
      </c>
      <c r="B1489" t="s">
        <v>63</v>
      </c>
      <c r="C1489" t="s">
        <v>66</v>
      </c>
      <c r="D1489" t="s">
        <v>69</v>
      </c>
      <c r="F1489" t="s">
        <v>89</v>
      </c>
      <c r="G1489" t="s">
        <v>9</v>
      </c>
      <c r="H1489">
        <v>0</v>
      </c>
      <c r="I1489">
        <v>0</v>
      </c>
      <c r="J1489">
        <v>0</v>
      </c>
      <c r="K1489">
        <v>0</v>
      </c>
    </row>
    <row r="1490" spans="1:11" x14ac:dyDescent="0.35">
      <c r="A1490" t="str">
        <f t="shared" si="22"/>
        <v>Grazing LivestockGrazing livestock (LFA)Other grazing livestock (SDA)</v>
      </c>
      <c r="B1490" t="s">
        <v>63</v>
      </c>
      <c r="C1490" t="s">
        <v>66</v>
      </c>
      <c r="D1490" t="s">
        <v>69</v>
      </c>
      <c r="F1490" t="s">
        <v>90</v>
      </c>
      <c r="G1490" t="s">
        <v>9</v>
      </c>
      <c r="H1490">
        <v>0</v>
      </c>
      <c r="I1490">
        <v>0</v>
      </c>
      <c r="J1490">
        <v>0</v>
      </c>
      <c r="K1490">
        <v>0</v>
      </c>
    </row>
    <row r="1491" spans="1:11" x14ac:dyDescent="0.35">
      <c r="A1491" t="str">
        <f t="shared" si="22"/>
        <v>Grazing LivestockGrazing livestock (LFA)Other grazing livestock (SDA)</v>
      </c>
      <c r="B1491" t="s">
        <v>63</v>
      </c>
      <c r="C1491" t="s">
        <v>66</v>
      </c>
      <c r="D1491" t="s">
        <v>69</v>
      </c>
      <c r="F1491" t="s">
        <v>91</v>
      </c>
      <c r="G1491" t="s">
        <v>9</v>
      </c>
      <c r="H1491">
        <v>0</v>
      </c>
      <c r="I1491">
        <v>0</v>
      </c>
      <c r="J1491">
        <v>0</v>
      </c>
      <c r="K1491">
        <v>0</v>
      </c>
    </row>
    <row r="1492" spans="1:11" x14ac:dyDescent="0.35">
      <c r="A1492" t="str">
        <f t="shared" si="22"/>
        <v>Grazing LivestockGrazing livestock (LFA)Other grazing livestock (SDA)</v>
      </c>
      <c r="B1492" t="s">
        <v>63</v>
      </c>
      <c r="C1492" t="s">
        <v>66</v>
      </c>
      <c r="D1492" t="s">
        <v>69</v>
      </c>
      <c r="F1492" t="s">
        <v>92</v>
      </c>
      <c r="G1492" t="s">
        <v>9</v>
      </c>
      <c r="H1492">
        <v>0</v>
      </c>
      <c r="I1492">
        <v>0</v>
      </c>
      <c r="J1492">
        <v>0</v>
      </c>
      <c r="K1492">
        <v>0</v>
      </c>
    </row>
    <row r="1493" spans="1:11" x14ac:dyDescent="0.35">
      <c r="A1493" t="str">
        <f t="shared" si="22"/>
        <v>Grazing LivestockGrazing livestock (LFA)Other grazing livestock (SDA)</v>
      </c>
      <c r="B1493" t="s">
        <v>63</v>
      </c>
      <c r="C1493" t="s">
        <v>66</v>
      </c>
      <c r="D1493" t="s">
        <v>69</v>
      </c>
      <c r="F1493" t="s">
        <v>93</v>
      </c>
      <c r="G1493" t="s">
        <v>9</v>
      </c>
      <c r="H1493">
        <v>0</v>
      </c>
      <c r="I1493">
        <v>0</v>
      </c>
      <c r="J1493">
        <v>0</v>
      </c>
      <c r="K1493">
        <v>0</v>
      </c>
    </row>
    <row r="1494" spans="1:11" x14ac:dyDescent="0.35">
      <c r="A1494" t="str">
        <f t="shared" si="22"/>
        <v>Grazing LivestockGrazing livestock (LFA)Other grazing livestock (SDA)</v>
      </c>
      <c r="B1494" t="s">
        <v>63</v>
      </c>
      <c r="C1494" t="s">
        <v>66</v>
      </c>
      <c r="D1494" t="s">
        <v>69</v>
      </c>
      <c r="F1494" t="s">
        <v>94</v>
      </c>
      <c r="G1494" t="s">
        <v>9</v>
      </c>
      <c r="H1494">
        <v>0</v>
      </c>
      <c r="I1494">
        <v>0</v>
      </c>
      <c r="J1494">
        <v>0</v>
      </c>
      <c r="K1494">
        <v>0</v>
      </c>
    </row>
    <row r="1495" spans="1:11" x14ac:dyDescent="0.35">
      <c r="A1495" t="str">
        <f t="shared" si="22"/>
        <v>Grazing LivestockGrazing livestock (LFA)Other grazing livestock (SDA)</v>
      </c>
      <c r="B1495" t="s">
        <v>63</v>
      </c>
      <c r="C1495" t="s">
        <v>66</v>
      </c>
      <c r="D1495" t="s">
        <v>69</v>
      </c>
      <c r="F1495" t="s">
        <v>95</v>
      </c>
      <c r="G1495" t="s">
        <v>9</v>
      </c>
      <c r="H1495">
        <v>0</v>
      </c>
      <c r="I1495">
        <v>0</v>
      </c>
      <c r="J1495">
        <v>0</v>
      </c>
      <c r="K1495">
        <v>0</v>
      </c>
    </row>
    <row r="1496" spans="1:11" x14ac:dyDescent="0.35">
      <c r="A1496" t="str">
        <f t="shared" si="22"/>
        <v>Grazing LivestockGrazing livestock (LFA)Other grazing livestock (SDA)</v>
      </c>
      <c r="B1496" t="s">
        <v>63</v>
      </c>
      <c r="C1496" t="s">
        <v>66</v>
      </c>
      <c r="D1496" t="s">
        <v>69</v>
      </c>
      <c r="F1496" t="s">
        <v>96</v>
      </c>
      <c r="G1496" t="s">
        <v>9</v>
      </c>
      <c r="H1496">
        <v>0</v>
      </c>
      <c r="I1496">
        <v>0</v>
      </c>
      <c r="J1496">
        <v>0</v>
      </c>
      <c r="K1496">
        <v>0</v>
      </c>
    </row>
    <row r="1497" spans="1:11" x14ac:dyDescent="0.35">
      <c r="A1497" t="str">
        <f t="shared" si="22"/>
        <v>Grazing LivestockGrazing livestock (LFA)Other grazing livestock (SDA)</v>
      </c>
      <c r="B1497" t="s">
        <v>63</v>
      </c>
      <c r="C1497" t="s">
        <v>66</v>
      </c>
      <c r="D1497" t="s">
        <v>69</v>
      </c>
      <c r="F1497" t="s">
        <v>97</v>
      </c>
      <c r="G1497" t="s">
        <v>9</v>
      </c>
      <c r="H1497">
        <v>0</v>
      </c>
      <c r="I1497">
        <v>0</v>
      </c>
      <c r="J1497">
        <v>0</v>
      </c>
      <c r="K1497">
        <v>0</v>
      </c>
    </row>
    <row r="1498" spans="1:11" x14ac:dyDescent="0.35">
      <c r="A1498" t="str">
        <f t="shared" si="22"/>
        <v>Grazing LivestockGrazing livestock (LFA)Other grazing livestock (SDA)</v>
      </c>
      <c r="B1498" t="s">
        <v>63</v>
      </c>
      <c r="C1498" t="s">
        <v>66</v>
      </c>
      <c r="D1498" t="s">
        <v>69</v>
      </c>
      <c r="F1498" t="s">
        <v>98</v>
      </c>
      <c r="G1498" t="s">
        <v>9</v>
      </c>
      <c r="H1498">
        <v>0</v>
      </c>
      <c r="I1498">
        <v>0</v>
      </c>
      <c r="J1498">
        <v>0</v>
      </c>
      <c r="K1498">
        <v>0</v>
      </c>
    </row>
    <row r="1499" spans="1:11" x14ac:dyDescent="0.35">
      <c r="A1499" t="str">
        <f t="shared" si="22"/>
        <v>Grazing LivestockGrazing livestock (LFA)Other grazing livestock (SDA)</v>
      </c>
      <c r="B1499" t="s">
        <v>63</v>
      </c>
      <c r="C1499" t="s">
        <v>66</v>
      </c>
      <c r="D1499" t="s">
        <v>69</v>
      </c>
      <c r="F1499" t="s">
        <v>99</v>
      </c>
      <c r="G1499" t="s">
        <v>9</v>
      </c>
      <c r="H1499">
        <v>0</v>
      </c>
      <c r="I1499">
        <v>0</v>
      </c>
      <c r="J1499">
        <v>0</v>
      </c>
      <c r="K1499">
        <v>0</v>
      </c>
    </row>
    <row r="1500" spans="1:11" x14ac:dyDescent="0.35">
      <c r="A1500" t="str">
        <f t="shared" si="22"/>
        <v>Grazing LivestockGrazing livestock (LFA)Other grazing livestock (SDA)</v>
      </c>
      <c r="B1500" t="s">
        <v>63</v>
      </c>
      <c r="C1500" t="s">
        <v>66</v>
      </c>
      <c r="D1500" t="s">
        <v>69</v>
      </c>
      <c r="F1500" t="s">
        <v>100</v>
      </c>
      <c r="G1500" t="s">
        <v>9</v>
      </c>
      <c r="H1500">
        <v>9.8017339524364395</v>
      </c>
      <c r="I1500">
        <v>0</v>
      </c>
      <c r="J1500">
        <v>9.9653087829748692</v>
      </c>
      <c r="K1500" t="s">
        <v>19</v>
      </c>
    </row>
    <row r="1501" spans="1:11" x14ac:dyDescent="0.35">
      <c r="A1501" t="str">
        <f t="shared" si="22"/>
        <v>Grazing LivestockGrazing livestock (LFA)Other grazing livestock (SDA)</v>
      </c>
      <c r="B1501" t="s">
        <v>63</v>
      </c>
      <c r="C1501" t="s">
        <v>66</v>
      </c>
      <c r="D1501" t="s">
        <v>69</v>
      </c>
      <c r="F1501" t="s">
        <v>101</v>
      </c>
      <c r="G1501" t="s">
        <v>9</v>
      </c>
      <c r="H1501" t="s">
        <v>19</v>
      </c>
      <c r="I1501">
        <v>0</v>
      </c>
      <c r="J1501" t="s">
        <v>19</v>
      </c>
      <c r="K1501" t="s">
        <v>19</v>
      </c>
    </row>
    <row r="1502" spans="1:11" x14ac:dyDescent="0.35">
      <c r="A1502" t="str">
        <f t="shared" si="22"/>
        <v>Grazing LivestockGrazing livestock (LFA)Other grazing livestock (SDA)</v>
      </c>
      <c r="B1502" t="s">
        <v>63</v>
      </c>
      <c r="C1502" t="s">
        <v>66</v>
      </c>
      <c r="D1502" t="s">
        <v>69</v>
      </c>
      <c r="F1502" t="s">
        <v>102</v>
      </c>
      <c r="G1502" t="s">
        <v>9</v>
      </c>
      <c r="H1502">
        <v>7.5003240141298599</v>
      </c>
      <c r="I1502">
        <v>0</v>
      </c>
      <c r="J1502">
        <v>8.3493680705991196</v>
      </c>
      <c r="K1502" t="s">
        <v>19</v>
      </c>
    </row>
    <row r="1503" spans="1:11" x14ac:dyDescent="0.35">
      <c r="A1503" t="str">
        <f t="shared" si="22"/>
        <v>Grazing LivestockGrazing livestock (LFA)Other grazing livestock (SDA)</v>
      </c>
      <c r="B1503" t="s">
        <v>63</v>
      </c>
      <c r="C1503" t="s">
        <v>66</v>
      </c>
      <c r="D1503" t="s">
        <v>69</v>
      </c>
      <c r="F1503" t="s">
        <v>103</v>
      </c>
      <c r="G1503" t="s">
        <v>9</v>
      </c>
      <c r="H1503">
        <v>0</v>
      </c>
      <c r="I1503">
        <v>0</v>
      </c>
      <c r="J1503">
        <v>0</v>
      </c>
      <c r="K1503">
        <v>0</v>
      </c>
    </row>
    <row r="1504" spans="1:11" x14ac:dyDescent="0.35">
      <c r="A1504" t="str">
        <f t="shared" si="22"/>
        <v>Grazing LivestockGrazing livestock (LFA)Other grazing livestock (SDA)</v>
      </c>
      <c r="B1504" t="s">
        <v>63</v>
      </c>
      <c r="C1504" t="s">
        <v>66</v>
      </c>
      <c r="D1504" t="s">
        <v>69</v>
      </c>
      <c r="F1504" t="s">
        <v>104</v>
      </c>
      <c r="G1504" t="s">
        <v>9</v>
      </c>
      <c r="H1504">
        <v>0</v>
      </c>
      <c r="I1504">
        <v>0</v>
      </c>
      <c r="J1504">
        <v>0</v>
      </c>
      <c r="K1504">
        <v>0</v>
      </c>
    </row>
    <row r="1505" spans="1:11" x14ac:dyDescent="0.35">
      <c r="A1505" t="str">
        <f t="shared" si="22"/>
        <v>Grazing LivestockGrazing livestock (LFA)Other grazing livestock (SDA)</v>
      </c>
      <c r="B1505" t="s">
        <v>63</v>
      </c>
      <c r="C1505" t="s">
        <v>66</v>
      </c>
      <c r="D1505" t="s">
        <v>69</v>
      </c>
      <c r="F1505" t="s">
        <v>105</v>
      </c>
      <c r="G1505" t="s">
        <v>9</v>
      </c>
      <c r="H1505">
        <v>0</v>
      </c>
      <c r="I1505">
        <v>0</v>
      </c>
      <c r="J1505">
        <v>0</v>
      </c>
      <c r="K1505">
        <v>0</v>
      </c>
    </row>
    <row r="1506" spans="1:11" x14ac:dyDescent="0.35">
      <c r="A1506" t="str">
        <f t="shared" si="22"/>
        <v>Grazing LivestockGrazing livestock (LFA)Other grazing livestock (SDA)</v>
      </c>
      <c r="B1506" t="s">
        <v>63</v>
      </c>
      <c r="C1506" t="s">
        <v>66</v>
      </c>
      <c r="D1506" t="s">
        <v>69</v>
      </c>
      <c r="F1506" t="s">
        <v>106</v>
      </c>
      <c r="G1506" t="s">
        <v>9</v>
      </c>
      <c r="H1506">
        <v>0</v>
      </c>
      <c r="I1506">
        <v>0</v>
      </c>
      <c r="J1506">
        <v>0</v>
      </c>
      <c r="K1506">
        <v>0</v>
      </c>
    </row>
    <row r="1507" spans="1:11" x14ac:dyDescent="0.35">
      <c r="A1507" t="str">
        <f t="shared" si="22"/>
        <v>Grazing LivestockGrazing livestock (LFA)Other grazing livestock (SDA)</v>
      </c>
      <c r="B1507" t="s">
        <v>63</v>
      </c>
      <c r="C1507" t="s">
        <v>66</v>
      </c>
      <c r="D1507" t="s">
        <v>69</v>
      </c>
      <c r="F1507" t="s">
        <v>107</v>
      </c>
      <c r="G1507" t="s">
        <v>9</v>
      </c>
      <c r="H1507">
        <v>0</v>
      </c>
      <c r="I1507">
        <v>0</v>
      </c>
      <c r="J1507">
        <v>0</v>
      </c>
      <c r="K1507">
        <v>0</v>
      </c>
    </row>
    <row r="1508" spans="1:11" x14ac:dyDescent="0.35">
      <c r="A1508" t="str">
        <f t="shared" si="22"/>
        <v>Grazing LivestockGrazing livestock (LFA)Other grazing livestock (SDA)</v>
      </c>
      <c r="B1508" t="s">
        <v>63</v>
      </c>
      <c r="C1508" t="s">
        <v>66</v>
      </c>
      <c r="D1508" t="s">
        <v>69</v>
      </c>
      <c r="F1508" t="s">
        <v>108</v>
      </c>
      <c r="G1508" t="s">
        <v>9</v>
      </c>
      <c r="H1508">
        <v>0</v>
      </c>
      <c r="I1508">
        <v>0</v>
      </c>
      <c r="J1508">
        <v>0</v>
      </c>
      <c r="K1508">
        <v>0</v>
      </c>
    </row>
    <row r="1509" spans="1:11" x14ac:dyDescent="0.35">
      <c r="A1509" t="str">
        <f t="shared" si="22"/>
        <v>Grazing LivestockGrazing livestock (LFA)Other grazing livestock (SDA)</v>
      </c>
      <c r="B1509" t="s">
        <v>63</v>
      </c>
      <c r="C1509" t="s">
        <v>66</v>
      </c>
      <c r="D1509" t="s">
        <v>69</v>
      </c>
      <c r="F1509" t="s">
        <v>109</v>
      </c>
      <c r="G1509" t="s">
        <v>9</v>
      </c>
      <c r="H1509">
        <v>6.6966073753052697</v>
      </c>
      <c r="I1509">
        <v>0</v>
      </c>
      <c r="J1509">
        <v>6.1745021247096803</v>
      </c>
      <c r="K1509" t="s">
        <v>19</v>
      </c>
    </row>
    <row r="1510" spans="1:11" x14ac:dyDescent="0.35">
      <c r="A1510" t="str">
        <f t="shared" si="22"/>
        <v>Grazing LivestockGrazing livestock (LFA)Other grazing livestock (SDA)</v>
      </c>
      <c r="B1510" t="s">
        <v>63</v>
      </c>
      <c r="C1510" t="s">
        <v>66</v>
      </c>
      <c r="D1510" t="s">
        <v>69</v>
      </c>
      <c r="F1510" t="s">
        <v>110</v>
      </c>
      <c r="G1510" t="s">
        <v>9</v>
      </c>
      <c r="H1510" t="s">
        <v>19</v>
      </c>
      <c r="I1510">
        <v>0</v>
      </c>
      <c r="J1510" t="s">
        <v>19</v>
      </c>
      <c r="K1510" t="s">
        <v>19</v>
      </c>
    </row>
    <row r="1511" spans="1:11" x14ac:dyDescent="0.35">
      <c r="A1511" t="str">
        <f t="shared" si="22"/>
        <v>Grazing LivestockGrazing livestock (LFA)Other grazing livestock (SDA)</v>
      </c>
      <c r="B1511" t="s">
        <v>63</v>
      </c>
      <c r="C1511" t="s">
        <v>66</v>
      </c>
      <c r="D1511" t="s">
        <v>69</v>
      </c>
      <c r="F1511" t="s">
        <v>111</v>
      </c>
      <c r="G1511" t="s">
        <v>9</v>
      </c>
      <c r="H1511">
        <v>6.4703147788223196</v>
      </c>
      <c r="I1511">
        <v>0</v>
      </c>
      <c r="J1511">
        <v>6.1907628020331602</v>
      </c>
      <c r="K1511" t="s">
        <v>19</v>
      </c>
    </row>
    <row r="1512" spans="1:11" x14ac:dyDescent="0.35">
      <c r="A1512" t="str">
        <f t="shared" si="22"/>
        <v>Grazing LivestockGrazing livestock (LFA)Other grazing livestock (SDA)</v>
      </c>
      <c r="B1512" t="s">
        <v>63</v>
      </c>
      <c r="C1512" t="s">
        <v>66</v>
      </c>
      <c r="D1512" t="s">
        <v>69</v>
      </c>
      <c r="F1512" t="s">
        <v>112</v>
      </c>
      <c r="G1512" t="s">
        <v>9</v>
      </c>
      <c r="H1512">
        <v>0</v>
      </c>
      <c r="I1512">
        <v>0</v>
      </c>
      <c r="J1512">
        <v>0</v>
      </c>
      <c r="K1512">
        <v>0</v>
      </c>
    </row>
    <row r="1513" spans="1:11" x14ac:dyDescent="0.35">
      <c r="A1513" t="str">
        <f t="shared" si="22"/>
        <v>Grazing LivestockGrazing livestock (LFA)Other grazing livestock (SDA)</v>
      </c>
      <c r="B1513" t="s">
        <v>63</v>
      </c>
      <c r="C1513" t="s">
        <v>66</v>
      </c>
      <c r="D1513" t="s">
        <v>69</v>
      </c>
      <c r="F1513" t="s">
        <v>113</v>
      </c>
      <c r="G1513" t="s">
        <v>9</v>
      </c>
      <c r="H1513">
        <v>0</v>
      </c>
      <c r="I1513">
        <v>0</v>
      </c>
      <c r="J1513">
        <v>0</v>
      </c>
      <c r="K1513">
        <v>0</v>
      </c>
    </row>
    <row r="1514" spans="1:11" x14ac:dyDescent="0.35">
      <c r="A1514" t="str">
        <f t="shared" si="22"/>
        <v>Grazing LivestockGrazing livestock (LFA)Other grazing livestock (SDA)</v>
      </c>
      <c r="B1514" t="s">
        <v>63</v>
      </c>
      <c r="C1514" t="s">
        <v>66</v>
      </c>
      <c r="D1514" t="s">
        <v>69</v>
      </c>
      <c r="F1514" t="s">
        <v>114</v>
      </c>
      <c r="G1514" t="s">
        <v>9</v>
      </c>
      <c r="H1514">
        <v>0</v>
      </c>
      <c r="I1514">
        <v>0</v>
      </c>
      <c r="J1514">
        <v>0</v>
      </c>
      <c r="K1514">
        <v>0</v>
      </c>
    </row>
    <row r="1515" spans="1:11" x14ac:dyDescent="0.35">
      <c r="A1515" t="str">
        <f t="shared" si="22"/>
        <v>Grazing LivestockGrazing livestock (LFA)Other grazing livestock (SDA)</v>
      </c>
      <c r="B1515" t="s">
        <v>63</v>
      </c>
      <c r="C1515" t="s">
        <v>66</v>
      </c>
      <c r="D1515" t="s">
        <v>69</v>
      </c>
      <c r="F1515" t="s">
        <v>115</v>
      </c>
      <c r="G1515" t="s">
        <v>9</v>
      </c>
      <c r="H1515" t="s">
        <v>19</v>
      </c>
      <c r="I1515">
        <v>0</v>
      </c>
      <c r="J1515" t="s">
        <v>19</v>
      </c>
      <c r="K1515">
        <v>0</v>
      </c>
    </row>
    <row r="1516" spans="1:11" x14ac:dyDescent="0.35">
      <c r="A1516" t="str">
        <f t="shared" si="22"/>
        <v>Grazing LivestockGrazing livestock (LFA)Other grazing livestock (SDA)</v>
      </c>
      <c r="B1516" t="s">
        <v>63</v>
      </c>
      <c r="C1516" t="s">
        <v>66</v>
      </c>
      <c r="D1516" t="s">
        <v>69</v>
      </c>
      <c r="F1516" t="s">
        <v>116</v>
      </c>
      <c r="G1516" t="s">
        <v>9</v>
      </c>
      <c r="H1516" t="s">
        <v>19</v>
      </c>
      <c r="I1516">
        <v>0</v>
      </c>
      <c r="J1516" t="s">
        <v>19</v>
      </c>
      <c r="K1516">
        <v>0</v>
      </c>
    </row>
    <row r="1517" spans="1:11" x14ac:dyDescent="0.35">
      <c r="A1517" t="str">
        <f t="shared" si="22"/>
        <v>Grazing LivestockGrazing livestock (LFA)Other grazing livestock (SDA)</v>
      </c>
      <c r="B1517" t="s">
        <v>63</v>
      </c>
      <c r="C1517" t="s">
        <v>66</v>
      </c>
      <c r="D1517" t="s">
        <v>69</v>
      </c>
      <c r="F1517" t="s">
        <v>117</v>
      </c>
      <c r="G1517" t="s">
        <v>9</v>
      </c>
      <c r="H1517">
        <v>0</v>
      </c>
      <c r="I1517">
        <v>0</v>
      </c>
      <c r="J1517">
        <v>0</v>
      </c>
      <c r="K1517">
        <v>0</v>
      </c>
    </row>
    <row r="1518" spans="1:11" x14ac:dyDescent="0.35">
      <c r="A1518" t="str">
        <f t="shared" si="22"/>
        <v>Grazing LivestockGrazing livestock (LFA)Other grazing livestock (SDA)</v>
      </c>
      <c r="B1518" t="s">
        <v>63</v>
      </c>
      <c r="C1518" t="s">
        <v>66</v>
      </c>
      <c r="D1518" t="s">
        <v>69</v>
      </c>
      <c r="F1518" t="s">
        <v>118</v>
      </c>
      <c r="G1518" t="s">
        <v>9</v>
      </c>
      <c r="H1518">
        <v>0</v>
      </c>
      <c r="I1518">
        <v>0</v>
      </c>
      <c r="J1518">
        <v>0</v>
      </c>
      <c r="K1518">
        <v>0</v>
      </c>
    </row>
    <row r="1519" spans="1:11" x14ac:dyDescent="0.35">
      <c r="A1519" t="str">
        <f t="shared" si="22"/>
        <v>Grazing LivestockGrazing livestock (LFA)Other grazing livestock (SDA)</v>
      </c>
      <c r="B1519" t="s">
        <v>63</v>
      </c>
      <c r="C1519" t="s">
        <v>66</v>
      </c>
      <c r="D1519" t="s">
        <v>69</v>
      </c>
      <c r="F1519" t="s">
        <v>119</v>
      </c>
      <c r="G1519" t="s">
        <v>9</v>
      </c>
      <c r="H1519">
        <v>0</v>
      </c>
      <c r="I1519">
        <v>0</v>
      </c>
      <c r="J1519">
        <v>0</v>
      </c>
      <c r="K1519">
        <v>0</v>
      </c>
    </row>
    <row r="1520" spans="1:11" x14ac:dyDescent="0.35">
      <c r="A1520" t="str">
        <f t="shared" si="22"/>
        <v>Other types &amp; mixed</v>
      </c>
      <c r="B1520" t="s">
        <v>70</v>
      </c>
      <c r="F1520" t="s">
        <v>4</v>
      </c>
      <c r="G1520" t="s">
        <v>5</v>
      </c>
      <c r="H1520">
        <v>8914.0005999999994</v>
      </c>
      <c r="I1520">
        <v>2147.5664999999999</v>
      </c>
      <c r="J1520">
        <v>4468.2597999999998</v>
      </c>
      <c r="K1520">
        <v>2298.1743000000001</v>
      </c>
    </row>
    <row r="1521" spans="1:11" x14ac:dyDescent="0.35">
      <c r="A1521" t="str">
        <f t="shared" si="22"/>
        <v>Other types &amp; mixed</v>
      </c>
      <c r="B1521" t="s">
        <v>70</v>
      </c>
      <c r="F1521" t="s">
        <v>6</v>
      </c>
      <c r="G1521" t="s">
        <v>7</v>
      </c>
      <c r="H1521">
        <v>140.87410433560001</v>
      </c>
      <c r="I1521">
        <v>69.101111382581195</v>
      </c>
      <c r="J1521">
        <v>146.64488754324401</v>
      </c>
      <c r="K1521">
        <v>196.72361786005499</v>
      </c>
    </row>
    <row r="1522" spans="1:11" x14ac:dyDescent="0.35">
      <c r="A1522" t="str">
        <f t="shared" si="22"/>
        <v>Other types &amp; mixed</v>
      </c>
      <c r="B1522" t="s">
        <v>70</v>
      </c>
      <c r="F1522" t="s">
        <v>8</v>
      </c>
      <c r="G1522" t="s">
        <v>9</v>
      </c>
      <c r="H1522">
        <v>134.004789406566</v>
      </c>
      <c r="I1522">
        <v>61.594757404252697</v>
      </c>
      <c r="J1522">
        <v>140.45169224605101</v>
      </c>
      <c r="K1522">
        <v>189.135038752718</v>
      </c>
    </row>
    <row r="1523" spans="1:11" x14ac:dyDescent="0.35">
      <c r="A1523" t="str">
        <f t="shared" si="22"/>
        <v>Other types &amp; mixed</v>
      </c>
      <c r="B1523" t="s">
        <v>70</v>
      </c>
      <c r="F1523" t="s">
        <v>82</v>
      </c>
      <c r="G1523" t="s">
        <v>9</v>
      </c>
      <c r="H1523">
        <v>0</v>
      </c>
      <c r="I1523">
        <v>0</v>
      </c>
      <c r="J1523">
        <v>0</v>
      </c>
      <c r="K1523">
        <v>0</v>
      </c>
    </row>
    <row r="1524" spans="1:11" x14ac:dyDescent="0.35">
      <c r="A1524" t="str">
        <f t="shared" si="22"/>
        <v>Other types &amp; mixed</v>
      </c>
      <c r="B1524" t="s">
        <v>70</v>
      </c>
      <c r="F1524" t="s">
        <v>83</v>
      </c>
      <c r="G1524" t="s">
        <v>9</v>
      </c>
      <c r="H1524">
        <v>0</v>
      </c>
      <c r="I1524">
        <v>0</v>
      </c>
      <c r="J1524">
        <v>0</v>
      </c>
      <c r="K1524">
        <v>0</v>
      </c>
    </row>
    <row r="1525" spans="1:11" x14ac:dyDescent="0.35">
      <c r="A1525" t="str">
        <f t="shared" si="22"/>
        <v>Other types &amp; mixed</v>
      </c>
      <c r="B1525" t="s">
        <v>70</v>
      </c>
      <c r="F1525" t="s">
        <v>84</v>
      </c>
      <c r="G1525" t="s">
        <v>9</v>
      </c>
      <c r="H1525">
        <v>0</v>
      </c>
      <c r="I1525">
        <v>0</v>
      </c>
      <c r="J1525">
        <v>0</v>
      </c>
      <c r="K1525">
        <v>0</v>
      </c>
    </row>
    <row r="1526" spans="1:11" x14ac:dyDescent="0.35">
      <c r="A1526" t="str">
        <f t="shared" si="22"/>
        <v>Other types &amp; mixed</v>
      </c>
      <c r="B1526" t="s">
        <v>70</v>
      </c>
      <c r="F1526" t="s">
        <v>85</v>
      </c>
      <c r="G1526" t="s">
        <v>9</v>
      </c>
      <c r="H1526">
        <v>0</v>
      </c>
      <c r="I1526">
        <v>0</v>
      </c>
      <c r="J1526">
        <v>0</v>
      </c>
      <c r="K1526">
        <v>0</v>
      </c>
    </row>
    <row r="1527" spans="1:11" x14ac:dyDescent="0.35">
      <c r="A1527" t="str">
        <f t="shared" si="22"/>
        <v>Other types &amp; mixed</v>
      </c>
      <c r="B1527" t="s">
        <v>70</v>
      </c>
      <c r="F1527" t="s">
        <v>86</v>
      </c>
      <c r="G1527" t="s">
        <v>9</v>
      </c>
      <c r="H1527">
        <v>0</v>
      </c>
      <c r="I1527">
        <v>0</v>
      </c>
      <c r="J1527">
        <v>0</v>
      </c>
      <c r="K1527">
        <v>0</v>
      </c>
    </row>
    <row r="1528" spans="1:11" x14ac:dyDescent="0.35">
      <c r="A1528" t="str">
        <f t="shared" si="22"/>
        <v>Other types &amp; mixed</v>
      </c>
      <c r="B1528" t="s">
        <v>70</v>
      </c>
      <c r="F1528" t="s">
        <v>87</v>
      </c>
      <c r="G1528" t="s">
        <v>9</v>
      </c>
      <c r="H1528">
        <v>0</v>
      </c>
      <c r="I1528">
        <v>0</v>
      </c>
      <c r="J1528">
        <v>0</v>
      </c>
      <c r="K1528">
        <v>0</v>
      </c>
    </row>
    <row r="1529" spans="1:11" x14ac:dyDescent="0.35">
      <c r="A1529" t="str">
        <f t="shared" si="22"/>
        <v>Other types &amp; mixed</v>
      </c>
      <c r="B1529" t="s">
        <v>70</v>
      </c>
      <c r="F1529" t="s">
        <v>88</v>
      </c>
      <c r="G1529" t="s">
        <v>9</v>
      </c>
      <c r="H1529">
        <v>0</v>
      </c>
      <c r="I1529">
        <v>0</v>
      </c>
      <c r="J1529">
        <v>0</v>
      </c>
      <c r="K1529">
        <v>0</v>
      </c>
    </row>
    <row r="1530" spans="1:11" x14ac:dyDescent="0.35">
      <c r="A1530" t="str">
        <f t="shared" si="22"/>
        <v>Other types &amp; mixed</v>
      </c>
      <c r="B1530" t="s">
        <v>70</v>
      </c>
      <c r="F1530" t="s">
        <v>89</v>
      </c>
      <c r="G1530" t="s">
        <v>9</v>
      </c>
      <c r="H1530">
        <v>0</v>
      </c>
      <c r="I1530">
        <v>0</v>
      </c>
      <c r="J1530">
        <v>0</v>
      </c>
      <c r="K1530">
        <v>0</v>
      </c>
    </row>
    <row r="1531" spans="1:11" x14ac:dyDescent="0.35">
      <c r="A1531" t="str">
        <f t="shared" si="22"/>
        <v>Other types &amp; mixed</v>
      </c>
      <c r="B1531" t="s">
        <v>70</v>
      </c>
      <c r="F1531" t="s">
        <v>90</v>
      </c>
      <c r="G1531" t="s">
        <v>9</v>
      </c>
      <c r="H1531">
        <v>0</v>
      </c>
      <c r="I1531">
        <v>0</v>
      </c>
      <c r="J1531">
        <v>0</v>
      </c>
      <c r="K1531">
        <v>0</v>
      </c>
    </row>
    <row r="1532" spans="1:11" x14ac:dyDescent="0.35">
      <c r="A1532" t="str">
        <f t="shared" si="22"/>
        <v>Other types &amp; mixed</v>
      </c>
      <c r="B1532" t="s">
        <v>70</v>
      </c>
      <c r="F1532" t="s">
        <v>91</v>
      </c>
      <c r="G1532" t="s">
        <v>9</v>
      </c>
      <c r="H1532">
        <v>0</v>
      </c>
      <c r="I1532">
        <v>0</v>
      </c>
      <c r="J1532">
        <v>0</v>
      </c>
      <c r="K1532">
        <v>0</v>
      </c>
    </row>
    <row r="1533" spans="1:11" x14ac:dyDescent="0.35">
      <c r="A1533" t="str">
        <f t="shared" si="22"/>
        <v>Other types &amp; mixed</v>
      </c>
      <c r="B1533" t="s">
        <v>70</v>
      </c>
      <c r="F1533" t="s">
        <v>92</v>
      </c>
      <c r="G1533" t="s">
        <v>9</v>
      </c>
      <c r="H1533">
        <v>0</v>
      </c>
      <c r="I1533">
        <v>0</v>
      </c>
      <c r="J1533">
        <v>0</v>
      </c>
      <c r="K1533">
        <v>0</v>
      </c>
    </row>
    <row r="1534" spans="1:11" x14ac:dyDescent="0.35">
      <c r="A1534" t="str">
        <f t="shared" si="22"/>
        <v>Other types &amp; mixed</v>
      </c>
      <c r="B1534" t="s">
        <v>70</v>
      </c>
      <c r="F1534" t="s">
        <v>93</v>
      </c>
      <c r="G1534" t="s">
        <v>9</v>
      </c>
      <c r="H1534">
        <v>0</v>
      </c>
      <c r="I1534">
        <v>0</v>
      </c>
      <c r="J1534">
        <v>0</v>
      </c>
      <c r="K1534">
        <v>0</v>
      </c>
    </row>
    <row r="1535" spans="1:11" x14ac:dyDescent="0.35">
      <c r="A1535" t="str">
        <f t="shared" si="22"/>
        <v>Other types &amp; mixed</v>
      </c>
      <c r="B1535" t="s">
        <v>70</v>
      </c>
      <c r="F1535" t="s">
        <v>94</v>
      </c>
      <c r="G1535" t="s">
        <v>9</v>
      </c>
      <c r="H1535">
        <v>0</v>
      </c>
      <c r="I1535">
        <v>0</v>
      </c>
      <c r="J1535">
        <v>0</v>
      </c>
      <c r="K1535">
        <v>0</v>
      </c>
    </row>
    <row r="1536" spans="1:11" x14ac:dyDescent="0.35">
      <c r="A1536" t="str">
        <f t="shared" si="22"/>
        <v>Other types &amp; mixed</v>
      </c>
      <c r="B1536" t="s">
        <v>70</v>
      </c>
      <c r="F1536" t="s">
        <v>95</v>
      </c>
      <c r="G1536" t="s">
        <v>9</v>
      </c>
      <c r="H1536">
        <v>0</v>
      </c>
      <c r="I1536">
        <v>0</v>
      </c>
      <c r="J1536">
        <v>0</v>
      </c>
      <c r="K1536">
        <v>0</v>
      </c>
    </row>
    <row r="1537" spans="1:11" x14ac:dyDescent="0.35">
      <c r="A1537" t="str">
        <f t="shared" si="22"/>
        <v>Other types &amp; mixed</v>
      </c>
      <c r="B1537" t="s">
        <v>70</v>
      </c>
      <c r="F1537" t="s">
        <v>96</v>
      </c>
      <c r="G1537" t="s">
        <v>9</v>
      </c>
      <c r="H1537">
        <v>0</v>
      </c>
      <c r="I1537">
        <v>0</v>
      </c>
      <c r="J1537">
        <v>0</v>
      </c>
      <c r="K1537">
        <v>0</v>
      </c>
    </row>
    <row r="1538" spans="1:11" x14ac:dyDescent="0.35">
      <c r="A1538" t="str">
        <f t="shared" si="22"/>
        <v>Other types &amp; mixed</v>
      </c>
      <c r="B1538" t="s">
        <v>70</v>
      </c>
      <c r="F1538" t="s">
        <v>97</v>
      </c>
      <c r="G1538" t="s">
        <v>9</v>
      </c>
      <c r="H1538">
        <v>0</v>
      </c>
      <c r="I1538">
        <v>0</v>
      </c>
      <c r="J1538">
        <v>0</v>
      </c>
      <c r="K1538">
        <v>0</v>
      </c>
    </row>
    <row r="1539" spans="1:11" x14ac:dyDescent="0.35">
      <c r="A1539" t="str">
        <f t="shared" si="22"/>
        <v>Other types &amp; mixed</v>
      </c>
      <c r="B1539" t="s">
        <v>70</v>
      </c>
      <c r="F1539" t="s">
        <v>98</v>
      </c>
      <c r="G1539" t="s">
        <v>9</v>
      </c>
      <c r="H1539">
        <v>0</v>
      </c>
      <c r="I1539">
        <v>0</v>
      </c>
      <c r="J1539">
        <v>0</v>
      </c>
      <c r="K1539">
        <v>0</v>
      </c>
    </row>
    <row r="1540" spans="1:11" x14ac:dyDescent="0.35">
      <c r="A1540" t="str">
        <f t="shared" si="22"/>
        <v>Other types &amp; mixed</v>
      </c>
      <c r="B1540" t="s">
        <v>70</v>
      </c>
      <c r="F1540" t="s">
        <v>99</v>
      </c>
      <c r="G1540" t="s">
        <v>9</v>
      </c>
      <c r="H1540">
        <v>0</v>
      </c>
      <c r="I1540">
        <v>0</v>
      </c>
      <c r="J1540">
        <v>0</v>
      </c>
      <c r="K1540">
        <v>0</v>
      </c>
    </row>
    <row r="1541" spans="1:11" x14ac:dyDescent="0.35">
      <c r="A1541" t="str">
        <f t="shared" si="22"/>
        <v>Other types &amp; mixed</v>
      </c>
      <c r="B1541" t="s">
        <v>70</v>
      </c>
      <c r="F1541" t="s">
        <v>100</v>
      </c>
      <c r="G1541" t="s">
        <v>9</v>
      </c>
      <c r="H1541">
        <v>377.34195355225802</v>
      </c>
      <c r="I1541">
        <v>114.993832568165</v>
      </c>
      <c r="J1541">
        <v>404.41583275215999</v>
      </c>
      <c r="K1541">
        <v>569.85864382436102</v>
      </c>
    </row>
    <row r="1542" spans="1:11" x14ac:dyDescent="0.35">
      <c r="A1542" t="str">
        <f t="shared" si="22"/>
        <v>Other types &amp; mixed</v>
      </c>
      <c r="B1542" t="s">
        <v>70</v>
      </c>
      <c r="F1542" t="s">
        <v>101</v>
      </c>
      <c r="G1542" t="s">
        <v>9</v>
      </c>
      <c r="H1542">
        <v>234.11845145826001</v>
      </c>
      <c r="I1542">
        <v>69.771197501916703</v>
      </c>
      <c r="J1542">
        <v>248.797821843305</v>
      </c>
      <c r="K1542">
        <v>359.15484072726798</v>
      </c>
    </row>
    <row r="1543" spans="1:11" x14ac:dyDescent="0.35">
      <c r="A1543" t="str">
        <f t="shared" si="22"/>
        <v>Other types &amp; mixed</v>
      </c>
      <c r="B1543" t="s">
        <v>70</v>
      </c>
      <c r="F1543" t="s">
        <v>102</v>
      </c>
      <c r="G1543" t="s">
        <v>9</v>
      </c>
      <c r="H1543">
        <v>109.00249782572401</v>
      </c>
      <c r="I1543">
        <v>38.214435962751402</v>
      </c>
      <c r="J1543">
        <v>120.408938211247</v>
      </c>
      <c r="K1543">
        <v>152.974415543677</v>
      </c>
    </row>
    <row r="1544" spans="1:11" x14ac:dyDescent="0.35">
      <c r="A1544" t="str">
        <f t="shared" si="22"/>
        <v>Other types &amp; mixed</v>
      </c>
      <c r="B1544" t="s">
        <v>70</v>
      </c>
      <c r="F1544" t="s">
        <v>103</v>
      </c>
      <c r="G1544" t="s">
        <v>9</v>
      </c>
      <c r="H1544">
        <v>31.135255579857098</v>
      </c>
      <c r="I1544">
        <v>7.2594322178149104</v>
      </c>
      <c r="J1544">
        <v>31.1511982584361</v>
      </c>
      <c r="K1544">
        <v>53.415411781430102</v>
      </c>
    </row>
    <row r="1545" spans="1:11" x14ac:dyDescent="0.35">
      <c r="A1545" t="str">
        <f t="shared" ref="A1545:A1608" si="23">CONCATENATE(B1545,C1545,D1545,E1545)</f>
        <v>Other types &amp; mixed</v>
      </c>
      <c r="B1545" t="s">
        <v>70</v>
      </c>
      <c r="F1545" t="s">
        <v>104</v>
      </c>
      <c r="G1545" t="s">
        <v>9</v>
      </c>
      <c r="H1545">
        <v>5.2302732725865004</v>
      </c>
      <c r="I1545" t="s">
        <v>19</v>
      </c>
      <c r="J1545">
        <v>3.7009321011280498</v>
      </c>
      <c r="K1545">
        <v>12.4980152114659</v>
      </c>
    </row>
    <row r="1546" spans="1:11" x14ac:dyDescent="0.35">
      <c r="A1546" t="str">
        <f t="shared" si="23"/>
        <v>Other types &amp; mixed</v>
      </c>
      <c r="B1546" t="s">
        <v>70</v>
      </c>
      <c r="F1546" t="s">
        <v>105</v>
      </c>
      <c r="G1546" t="s">
        <v>9</v>
      </c>
      <c r="H1546" t="s">
        <v>19</v>
      </c>
      <c r="I1546" t="s">
        <v>24</v>
      </c>
      <c r="J1546" t="s">
        <v>19</v>
      </c>
      <c r="K1546" t="s">
        <v>19</v>
      </c>
    </row>
    <row r="1547" spans="1:11" x14ac:dyDescent="0.35">
      <c r="A1547" t="str">
        <f t="shared" si="23"/>
        <v>Other types &amp; mixed</v>
      </c>
      <c r="B1547" t="s">
        <v>70</v>
      </c>
      <c r="F1547" t="s">
        <v>106</v>
      </c>
      <c r="G1547" t="s">
        <v>9</v>
      </c>
      <c r="H1547" t="s">
        <v>54</v>
      </c>
      <c r="I1547" t="s">
        <v>24</v>
      </c>
      <c r="J1547">
        <v>191.44951751015</v>
      </c>
      <c r="K1547" t="s">
        <v>19</v>
      </c>
    </row>
    <row r="1548" spans="1:11" x14ac:dyDescent="0.35">
      <c r="A1548" t="str">
        <f t="shared" si="23"/>
        <v>Other types &amp; mixed</v>
      </c>
      <c r="B1548" t="s">
        <v>70</v>
      </c>
      <c r="F1548" t="s">
        <v>107</v>
      </c>
      <c r="G1548" t="s">
        <v>9</v>
      </c>
      <c r="H1548" t="s">
        <v>19</v>
      </c>
      <c r="I1548" t="s">
        <v>24</v>
      </c>
      <c r="J1548" t="s">
        <v>24</v>
      </c>
      <c r="K1548" t="s">
        <v>24</v>
      </c>
    </row>
    <row r="1549" spans="1:11" x14ac:dyDescent="0.35">
      <c r="A1549" t="str">
        <f t="shared" si="23"/>
        <v>Other types &amp; mixed</v>
      </c>
      <c r="B1549" t="s">
        <v>70</v>
      </c>
      <c r="F1549" t="s">
        <v>108</v>
      </c>
      <c r="G1549" t="s">
        <v>9</v>
      </c>
      <c r="H1549" t="s">
        <v>54</v>
      </c>
      <c r="I1549" t="s">
        <v>19</v>
      </c>
      <c r="J1549">
        <v>226.48081667274599</v>
      </c>
      <c r="K1549" t="s">
        <v>54</v>
      </c>
    </row>
    <row r="1550" spans="1:11" x14ac:dyDescent="0.35">
      <c r="A1550" t="str">
        <f t="shared" si="23"/>
        <v>Other types &amp; mixed</v>
      </c>
      <c r="B1550" t="s">
        <v>70</v>
      </c>
      <c r="F1550" t="s">
        <v>109</v>
      </c>
      <c r="G1550" t="s">
        <v>9</v>
      </c>
      <c r="H1550">
        <v>7.29022165287844</v>
      </c>
      <c r="I1550">
        <v>5.6408427770839698</v>
      </c>
      <c r="J1550">
        <v>7.2818808726384603</v>
      </c>
      <c r="K1550">
        <v>7.7285707270603297</v>
      </c>
    </row>
    <row r="1551" spans="1:11" x14ac:dyDescent="0.35">
      <c r="A1551" t="str">
        <f t="shared" si="23"/>
        <v>Other types &amp; mixed</v>
      </c>
      <c r="B1551" t="s">
        <v>70</v>
      </c>
      <c r="F1551" t="s">
        <v>110</v>
      </c>
      <c r="G1551" t="s">
        <v>9</v>
      </c>
      <c r="H1551">
        <v>8.1265972771247998</v>
      </c>
      <c r="I1551">
        <v>6.6822817149051996</v>
      </c>
      <c r="J1551">
        <v>8.1193515663134495</v>
      </c>
      <c r="K1551">
        <v>8.4690774381355194</v>
      </c>
    </row>
    <row r="1552" spans="1:11" x14ac:dyDescent="0.35">
      <c r="A1552" t="str">
        <f t="shared" si="23"/>
        <v>Other types &amp; mixed</v>
      </c>
      <c r="B1552" t="s">
        <v>70</v>
      </c>
      <c r="F1552" t="s">
        <v>111</v>
      </c>
      <c r="G1552" t="s">
        <v>9</v>
      </c>
      <c r="H1552">
        <v>5.89613319660263</v>
      </c>
      <c r="I1552">
        <v>4.6789740021953499</v>
      </c>
      <c r="J1552">
        <v>5.7109193087628203</v>
      </c>
      <c r="K1552">
        <v>6.6275297763892898</v>
      </c>
    </row>
    <row r="1553" spans="1:11" x14ac:dyDescent="0.35">
      <c r="A1553" t="str">
        <f t="shared" si="23"/>
        <v>Other types &amp; mixed</v>
      </c>
      <c r="B1553" t="s">
        <v>70</v>
      </c>
      <c r="F1553" t="s">
        <v>112</v>
      </c>
      <c r="G1553" t="s">
        <v>9</v>
      </c>
      <c r="H1553">
        <v>3.2485027356864902</v>
      </c>
      <c r="I1553">
        <v>3.3799999865408101</v>
      </c>
      <c r="J1553">
        <v>3.0870411202063002</v>
      </c>
      <c r="K1553">
        <v>3.4352572780192498</v>
      </c>
    </row>
    <row r="1554" spans="1:11" x14ac:dyDescent="0.35">
      <c r="A1554" t="str">
        <f t="shared" si="23"/>
        <v>Other types &amp; mixed</v>
      </c>
      <c r="B1554" t="s">
        <v>70</v>
      </c>
      <c r="F1554" t="s">
        <v>113</v>
      </c>
      <c r="G1554" t="s">
        <v>9</v>
      </c>
      <c r="H1554" t="s">
        <v>19</v>
      </c>
      <c r="I1554" t="s">
        <v>24</v>
      </c>
      <c r="J1554" t="s">
        <v>19</v>
      </c>
      <c r="K1554" t="s">
        <v>19</v>
      </c>
    </row>
    <row r="1555" spans="1:11" x14ac:dyDescent="0.35">
      <c r="A1555" t="str">
        <f t="shared" si="23"/>
        <v>Other types &amp; mixed</v>
      </c>
      <c r="B1555" t="s">
        <v>70</v>
      </c>
      <c r="F1555" t="s">
        <v>114</v>
      </c>
      <c r="G1555" t="s">
        <v>9</v>
      </c>
      <c r="H1555">
        <v>71.915061169448606</v>
      </c>
      <c r="I1555" t="s">
        <v>24</v>
      </c>
      <c r="J1555">
        <v>72.605040480846299</v>
      </c>
      <c r="K1555" t="s">
        <v>19</v>
      </c>
    </row>
    <row r="1556" spans="1:11" x14ac:dyDescent="0.35">
      <c r="A1556" t="str">
        <f t="shared" si="23"/>
        <v>Other types &amp; mixed</v>
      </c>
      <c r="B1556" t="s">
        <v>70</v>
      </c>
      <c r="F1556" t="s">
        <v>115</v>
      </c>
      <c r="G1556" t="s">
        <v>9</v>
      </c>
      <c r="H1556">
        <v>157.84076330151899</v>
      </c>
      <c r="I1556">
        <v>166.64905729303399</v>
      </c>
      <c r="J1556">
        <v>157.29960832231299</v>
      </c>
      <c r="K1556">
        <v>156.910691446214</v>
      </c>
    </row>
    <row r="1557" spans="1:11" x14ac:dyDescent="0.35">
      <c r="A1557" t="str">
        <f t="shared" si="23"/>
        <v>Other types &amp; mixed</v>
      </c>
      <c r="B1557" t="s">
        <v>70</v>
      </c>
      <c r="F1557" t="s">
        <v>116</v>
      </c>
      <c r="G1557" t="s">
        <v>9</v>
      </c>
      <c r="H1557">
        <v>161.79179780767601</v>
      </c>
      <c r="I1557">
        <v>160.03345083724901</v>
      </c>
      <c r="J1557">
        <v>161.696601346124</v>
      </c>
      <c r="K1557">
        <v>162.080033858397</v>
      </c>
    </row>
    <row r="1558" spans="1:11" x14ac:dyDescent="0.35">
      <c r="A1558" t="str">
        <f t="shared" si="23"/>
        <v>Other types &amp; mixed</v>
      </c>
      <c r="B1558" t="s">
        <v>70</v>
      </c>
      <c r="F1558" t="s">
        <v>117</v>
      </c>
      <c r="G1558" t="s">
        <v>9</v>
      </c>
      <c r="H1558">
        <v>332.48982644098601</v>
      </c>
      <c r="I1558" t="s">
        <v>19</v>
      </c>
      <c r="J1558">
        <v>336.298045652665</v>
      </c>
      <c r="K1558">
        <v>328.65402265389298</v>
      </c>
    </row>
    <row r="1559" spans="1:11" x14ac:dyDescent="0.35">
      <c r="A1559" t="str">
        <f t="shared" si="23"/>
        <v>Other types &amp; mixed</v>
      </c>
      <c r="B1559" t="s">
        <v>70</v>
      </c>
      <c r="F1559" t="s">
        <v>118</v>
      </c>
      <c r="G1559" t="s">
        <v>9</v>
      </c>
      <c r="H1559">
        <v>150.320912760639</v>
      </c>
      <c r="I1559" t="s">
        <v>24</v>
      </c>
      <c r="J1559" t="s">
        <v>19</v>
      </c>
      <c r="K1559" t="s">
        <v>19</v>
      </c>
    </row>
    <row r="1560" spans="1:11" x14ac:dyDescent="0.35">
      <c r="A1560" t="str">
        <f t="shared" si="23"/>
        <v>Other types &amp; mixed</v>
      </c>
      <c r="B1560" t="s">
        <v>70</v>
      </c>
      <c r="F1560" t="s">
        <v>119</v>
      </c>
      <c r="G1560" t="s">
        <v>9</v>
      </c>
      <c r="H1560">
        <v>24.2760103486732</v>
      </c>
      <c r="I1560" t="s">
        <v>24</v>
      </c>
      <c r="J1560">
        <v>23.8160673364725</v>
      </c>
      <c r="K1560" t="s">
        <v>19</v>
      </c>
    </row>
    <row r="1561" spans="1:11" x14ac:dyDescent="0.35">
      <c r="A1561" t="str">
        <f t="shared" si="23"/>
        <v>Other types &amp; mixedPigs</v>
      </c>
      <c r="B1561" t="s">
        <v>70</v>
      </c>
      <c r="C1561" t="s">
        <v>71</v>
      </c>
      <c r="F1561" t="s">
        <v>4</v>
      </c>
      <c r="G1561" t="s">
        <v>5</v>
      </c>
      <c r="H1561">
        <v>1338.0003999999999</v>
      </c>
      <c r="I1561">
        <v>319.84210000000002</v>
      </c>
      <c r="J1561">
        <v>666.39919999999995</v>
      </c>
      <c r="K1561">
        <v>351.75909999999999</v>
      </c>
    </row>
    <row r="1562" spans="1:11" x14ac:dyDescent="0.35">
      <c r="A1562" t="str">
        <f t="shared" si="23"/>
        <v>Other types &amp; mixedPigs</v>
      </c>
      <c r="B1562" t="s">
        <v>70</v>
      </c>
      <c r="C1562" t="s">
        <v>71</v>
      </c>
      <c r="F1562" t="s">
        <v>6</v>
      </c>
      <c r="G1562" t="s">
        <v>7</v>
      </c>
      <c r="H1562">
        <v>77.805243558970503</v>
      </c>
      <c r="I1562" t="s">
        <v>58</v>
      </c>
      <c r="J1562">
        <v>120.27974658583</v>
      </c>
      <c r="K1562">
        <v>51.067674596051702</v>
      </c>
    </row>
    <row r="1563" spans="1:11" x14ac:dyDescent="0.35">
      <c r="A1563" t="str">
        <f t="shared" si="23"/>
        <v>Other types &amp; mixedPigs</v>
      </c>
      <c r="B1563" t="s">
        <v>70</v>
      </c>
      <c r="C1563" t="s">
        <v>71</v>
      </c>
      <c r="F1563" t="s">
        <v>8</v>
      </c>
      <c r="G1563" t="s">
        <v>9</v>
      </c>
      <c r="H1563">
        <v>73.434994414052497</v>
      </c>
      <c r="I1563" t="s">
        <v>58</v>
      </c>
      <c r="J1563">
        <v>115.694351516328</v>
      </c>
      <c r="K1563">
        <v>47.901676655984197</v>
      </c>
    </row>
    <row r="1564" spans="1:11" x14ac:dyDescent="0.35">
      <c r="A1564" t="str">
        <f t="shared" si="23"/>
        <v>Other types &amp; mixedPigs</v>
      </c>
      <c r="B1564" t="s">
        <v>70</v>
      </c>
      <c r="C1564" t="s">
        <v>71</v>
      </c>
      <c r="F1564" t="s">
        <v>82</v>
      </c>
      <c r="G1564" t="s">
        <v>9</v>
      </c>
      <c r="H1564">
        <v>0</v>
      </c>
      <c r="I1564">
        <v>0</v>
      </c>
      <c r="J1564">
        <v>0</v>
      </c>
      <c r="K1564">
        <v>0</v>
      </c>
    </row>
    <row r="1565" spans="1:11" x14ac:dyDescent="0.35">
      <c r="A1565" t="str">
        <f t="shared" si="23"/>
        <v>Other types &amp; mixedPigs</v>
      </c>
      <c r="B1565" t="s">
        <v>70</v>
      </c>
      <c r="C1565" t="s">
        <v>71</v>
      </c>
      <c r="F1565" t="s">
        <v>83</v>
      </c>
      <c r="G1565" t="s">
        <v>9</v>
      </c>
      <c r="H1565">
        <v>0</v>
      </c>
      <c r="I1565">
        <v>0</v>
      </c>
      <c r="J1565">
        <v>0</v>
      </c>
      <c r="K1565">
        <v>0</v>
      </c>
    </row>
    <row r="1566" spans="1:11" x14ac:dyDescent="0.35">
      <c r="A1566" t="str">
        <f t="shared" si="23"/>
        <v>Other types &amp; mixedPigs</v>
      </c>
      <c r="B1566" t="s">
        <v>70</v>
      </c>
      <c r="C1566" t="s">
        <v>71</v>
      </c>
      <c r="F1566" t="s">
        <v>84</v>
      </c>
      <c r="G1566" t="s">
        <v>9</v>
      </c>
      <c r="H1566">
        <v>0</v>
      </c>
      <c r="I1566">
        <v>0</v>
      </c>
      <c r="J1566">
        <v>0</v>
      </c>
      <c r="K1566">
        <v>0</v>
      </c>
    </row>
    <row r="1567" spans="1:11" x14ac:dyDescent="0.35">
      <c r="A1567" t="str">
        <f t="shared" si="23"/>
        <v>Other types &amp; mixedPigs</v>
      </c>
      <c r="B1567" t="s">
        <v>70</v>
      </c>
      <c r="C1567" t="s">
        <v>71</v>
      </c>
      <c r="F1567" t="s">
        <v>85</v>
      </c>
      <c r="G1567" t="s">
        <v>9</v>
      </c>
      <c r="H1567">
        <v>0</v>
      </c>
      <c r="I1567">
        <v>0</v>
      </c>
      <c r="J1567">
        <v>0</v>
      </c>
      <c r="K1567">
        <v>0</v>
      </c>
    </row>
    <row r="1568" spans="1:11" x14ac:dyDescent="0.35">
      <c r="A1568" t="str">
        <f t="shared" si="23"/>
        <v>Other types &amp; mixedPigs</v>
      </c>
      <c r="B1568" t="s">
        <v>70</v>
      </c>
      <c r="C1568" t="s">
        <v>71</v>
      </c>
      <c r="F1568" t="s">
        <v>86</v>
      </c>
      <c r="G1568" t="s">
        <v>9</v>
      </c>
      <c r="H1568">
        <v>0</v>
      </c>
      <c r="I1568">
        <v>0</v>
      </c>
      <c r="J1568">
        <v>0</v>
      </c>
      <c r="K1568">
        <v>0</v>
      </c>
    </row>
    <row r="1569" spans="1:11" x14ac:dyDescent="0.35">
      <c r="A1569" t="str">
        <f t="shared" si="23"/>
        <v>Other types &amp; mixedPigs</v>
      </c>
      <c r="B1569" t="s">
        <v>70</v>
      </c>
      <c r="C1569" t="s">
        <v>71</v>
      </c>
      <c r="F1569" t="s">
        <v>87</v>
      </c>
      <c r="G1569" t="s">
        <v>9</v>
      </c>
      <c r="H1569">
        <v>0</v>
      </c>
      <c r="I1569">
        <v>0</v>
      </c>
      <c r="J1569">
        <v>0</v>
      </c>
      <c r="K1569">
        <v>0</v>
      </c>
    </row>
    <row r="1570" spans="1:11" x14ac:dyDescent="0.35">
      <c r="A1570" t="str">
        <f t="shared" si="23"/>
        <v>Other types &amp; mixedPigs</v>
      </c>
      <c r="B1570" t="s">
        <v>70</v>
      </c>
      <c r="C1570" t="s">
        <v>71</v>
      </c>
      <c r="F1570" t="s">
        <v>88</v>
      </c>
      <c r="G1570" t="s">
        <v>9</v>
      </c>
      <c r="H1570">
        <v>0</v>
      </c>
      <c r="I1570">
        <v>0</v>
      </c>
      <c r="J1570">
        <v>0</v>
      </c>
      <c r="K1570">
        <v>0</v>
      </c>
    </row>
    <row r="1571" spans="1:11" x14ac:dyDescent="0.35">
      <c r="A1571" t="str">
        <f t="shared" si="23"/>
        <v>Other types &amp; mixedPigs</v>
      </c>
      <c r="B1571" t="s">
        <v>70</v>
      </c>
      <c r="C1571" t="s">
        <v>71</v>
      </c>
      <c r="F1571" t="s">
        <v>89</v>
      </c>
      <c r="G1571" t="s">
        <v>9</v>
      </c>
      <c r="H1571">
        <v>0</v>
      </c>
      <c r="I1571">
        <v>0</v>
      </c>
      <c r="J1571">
        <v>0</v>
      </c>
      <c r="K1571">
        <v>0</v>
      </c>
    </row>
    <row r="1572" spans="1:11" x14ac:dyDescent="0.35">
      <c r="A1572" t="str">
        <f t="shared" si="23"/>
        <v>Other types &amp; mixedPigs</v>
      </c>
      <c r="B1572" t="s">
        <v>70</v>
      </c>
      <c r="C1572" t="s">
        <v>71</v>
      </c>
      <c r="F1572" t="s">
        <v>90</v>
      </c>
      <c r="G1572" t="s">
        <v>9</v>
      </c>
      <c r="H1572">
        <v>0</v>
      </c>
      <c r="I1572">
        <v>0</v>
      </c>
      <c r="J1572">
        <v>0</v>
      </c>
      <c r="K1572">
        <v>0</v>
      </c>
    </row>
    <row r="1573" spans="1:11" x14ac:dyDescent="0.35">
      <c r="A1573" t="str">
        <f t="shared" si="23"/>
        <v>Other types &amp; mixedPigs</v>
      </c>
      <c r="B1573" t="s">
        <v>70</v>
      </c>
      <c r="C1573" t="s">
        <v>71</v>
      </c>
      <c r="F1573" t="s">
        <v>91</v>
      </c>
      <c r="G1573" t="s">
        <v>9</v>
      </c>
      <c r="H1573">
        <v>0</v>
      </c>
      <c r="I1573">
        <v>0</v>
      </c>
      <c r="J1573">
        <v>0</v>
      </c>
      <c r="K1573">
        <v>0</v>
      </c>
    </row>
    <row r="1574" spans="1:11" x14ac:dyDescent="0.35">
      <c r="A1574" t="str">
        <f t="shared" si="23"/>
        <v>Other types &amp; mixedPigs</v>
      </c>
      <c r="B1574" t="s">
        <v>70</v>
      </c>
      <c r="C1574" t="s">
        <v>71</v>
      </c>
      <c r="F1574" t="s">
        <v>92</v>
      </c>
      <c r="G1574" t="s">
        <v>9</v>
      </c>
      <c r="H1574">
        <v>0</v>
      </c>
      <c r="I1574">
        <v>0</v>
      </c>
      <c r="J1574">
        <v>0</v>
      </c>
      <c r="K1574">
        <v>0</v>
      </c>
    </row>
    <row r="1575" spans="1:11" x14ac:dyDescent="0.35">
      <c r="A1575" t="str">
        <f t="shared" si="23"/>
        <v>Other types &amp; mixedPigs</v>
      </c>
      <c r="B1575" t="s">
        <v>70</v>
      </c>
      <c r="C1575" t="s">
        <v>71</v>
      </c>
      <c r="F1575" t="s">
        <v>93</v>
      </c>
      <c r="G1575" t="s">
        <v>9</v>
      </c>
      <c r="H1575">
        <v>0</v>
      </c>
      <c r="I1575">
        <v>0</v>
      </c>
      <c r="J1575">
        <v>0</v>
      </c>
      <c r="K1575">
        <v>0</v>
      </c>
    </row>
    <row r="1576" spans="1:11" x14ac:dyDescent="0.35">
      <c r="A1576" t="str">
        <f t="shared" si="23"/>
        <v>Other types &amp; mixedPigs</v>
      </c>
      <c r="B1576" t="s">
        <v>70</v>
      </c>
      <c r="C1576" t="s">
        <v>71</v>
      </c>
      <c r="F1576" t="s">
        <v>94</v>
      </c>
      <c r="G1576" t="s">
        <v>9</v>
      </c>
      <c r="H1576">
        <v>0</v>
      </c>
      <c r="I1576">
        <v>0</v>
      </c>
      <c r="J1576">
        <v>0</v>
      </c>
      <c r="K1576">
        <v>0</v>
      </c>
    </row>
    <row r="1577" spans="1:11" x14ac:dyDescent="0.35">
      <c r="A1577" t="str">
        <f t="shared" si="23"/>
        <v>Other types &amp; mixedPigs</v>
      </c>
      <c r="B1577" t="s">
        <v>70</v>
      </c>
      <c r="C1577" t="s">
        <v>71</v>
      </c>
      <c r="F1577" t="s">
        <v>95</v>
      </c>
      <c r="G1577" t="s">
        <v>9</v>
      </c>
      <c r="H1577">
        <v>0</v>
      </c>
      <c r="I1577">
        <v>0</v>
      </c>
      <c r="J1577">
        <v>0</v>
      </c>
      <c r="K1577">
        <v>0</v>
      </c>
    </row>
    <row r="1578" spans="1:11" x14ac:dyDescent="0.35">
      <c r="A1578" t="str">
        <f t="shared" si="23"/>
        <v>Other types &amp; mixedPigs</v>
      </c>
      <c r="B1578" t="s">
        <v>70</v>
      </c>
      <c r="C1578" t="s">
        <v>71</v>
      </c>
      <c r="F1578" t="s">
        <v>96</v>
      </c>
      <c r="G1578" t="s">
        <v>9</v>
      </c>
      <c r="H1578">
        <v>0</v>
      </c>
      <c r="I1578">
        <v>0</v>
      </c>
      <c r="J1578">
        <v>0</v>
      </c>
      <c r="K1578">
        <v>0</v>
      </c>
    </row>
    <row r="1579" spans="1:11" x14ac:dyDescent="0.35">
      <c r="A1579" t="str">
        <f t="shared" si="23"/>
        <v>Other types &amp; mixedPigs</v>
      </c>
      <c r="B1579" t="s">
        <v>70</v>
      </c>
      <c r="C1579" t="s">
        <v>71</v>
      </c>
      <c r="F1579" t="s">
        <v>97</v>
      </c>
      <c r="G1579" t="s">
        <v>9</v>
      </c>
      <c r="H1579">
        <v>0</v>
      </c>
      <c r="I1579">
        <v>0</v>
      </c>
      <c r="J1579">
        <v>0</v>
      </c>
      <c r="K1579">
        <v>0</v>
      </c>
    </row>
    <row r="1580" spans="1:11" x14ac:dyDescent="0.35">
      <c r="A1580" t="str">
        <f t="shared" si="23"/>
        <v>Other types &amp; mixedPigs</v>
      </c>
      <c r="B1580" t="s">
        <v>70</v>
      </c>
      <c r="C1580" t="s">
        <v>71</v>
      </c>
      <c r="F1580" t="s">
        <v>98</v>
      </c>
      <c r="G1580" t="s">
        <v>9</v>
      </c>
      <c r="H1580">
        <v>0</v>
      </c>
      <c r="I1580">
        <v>0</v>
      </c>
      <c r="J1580">
        <v>0</v>
      </c>
      <c r="K1580">
        <v>0</v>
      </c>
    </row>
    <row r="1581" spans="1:11" x14ac:dyDescent="0.35">
      <c r="A1581" t="str">
        <f t="shared" si="23"/>
        <v>Other types &amp; mixedPigs</v>
      </c>
      <c r="B1581" t="s">
        <v>70</v>
      </c>
      <c r="C1581" t="s">
        <v>71</v>
      </c>
      <c r="F1581" t="s">
        <v>99</v>
      </c>
      <c r="G1581" t="s">
        <v>9</v>
      </c>
      <c r="H1581">
        <v>0</v>
      </c>
      <c r="I1581">
        <v>0</v>
      </c>
      <c r="J1581">
        <v>0</v>
      </c>
      <c r="K1581">
        <v>0</v>
      </c>
    </row>
    <row r="1582" spans="1:11" x14ac:dyDescent="0.35">
      <c r="A1582" t="str">
        <f t="shared" si="23"/>
        <v>Other types &amp; mixedPigs</v>
      </c>
      <c r="B1582" t="s">
        <v>70</v>
      </c>
      <c r="C1582" t="s">
        <v>71</v>
      </c>
      <c r="F1582" t="s">
        <v>100</v>
      </c>
      <c r="G1582" t="s">
        <v>9</v>
      </c>
      <c r="H1582">
        <v>229.247809328009</v>
      </c>
      <c r="I1582" t="s">
        <v>24</v>
      </c>
      <c r="J1582">
        <v>377.63926806934899</v>
      </c>
      <c r="K1582" t="s">
        <v>19</v>
      </c>
    </row>
    <row r="1583" spans="1:11" x14ac:dyDescent="0.35">
      <c r="A1583" t="str">
        <f t="shared" si="23"/>
        <v>Other types &amp; mixedPigs</v>
      </c>
      <c r="B1583" t="s">
        <v>70</v>
      </c>
      <c r="C1583" t="s">
        <v>71</v>
      </c>
      <c r="F1583" t="s">
        <v>101</v>
      </c>
      <c r="G1583" t="s">
        <v>9</v>
      </c>
      <c r="H1583">
        <v>133.15786419047399</v>
      </c>
      <c r="I1583" t="s">
        <v>24</v>
      </c>
      <c r="J1583">
        <v>227.99994002093601</v>
      </c>
      <c r="K1583" t="s">
        <v>54</v>
      </c>
    </row>
    <row r="1584" spans="1:11" x14ac:dyDescent="0.35">
      <c r="A1584" t="str">
        <f t="shared" si="23"/>
        <v>Other types &amp; mixedPigs</v>
      </c>
      <c r="B1584" t="s">
        <v>70</v>
      </c>
      <c r="C1584" t="s">
        <v>71</v>
      </c>
      <c r="F1584" t="s">
        <v>102</v>
      </c>
      <c r="G1584" t="s">
        <v>9</v>
      </c>
      <c r="H1584">
        <v>76.906397800777896</v>
      </c>
      <c r="I1584" t="s">
        <v>24</v>
      </c>
      <c r="J1584">
        <v>127.696297204438</v>
      </c>
      <c r="K1584" t="s">
        <v>54</v>
      </c>
    </row>
    <row r="1585" spans="1:11" x14ac:dyDescent="0.35">
      <c r="A1585" t="str">
        <f t="shared" si="23"/>
        <v>Other types &amp; mixedPigs</v>
      </c>
      <c r="B1585" t="s">
        <v>70</v>
      </c>
      <c r="C1585" t="s">
        <v>71</v>
      </c>
      <c r="F1585" t="s">
        <v>103</v>
      </c>
      <c r="G1585" t="s">
        <v>9</v>
      </c>
      <c r="H1585">
        <v>13.3436534323906</v>
      </c>
      <c r="I1585" t="s">
        <v>54</v>
      </c>
      <c r="J1585">
        <v>22.425984259885102</v>
      </c>
      <c r="K1585" t="s">
        <v>19</v>
      </c>
    </row>
    <row r="1586" spans="1:11" x14ac:dyDescent="0.35">
      <c r="A1586" t="str">
        <f t="shared" si="23"/>
        <v>Other types &amp; mixedPigs</v>
      </c>
      <c r="B1586" t="s">
        <v>70</v>
      </c>
      <c r="C1586" t="s">
        <v>71</v>
      </c>
      <c r="F1586" t="s">
        <v>104</v>
      </c>
      <c r="G1586" t="s">
        <v>9</v>
      </c>
      <c r="H1586" t="s">
        <v>19</v>
      </c>
      <c r="I1586" t="s">
        <v>24</v>
      </c>
      <c r="J1586">
        <v>12.679183228311199</v>
      </c>
      <c r="K1586" t="s">
        <v>24</v>
      </c>
    </row>
    <row r="1587" spans="1:11" x14ac:dyDescent="0.35">
      <c r="A1587" t="str">
        <f t="shared" si="23"/>
        <v>Other types &amp; mixedPigs</v>
      </c>
      <c r="B1587" t="s">
        <v>70</v>
      </c>
      <c r="C1587" t="s">
        <v>71</v>
      </c>
      <c r="F1587" t="s">
        <v>105</v>
      </c>
      <c r="G1587" t="s">
        <v>9</v>
      </c>
      <c r="H1587">
        <v>0</v>
      </c>
      <c r="I1587" t="s">
        <v>54</v>
      </c>
      <c r="J1587">
        <v>0</v>
      </c>
      <c r="K1587">
        <v>0</v>
      </c>
    </row>
    <row r="1588" spans="1:11" x14ac:dyDescent="0.35">
      <c r="A1588" t="str">
        <f t="shared" si="23"/>
        <v>Other types &amp; mixedPigs</v>
      </c>
      <c r="B1588" t="s">
        <v>70</v>
      </c>
      <c r="C1588" t="s">
        <v>71</v>
      </c>
      <c r="F1588" t="s">
        <v>106</v>
      </c>
      <c r="G1588" t="s">
        <v>9</v>
      </c>
      <c r="H1588" t="s">
        <v>19</v>
      </c>
      <c r="I1588" t="s">
        <v>54</v>
      </c>
      <c r="J1588" t="s">
        <v>19</v>
      </c>
      <c r="K1588">
        <v>0</v>
      </c>
    </row>
    <row r="1589" spans="1:11" x14ac:dyDescent="0.35">
      <c r="A1589" t="str">
        <f t="shared" si="23"/>
        <v>Other types &amp; mixedPigs</v>
      </c>
      <c r="B1589" t="s">
        <v>70</v>
      </c>
      <c r="C1589" t="s">
        <v>71</v>
      </c>
      <c r="F1589" t="s">
        <v>107</v>
      </c>
      <c r="G1589" t="s">
        <v>9</v>
      </c>
      <c r="H1589" t="s">
        <v>24</v>
      </c>
      <c r="I1589" t="s">
        <v>54</v>
      </c>
      <c r="J1589" t="s">
        <v>24</v>
      </c>
      <c r="K1589" t="s">
        <v>54</v>
      </c>
    </row>
    <row r="1590" spans="1:11" x14ac:dyDescent="0.35">
      <c r="A1590" t="str">
        <f t="shared" si="23"/>
        <v>Other types &amp; mixedPigs</v>
      </c>
      <c r="B1590" t="s">
        <v>70</v>
      </c>
      <c r="C1590" t="s">
        <v>71</v>
      </c>
      <c r="F1590" t="s">
        <v>108</v>
      </c>
      <c r="G1590" t="s">
        <v>9</v>
      </c>
      <c r="H1590" t="s">
        <v>19</v>
      </c>
      <c r="I1590">
        <v>0</v>
      </c>
      <c r="J1590" t="s">
        <v>19</v>
      </c>
      <c r="K1590">
        <v>0</v>
      </c>
    </row>
    <row r="1591" spans="1:11" x14ac:dyDescent="0.35">
      <c r="A1591" t="str">
        <f t="shared" si="23"/>
        <v>Other types &amp; mixedPigs</v>
      </c>
      <c r="B1591" t="s">
        <v>70</v>
      </c>
      <c r="C1591" t="s">
        <v>71</v>
      </c>
      <c r="F1591" t="s">
        <v>109</v>
      </c>
      <c r="G1591" t="s">
        <v>9</v>
      </c>
      <c r="H1591">
        <v>8.1527352475016492</v>
      </c>
      <c r="I1591" t="s">
        <v>24</v>
      </c>
      <c r="J1591">
        <v>8.0797828122301194</v>
      </c>
      <c r="K1591" t="s">
        <v>19</v>
      </c>
    </row>
    <row r="1592" spans="1:11" x14ac:dyDescent="0.35">
      <c r="A1592" t="str">
        <f t="shared" si="23"/>
        <v>Other types &amp; mixedPigs</v>
      </c>
      <c r="B1592" t="s">
        <v>70</v>
      </c>
      <c r="C1592" t="s">
        <v>71</v>
      </c>
      <c r="F1592" t="s">
        <v>110</v>
      </c>
      <c r="G1592" t="s">
        <v>9</v>
      </c>
      <c r="H1592">
        <v>8.6276146067901003</v>
      </c>
      <c r="I1592" t="s">
        <v>24</v>
      </c>
      <c r="J1592">
        <v>8.7128960304666894</v>
      </c>
      <c r="K1592">
        <v>8.3857406897550906</v>
      </c>
    </row>
    <row r="1593" spans="1:11" x14ac:dyDescent="0.35">
      <c r="A1593" t="str">
        <f t="shared" si="23"/>
        <v>Other types &amp; mixedPigs</v>
      </c>
      <c r="B1593" t="s">
        <v>70</v>
      </c>
      <c r="C1593" t="s">
        <v>71</v>
      </c>
      <c r="F1593" t="s">
        <v>111</v>
      </c>
      <c r="G1593" t="s">
        <v>9</v>
      </c>
      <c r="H1593">
        <v>6.7443235626036699</v>
      </c>
      <c r="I1593" t="s">
        <v>24</v>
      </c>
      <c r="J1593">
        <v>6.7809019367504897</v>
      </c>
      <c r="K1593">
        <v>6.6457603364511098</v>
      </c>
    </row>
    <row r="1594" spans="1:11" x14ac:dyDescent="0.35">
      <c r="A1594" t="str">
        <f t="shared" si="23"/>
        <v>Other types &amp; mixedPigs</v>
      </c>
      <c r="B1594" t="s">
        <v>70</v>
      </c>
      <c r="C1594" t="s">
        <v>71</v>
      </c>
      <c r="F1594" t="s">
        <v>112</v>
      </c>
      <c r="G1594" t="s">
        <v>9</v>
      </c>
      <c r="H1594">
        <v>3.0178822347345098</v>
      </c>
      <c r="I1594">
        <v>0</v>
      </c>
      <c r="J1594">
        <v>2.9028174137803999</v>
      </c>
      <c r="K1594" t="s">
        <v>19</v>
      </c>
    </row>
    <row r="1595" spans="1:11" x14ac:dyDescent="0.35">
      <c r="A1595" t="str">
        <f t="shared" si="23"/>
        <v>Other types &amp; mixedPigs</v>
      </c>
      <c r="B1595" t="s">
        <v>70</v>
      </c>
      <c r="C1595" t="s">
        <v>71</v>
      </c>
      <c r="F1595" t="s">
        <v>113</v>
      </c>
      <c r="G1595" t="s">
        <v>9</v>
      </c>
      <c r="H1595">
        <v>0</v>
      </c>
      <c r="I1595">
        <v>0</v>
      </c>
      <c r="J1595">
        <v>0</v>
      </c>
      <c r="K1595">
        <v>0</v>
      </c>
    </row>
    <row r="1596" spans="1:11" x14ac:dyDescent="0.35">
      <c r="A1596" t="str">
        <f t="shared" si="23"/>
        <v>Other types &amp; mixedPigs</v>
      </c>
      <c r="B1596" t="s">
        <v>70</v>
      </c>
      <c r="C1596" t="s">
        <v>71</v>
      </c>
      <c r="F1596" t="s">
        <v>114</v>
      </c>
      <c r="G1596" t="s">
        <v>9</v>
      </c>
      <c r="H1596" t="s">
        <v>19</v>
      </c>
      <c r="I1596">
        <v>0</v>
      </c>
      <c r="J1596" t="s">
        <v>19</v>
      </c>
      <c r="K1596">
        <v>0</v>
      </c>
    </row>
    <row r="1597" spans="1:11" x14ac:dyDescent="0.35">
      <c r="A1597" t="str">
        <f t="shared" si="23"/>
        <v>Other types &amp; mixedPigs</v>
      </c>
      <c r="B1597" t="s">
        <v>70</v>
      </c>
      <c r="C1597" t="s">
        <v>71</v>
      </c>
      <c r="F1597" t="s">
        <v>115</v>
      </c>
      <c r="G1597" t="s">
        <v>9</v>
      </c>
      <c r="H1597">
        <v>152.297939475042</v>
      </c>
      <c r="I1597" t="s">
        <v>24</v>
      </c>
      <c r="J1597">
        <v>150.530785005647</v>
      </c>
      <c r="K1597">
        <v>161.631596160703</v>
      </c>
    </row>
    <row r="1598" spans="1:11" x14ac:dyDescent="0.35">
      <c r="A1598" t="str">
        <f t="shared" si="23"/>
        <v>Other types &amp; mixedPigs</v>
      </c>
      <c r="B1598" t="s">
        <v>70</v>
      </c>
      <c r="C1598" t="s">
        <v>71</v>
      </c>
      <c r="F1598" t="s">
        <v>116</v>
      </c>
      <c r="G1598" t="s">
        <v>9</v>
      </c>
      <c r="H1598">
        <v>149.44073721172199</v>
      </c>
      <c r="I1598" t="s">
        <v>24</v>
      </c>
      <c r="J1598">
        <v>143.098528105643</v>
      </c>
      <c r="K1598">
        <v>165.287612182461</v>
      </c>
    </row>
    <row r="1599" spans="1:11" x14ac:dyDescent="0.35">
      <c r="A1599" t="str">
        <f t="shared" si="23"/>
        <v>Other types &amp; mixedPigs</v>
      </c>
      <c r="B1599" t="s">
        <v>70</v>
      </c>
      <c r="C1599" t="s">
        <v>71</v>
      </c>
      <c r="F1599" t="s">
        <v>117</v>
      </c>
      <c r="G1599" t="s">
        <v>9</v>
      </c>
      <c r="H1599">
        <v>347.38905027782198</v>
      </c>
      <c r="I1599">
        <v>0</v>
      </c>
      <c r="J1599">
        <v>345.160279710552</v>
      </c>
      <c r="K1599" t="s">
        <v>19</v>
      </c>
    </row>
    <row r="1600" spans="1:11" x14ac:dyDescent="0.35">
      <c r="A1600" t="str">
        <f t="shared" si="23"/>
        <v>Other types &amp; mixedPigs</v>
      </c>
      <c r="B1600" t="s">
        <v>70</v>
      </c>
      <c r="C1600" t="s">
        <v>71</v>
      </c>
      <c r="F1600" t="s">
        <v>118</v>
      </c>
      <c r="G1600" t="s">
        <v>9</v>
      </c>
      <c r="H1600">
        <v>0</v>
      </c>
      <c r="I1600">
        <v>0</v>
      </c>
      <c r="J1600">
        <v>0</v>
      </c>
      <c r="K1600">
        <v>0</v>
      </c>
    </row>
    <row r="1601" spans="1:11" x14ac:dyDescent="0.35">
      <c r="A1601" t="str">
        <f t="shared" si="23"/>
        <v>Other types &amp; mixedPigs</v>
      </c>
      <c r="B1601" t="s">
        <v>70</v>
      </c>
      <c r="C1601" t="s">
        <v>71</v>
      </c>
      <c r="F1601" t="s">
        <v>119</v>
      </c>
      <c r="G1601" t="s">
        <v>9</v>
      </c>
      <c r="H1601" t="s">
        <v>19</v>
      </c>
      <c r="I1601">
        <v>0</v>
      </c>
      <c r="J1601" t="s">
        <v>19</v>
      </c>
      <c r="K1601">
        <v>0</v>
      </c>
    </row>
    <row r="1602" spans="1:11" x14ac:dyDescent="0.35">
      <c r="A1602" t="str">
        <f t="shared" si="23"/>
        <v>Other types &amp; mixedPoultry</v>
      </c>
      <c r="B1602" t="s">
        <v>70</v>
      </c>
      <c r="C1602" t="s">
        <v>72</v>
      </c>
      <c r="F1602" t="s">
        <v>4</v>
      </c>
      <c r="G1602" t="s">
        <v>5</v>
      </c>
      <c r="H1602">
        <v>1572.9999</v>
      </c>
      <c r="I1602">
        <v>354.077</v>
      </c>
      <c r="J1602">
        <v>777.0847</v>
      </c>
      <c r="K1602">
        <v>441.83819999999997</v>
      </c>
    </row>
    <row r="1603" spans="1:11" x14ac:dyDescent="0.35">
      <c r="A1603" t="str">
        <f t="shared" si="23"/>
        <v>Other types &amp; mixedPoultry</v>
      </c>
      <c r="B1603" t="s">
        <v>70</v>
      </c>
      <c r="C1603" t="s">
        <v>72</v>
      </c>
      <c r="F1603" t="s">
        <v>6</v>
      </c>
      <c r="G1603" t="s">
        <v>7</v>
      </c>
      <c r="H1603">
        <v>64.929022941450896</v>
      </c>
      <c r="I1603" t="s">
        <v>19</v>
      </c>
      <c r="J1603">
        <v>68.028062406839297</v>
      </c>
      <c r="K1603">
        <v>103.5332001262</v>
      </c>
    </row>
    <row r="1604" spans="1:11" x14ac:dyDescent="0.35">
      <c r="A1604" t="str">
        <f t="shared" si="23"/>
        <v>Other types &amp; mixedPoultry</v>
      </c>
      <c r="B1604" t="s">
        <v>70</v>
      </c>
      <c r="C1604" t="s">
        <v>72</v>
      </c>
      <c r="F1604" t="s">
        <v>8</v>
      </c>
      <c r="G1604" t="s">
        <v>9</v>
      </c>
      <c r="H1604">
        <v>60.288992884233501</v>
      </c>
      <c r="I1604" t="s">
        <v>19</v>
      </c>
      <c r="J1604">
        <v>63.013132136046401</v>
      </c>
      <c r="K1604">
        <v>97.115863463141096</v>
      </c>
    </row>
    <row r="1605" spans="1:11" x14ac:dyDescent="0.35">
      <c r="A1605" t="str">
        <f t="shared" si="23"/>
        <v>Other types &amp; mixedPoultry</v>
      </c>
      <c r="B1605" t="s">
        <v>70</v>
      </c>
      <c r="C1605" t="s">
        <v>72</v>
      </c>
      <c r="F1605" t="s">
        <v>82</v>
      </c>
      <c r="G1605" t="s">
        <v>9</v>
      </c>
      <c r="H1605">
        <v>0</v>
      </c>
      <c r="I1605">
        <v>0</v>
      </c>
      <c r="J1605">
        <v>0</v>
      </c>
      <c r="K1605">
        <v>0</v>
      </c>
    </row>
    <row r="1606" spans="1:11" x14ac:dyDescent="0.35">
      <c r="A1606" t="str">
        <f t="shared" si="23"/>
        <v>Other types &amp; mixedPoultry</v>
      </c>
      <c r="B1606" t="s">
        <v>70</v>
      </c>
      <c r="C1606" t="s">
        <v>72</v>
      </c>
      <c r="F1606" t="s">
        <v>83</v>
      </c>
      <c r="G1606" t="s">
        <v>9</v>
      </c>
      <c r="H1606">
        <v>0</v>
      </c>
      <c r="I1606">
        <v>0</v>
      </c>
      <c r="J1606">
        <v>0</v>
      </c>
      <c r="K1606">
        <v>0</v>
      </c>
    </row>
    <row r="1607" spans="1:11" x14ac:dyDescent="0.35">
      <c r="A1607" t="str">
        <f t="shared" si="23"/>
        <v>Other types &amp; mixedPoultry</v>
      </c>
      <c r="B1607" t="s">
        <v>70</v>
      </c>
      <c r="C1607" t="s">
        <v>72</v>
      </c>
      <c r="F1607" t="s">
        <v>84</v>
      </c>
      <c r="G1607" t="s">
        <v>9</v>
      </c>
      <c r="H1607">
        <v>0</v>
      </c>
      <c r="I1607">
        <v>0</v>
      </c>
      <c r="J1607">
        <v>0</v>
      </c>
      <c r="K1607">
        <v>0</v>
      </c>
    </row>
    <row r="1608" spans="1:11" x14ac:dyDescent="0.35">
      <c r="A1608" t="str">
        <f t="shared" si="23"/>
        <v>Other types &amp; mixedPoultry</v>
      </c>
      <c r="B1608" t="s">
        <v>70</v>
      </c>
      <c r="C1608" t="s">
        <v>72</v>
      </c>
      <c r="F1608" t="s">
        <v>85</v>
      </c>
      <c r="G1608" t="s">
        <v>9</v>
      </c>
      <c r="H1608">
        <v>0</v>
      </c>
      <c r="I1608">
        <v>0</v>
      </c>
      <c r="J1608">
        <v>0</v>
      </c>
      <c r="K1608">
        <v>0</v>
      </c>
    </row>
    <row r="1609" spans="1:11" x14ac:dyDescent="0.35">
      <c r="A1609" t="str">
        <f t="shared" ref="A1609:A1672" si="24">CONCATENATE(B1609,C1609,D1609,E1609)</f>
        <v>Other types &amp; mixedPoultry</v>
      </c>
      <c r="B1609" t="s">
        <v>70</v>
      </c>
      <c r="C1609" t="s">
        <v>72</v>
      </c>
      <c r="F1609" t="s">
        <v>86</v>
      </c>
      <c r="G1609" t="s">
        <v>9</v>
      </c>
      <c r="H1609">
        <v>0</v>
      </c>
      <c r="I1609">
        <v>0</v>
      </c>
      <c r="J1609">
        <v>0</v>
      </c>
      <c r="K1609">
        <v>0</v>
      </c>
    </row>
    <row r="1610" spans="1:11" x14ac:dyDescent="0.35">
      <c r="A1610" t="str">
        <f t="shared" si="24"/>
        <v>Other types &amp; mixedPoultry</v>
      </c>
      <c r="B1610" t="s">
        <v>70</v>
      </c>
      <c r="C1610" t="s">
        <v>72</v>
      </c>
      <c r="F1610" t="s">
        <v>87</v>
      </c>
      <c r="G1610" t="s">
        <v>9</v>
      </c>
      <c r="H1610">
        <v>0</v>
      </c>
      <c r="I1610">
        <v>0</v>
      </c>
      <c r="J1610">
        <v>0</v>
      </c>
      <c r="K1610">
        <v>0</v>
      </c>
    </row>
    <row r="1611" spans="1:11" x14ac:dyDescent="0.35">
      <c r="A1611" t="str">
        <f t="shared" si="24"/>
        <v>Other types &amp; mixedPoultry</v>
      </c>
      <c r="B1611" t="s">
        <v>70</v>
      </c>
      <c r="C1611" t="s">
        <v>72</v>
      </c>
      <c r="F1611" t="s">
        <v>88</v>
      </c>
      <c r="G1611" t="s">
        <v>9</v>
      </c>
      <c r="H1611">
        <v>0</v>
      </c>
      <c r="I1611">
        <v>0</v>
      </c>
      <c r="J1611">
        <v>0</v>
      </c>
      <c r="K1611">
        <v>0</v>
      </c>
    </row>
    <row r="1612" spans="1:11" x14ac:dyDescent="0.35">
      <c r="A1612" t="str">
        <f t="shared" si="24"/>
        <v>Other types &amp; mixedPoultry</v>
      </c>
      <c r="B1612" t="s">
        <v>70</v>
      </c>
      <c r="C1612" t="s">
        <v>72</v>
      </c>
      <c r="F1612" t="s">
        <v>89</v>
      </c>
      <c r="G1612" t="s">
        <v>9</v>
      </c>
      <c r="H1612">
        <v>0</v>
      </c>
      <c r="I1612">
        <v>0</v>
      </c>
      <c r="J1612">
        <v>0</v>
      </c>
      <c r="K1612">
        <v>0</v>
      </c>
    </row>
    <row r="1613" spans="1:11" x14ac:dyDescent="0.35">
      <c r="A1613" t="str">
        <f t="shared" si="24"/>
        <v>Other types &amp; mixedPoultry</v>
      </c>
      <c r="B1613" t="s">
        <v>70</v>
      </c>
      <c r="C1613" t="s">
        <v>72</v>
      </c>
      <c r="F1613" t="s">
        <v>90</v>
      </c>
      <c r="G1613" t="s">
        <v>9</v>
      </c>
      <c r="H1613">
        <v>0</v>
      </c>
      <c r="I1613">
        <v>0</v>
      </c>
      <c r="J1613">
        <v>0</v>
      </c>
      <c r="K1613">
        <v>0</v>
      </c>
    </row>
    <row r="1614" spans="1:11" x14ac:dyDescent="0.35">
      <c r="A1614" t="str">
        <f t="shared" si="24"/>
        <v>Other types &amp; mixedPoultry</v>
      </c>
      <c r="B1614" t="s">
        <v>70</v>
      </c>
      <c r="C1614" t="s">
        <v>72</v>
      </c>
      <c r="F1614" t="s">
        <v>91</v>
      </c>
      <c r="G1614" t="s">
        <v>9</v>
      </c>
      <c r="H1614">
        <v>0</v>
      </c>
      <c r="I1614">
        <v>0</v>
      </c>
      <c r="J1614">
        <v>0</v>
      </c>
      <c r="K1614">
        <v>0</v>
      </c>
    </row>
    <row r="1615" spans="1:11" x14ac:dyDescent="0.35">
      <c r="A1615" t="str">
        <f t="shared" si="24"/>
        <v>Other types &amp; mixedPoultry</v>
      </c>
      <c r="B1615" t="s">
        <v>70</v>
      </c>
      <c r="C1615" t="s">
        <v>72</v>
      </c>
      <c r="F1615" t="s">
        <v>92</v>
      </c>
      <c r="G1615" t="s">
        <v>9</v>
      </c>
      <c r="H1615">
        <v>0</v>
      </c>
      <c r="I1615">
        <v>0</v>
      </c>
      <c r="J1615">
        <v>0</v>
      </c>
      <c r="K1615">
        <v>0</v>
      </c>
    </row>
    <row r="1616" spans="1:11" x14ac:dyDescent="0.35">
      <c r="A1616" t="str">
        <f t="shared" si="24"/>
        <v>Other types &amp; mixedPoultry</v>
      </c>
      <c r="B1616" t="s">
        <v>70</v>
      </c>
      <c r="C1616" t="s">
        <v>72</v>
      </c>
      <c r="F1616" t="s">
        <v>93</v>
      </c>
      <c r="G1616" t="s">
        <v>9</v>
      </c>
      <c r="H1616">
        <v>0</v>
      </c>
      <c r="I1616">
        <v>0</v>
      </c>
      <c r="J1616">
        <v>0</v>
      </c>
      <c r="K1616">
        <v>0</v>
      </c>
    </row>
    <row r="1617" spans="1:11" x14ac:dyDescent="0.35">
      <c r="A1617" t="str">
        <f t="shared" si="24"/>
        <v>Other types &amp; mixedPoultry</v>
      </c>
      <c r="B1617" t="s">
        <v>70</v>
      </c>
      <c r="C1617" t="s">
        <v>72</v>
      </c>
      <c r="F1617" t="s">
        <v>94</v>
      </c>
      <c r="G1617" t="s">
        <v>9</v>
      </c>
      <c r="H1617">
        <v>0</v>
      </c>
      <c r="I1617">
        <v>0</v>
      </c>
      <c r="J1617">
        <v>0</v>
      </c>
      <c r="K1617">
        <v>0</v>
      </c>
    </row>
    <row r="1618" spans="1:11" x14ac:dyDescent="0.35">
      <c r="A1618" t="str">
        <f t="shared" si="24"/>
        <v>Other types &amp; mixedPoultry</v>
      </c>
      <c r="B1618" t="s">
        <v>70</v>
      </c>
      <c r="C1618" t="s">
        <v>72</v>
      </c>
      <c r="F1618" t="s">
        <v>95</v>
      </c>
      <c r="G1618" t="s">
        <v>9</v>
      </c>
      <c r="H1618">
        <v>0</v>
      </c>
      <c r="I1618">
        <v>0</v>
      </c>
      <c r="J1618">
        <v>0</v>
      </c>
      <c r="K1618">
        <v>0</v>
      </c>
    </row>
    <row r="1619" spans="1:11" x14ac:dyDescent="0.35">
      <c r="A1619" t="str">
        <f t="shared" si="24"/>
        <v>Other types &amp; mixedPoultry</v>
      </c>
      <c r="B1619" t="s">
        <v>70</v>
      </c>
      <c r="C1619" t="s">
        <v>72</v>
      </c>
      <c r="F1619" t="s">
        <v>96</v>
      </c>
      <c r="G1619" t="s">
        <v>9</v>
      </c>
      <c r="H1619">
        <v>0</v>
      </c>
      <c r="I1619">
        <v>0</v>
      </c>
      <c r="J1619">
        <v>0</v>
      </c>
      <c r="K1619">
        <v>0</v>
      </c>
    </row>
    <row r="1620" spans="1:11" x14ac:dyDescent="0.35">
      <c r="A1620" t="str">
        <f t="shared" si="24"/>
        <v>Other types &amp; mixedPoultry</v>
      </c>
      <c r="B1620" t="s">
        <v>70</v>
      </c>
      <c r="C1620" t="s">
        <v>72</v>
      </c>
      <c r="F1620" t="s">
        <v>97</v>
      </c>
      <c r="G1620" t="s">
        <v>9</v>
      </c>
      <c r="H1620">
        <v>0</v>
      </c>
      <c r="I1620">
        <v>0</v>
      </c>
      <c r="J1620">
        <v>0</v>
      </c>
      <c r="K1620">
        <v>0</v>
      </c>
    </row>
    <row r="1621" spans="1:11" x14ac:dyDescent="0.35">
      <c r="A1621" t="str">
        <f t="shared" si="24"/>
        <v>Other types &amp; mixedPoultry</v>
      </c>
      <c r="B1621" t="s">
        <v>70</v>
      </c>
      <c r="C1621" t="s">
        <v>72</v>
      </c>
      <c r="F1621" t="s">
        <v>98</v>
      </c>
      <c r="G1621" t="s">
        <v>9</v>
      </c>
      <c r="H1621">
        <v>0</v>
      </c>
      <c r="I1621">
        <v>0</v>
      </c>
      <c r="J1621">
        <v>0</v>
      </c>
      <c r="K1621">
        <v>0</v>
      </c>
    </row>
    <row r="1622" spans="1:11" x14ac:dyDescent="0.35">
      <c r="A1622" t="str">
        <f t="shared" si="24"/>
        <v>Other types &amp; mixedPoultry</v>
      </c>
      <c r="B1622" t="s">
        <v>70</v>
      </c>
      <c r="C1622" t="s">
        <v>72</v>
      </c>
      <c r="F1622" t="s">
        <v>99</v>
      </c>
      <c r="G1622" t="s">
        <v>9</v>
      </c>
      <c r="H1622">
        <v>0</v>
      </c>
      <c r="I1622">
        <v>0</v>
      </c>
      <c r="J1622">
        <v>0</v>
      </c>
      <c r="K1622">
        <v>0</v>
      </c>
    </row>
    <row r="1623" spans="1:11" x14ac:dyDescent="0.35">
      <c r="A1623" t="str">
        <f t="shared" si="24"/>
        <v>Other types &amp; mixedPoultry</v>
      </c>
      <c r="B1623" t="s">
        <v>70</v>
      </c>
      <c r="C1623" t="s">
        <v>72</v>
      </c>
      <c r="F1623" t="s">
        <v>100</v>
      </c>
      <c r="G1623" t="s">
        <v>9</v>
      </c>
      <c r="H1623">
        <v>188.338496003719</v>
      </c>
      <c r="I1623" t="s">
        <v>19</v>
      </c>
      <c r="J1623">
        <v>169.621397011162</v>
      </c>
      <c r="K1623">
        <v>362.62845804187998</v>
      </c>
    </row>
    <row r="1624" spans="1:11" x14ac:dyDescent="0.35">
      <c r="A1624" t="str">
        <f t="shared" si="24"/>
        <v>Other types &amp; mixedPoultry</v>
      </c>
      <c r="B1624" t="s">
        <v>70</v>
      </c>
      <c r="C1624" t="s">
        <v>72</v>
      </c>
      <c r="F1624" t="s">
        <v>101</v>
      </c>
      <c r="G1624" t="s">
        <v>9</v>
      </c>
      <c r="H1624">
        <v>126.004186459262</v>
      </c>
      <c r="I1624" t="s">
        <v>19</v>
      </c>
      <c r="J1624">
        <v>129.46483636854501</v>
      </c>
      <c r="K1624">
        <v>212.62215301891101</v>
      </c>
    </row>
    <row r="1625" spans="1:11" x14ac:dyDescent="0.35">
      <c r="A1625" t="str">
        <f t="shared" si="24"/>
        <v>Other types &amp; mixedPoultry</v>
      </c>
      <c r="B1625" t="s">
        <v>70</v>
      </c>
      <c r="C1625" t="s">
        <v>72</v>
      </c>
      <c r="F1625" t="s">
        <v>102</v>
      </c>
      <c r="G1625" t="s">
        <v>9</v>
      </c>
      <c r="H1625">
        <v>35.623495678543897</v>
      </c>
      <c r="I1625" t="s">
        <v>19</v>
      </c>
      <c r="J1625">
        <v>20.508004005226201</v>
      </c>
      <c r="K1625">
        <v>89.469405316244703</v>
      </c>
    </row>
    <row r="1626" spans="1:11" x14ac:dyDescent="0.35">
      <c r="A1626" t="str">
        <f t="shared" si="24"/>
        <v>Other types &amp; mixedPoultry</v>
      </c>
      <c r="B1626" t="s">
        <v>70</v>
      </c>
      <c r="C1626" t="s">
        <v>72</v>
      </c>
      <c r="F1626" t="s">
        <v>103</v>
      </c>
      <c r="G1626" t="s">
        <v>9</v>
      </c>
      <c r="H1626">
        <v>14.8667884594271</v>
      </c>
      <c r="I1626" t="s">
        <v>24</v>
      </c>
      <c r="J1626" t="s">
        <v>24</v>
      </c>
      <c r="K1626">
        <v>23.256381906317699</v>
      </c>
    </row>
    <row r="1627" spans="1:11" x14ac:dyDescent="0.35">
      <c r="A1627" t="str">
        <f t="shared" si="24"/>
        <v>Other types &amp; mixedPoultry</v>
      </c>
      <c r="B1627" t="s">
        <v>70</v>
      </c>
      <c r="C1627" t="s">
        <v>72</v>
      </c>
      <c r="F1627" t="s">
        <v>104</v>
      </c>
      <c r="G1627" t="s">
        <v>9</v>
      </c>
      <c r="H1627" t="s">
        <v>24</v>
      </c>
      <c r="I1627" t="s">
        <v>54</v>
      </c>
      <c r="J1627">
        <v>0</v>
      </c>
      <c r="K1627" t="s">
        <v>24</v>
      </c>
    </row>
    <row r="1628" spans="1:11" x14ac:dyDescent="0.35">
      <c r="A1628" t="str">
        <f t="shared" si="24"/>
        <v>Other types &amp; mixedPoultry</v>
      </c>
      <c r="B1628" t="s">
        <v>70</v>
      </c>
      <c r="C1628" t="s">
        <v>72</v>
      </c>
      <c r="F1628" t="s">
        <v>105</v>
      </c>
      <c r="G1628" t="s">
        <v>9</v>
      </c>
      <c r="H1628">
        <v>0</v>
      </c>
      <c r="I1628">
        <v>0</v>
      </c>
      <c r="J1628">
        <v>0</v>
      </c>
      <c r="K1628">
        <v>0</v>
      </c>
    </row>
    <row r="1629" spans="1:11" x14ac:dyDescent="0.35">
      <c r="A1629" t="str">
        <f t="shared" si="24"/>
        <v>Other types &amp; mixedPoultry</v>
      </c>
      <c r="B1629" t="s">
        <v>70</v>
      </c>
      <c r="C1629" t="s">
        <v>72</v>
      </c>
      <c r="F1629" t="s">
        <v>106</v>
      </c>
      <c r="G1629" t="s">
        <v>9</v>
      </c>
      <c r="H1629" t="s">
        <v>19</v>
      </c>
      <c r="I1629">
        <v>0</v>
      </c>
      <c r="J1629" t="s">
        <v>24</v>
      </c>
      <c r="K1629" t="s">
        <v>19</v>
      </c>
    </row>
    <row r="1630" spans="1:11" x14ac:dyDescent="0.35">
      <c r="A1630" t="str">
        <f t="shared" si="24"/>
        <v>Other types &amp; mixedPoultry</v>
      </c>
      <c r="B1630" t="s">
        <v>70</v>
      </c>
      <c r="C1630" t="s">
        <v>72</v>
      </c>
      <c r="F1630" t="s">
        <v>107</v>
      </c>
      <c r="G1630" t="s">
        <v>9</v>
      </c>
      <c r="H1630">
        <v>0</v>
      </c>
      <c r="I1630">
        <v>0</v>
      </c>
      <c r="J1630">
        <v>0</v>
      </c>
      <c r="K1630">
        <v>0</v>
      </c>
    </row>
    <row r="1631" spans="1:11" x14ac:dyDescent="0.35">
      <c r="A1631" t="str">
        <f t="shared" si="24"/>
        <v>Other types &amp; mixedPoultry</v>
      </c>
      <c r="B1631" t="s">
        <v>70</v>
      </c>
      <c r="C1631" t="s">
        <v>72</v>
      </c>
      <c r="F1631" t="s">
        <v>108</v>
      </c>
      <c r="G1631" t="s">
        <v>9</v>
      </c>
      <c r="H1631" t="s">
        <v>19</v>
      </c>
      <c r="I1631">
        <v>0</v>
      </c>
      <c r="J1631" t="s">
        <v>24</v>
      </c>
      <c r="K1631" t="s">
        <v>19</v>
      </c>
    </row>
    <row r="1632" spans="1:11" x14ac:dyDescent="0.35">
      <c r="A1632" t="str">
        <f t="shared" si="24"/>
        <v>Other types &amp; mixedPoultry</v>
      </c>
      <c r="B1632" t="s">
        <v>70</v>
      </c>
      <c r="C1632" t="s">
        <v>72</v>
      </c>
      <c r="F1632" t="s">
        <v>109</v>
      </c>
      <c r="G1632" t="s">
        <v>9</v>
      </c>
      <c r="H1632">
        <v>8.26168602597369</v>
      </c>
      <c r="I1632" t="s">
        <v>19</v>
      </c>
      <c r="J1632">
        <v>8.5471385315308197</v>
      </c>
      <c r="K1632">
        <v>8.02749365165017</v>
      </c>
    </row>
    <row r="1633" spans="1:11" x14ac:dyDescent="0.35">
      <c r="A1633" t="str">
        <f t="shared" si="24"/>
        <v>Other types &amp; mixedPoultry</v>
      </c>
      <c r="B1633" t="s">
        <v>70</v>
      </c>
      <c r="C1633" t="s">
        <v>72</v>
      </c>
      <c r="F1633" t="s">
        <v>110</v>
      </c>
      <c r="G1633" t="s">
        <v>9</v>
      </c>
      <c r="H1633">
        <v>7.9864418291509098</v>
      </c>
      <c r="I1633" t="s">
        <v>19</v>
      </c>
      <c r="J1633">
        <v>8.3965437668135294</v>
      </c>
      <c r="K1633">
        <v>7.5501412274375097</v>
      </c>
    </row>
    <row r="1634" spans="1:11" x14ac:dyDescent="0.35">
      <c r="A1634" t="str">
        <f t="shared" si="24"/>
        <v>Other types &amp; mixedPoultry</v>
      </c>
      <c r="B1634" t="s">
        <v>70</v>
      </c>
      <c r="C1634" t="s">
        <v>72</v>
      </c>
      <c r="F1634" t="s">
        <v>111</v>
      </c>
      <c r="G1634" t="s">
        <v>9</v>
      </c>
      <c r="H1634">
        <v>6.7213214765328297</v>
      </c>
      <c r="I1634" t="s">
        <v>19</v>
      </c>
      <c r="J1634">
        <v>6.0163912211801698</v>
      </c>
      <c r="K1634">
        <v>7.0552149253380696</v>
      </c>
    </row>
    <row r="1635" spans="1:11" x14ac:dyDescent="0.35">
      <c r="A1635" t="str">
        <f t="shared" si="24"/>
        <v>Other types &amp; mixedPoultry</v>
      </c>
      <c r="B1635" t="s">
        <v>70</v>
      </c>
      <c r="C1635" t="s">
        <v>72</v>
      </c>
      <c r="F1635" t="s">
        <v>112</v>
      </c>
      <c r="G1635" t="s">
        <v>9</v>
      </c>
      <c r="H1635">
        <v>3.5326727792377102</v>
      </c>
      <c r="I1635" t="s">
        <v>24</v>
      </c>
      <c r="J1635" t="s">
        <v>24</v>
      </c>
      <c r="K1635">
        <v>3.3773171366011199</v>
      </c>
    </row>
    <row r="1636" spans="1:11" x14ac:dyDescent="0.35">
      <c r="A1636" t="str">
        <f t="shared" si="24"/>
        <v>Other types &amp; mixedPoultry</v>
      </c>
      <c r="B1636" t="s">
        <v>70</v>
      </c>
      <c r="C1636" t="s">
        <v>72</v>
      </c>
      <c r="F1636" t="s">
        <v>113</v>
      </c>
      <c r="G1636" t="s">
        <v>9</v>
      </c>
      <c r="H1636">
        <v>0</v>
      </c>
      <c r="I1636">
        <v>0</v>
      </c>
      <c r="J1636">
        <v>0</v>
      </c>
      <c r="K1636">
        <v>0</v>
      </c>
    </row>
    <row r="1637" spans="1:11" x14ac:dyDescent="0.35">
      <c r="A1637" t="str">
        <f t="shared" si="24"/>
        <v>Other types &amp; mixedPoultry</v>
      </c>
      <c r="B1637" t="s">
        <v>70</v>
      </c>
      <c r="C1637" t="s">
        <v>72</v>
      </c>
      <c r="F1637" t="s">
        <v>114</v>
      </c>
      <c r="G1637" t="s">
        <v>9</v>
      </c>
      <c r="H1637" t="s">
        <v>19</v>
      </c>
      <c r="I1637">
        <v>0</v>
      </c>
      <c r="J1637" t="s">
        <v>24</v>
      </c>
      <c r="K1637" t="s">
        <v>19</v>
      </c>
    </row>
    <row r="1638" spans="1:11" x14ac:dyDescent="0.35">
      <c r="A1638" t="str">
        <f t="shared" si="24"/>
        <v>Other types &amp; mixedPoultry</v>
      </c>
      <c r="B1638" t="s">
        <v>70</v>
      </c>
      <c r="C1638" t="s">
        <v>72</v>
      </c>
      <c r="F1638" t="s">
        <v>115</v>
      </c>
      <c r="G1638" t="s">
        <v>9</v>
      </c>
      <c r="H1638">
        <v>162.11011558646601</v>
      </c>
      <c r="I1638" t="s">
        <v>24</v>
      </c>
      <c r="J1638">
        <v>162.36153270736199</v>
      </c>
      <c r="K1638">
        <v>161.85968807941899</v>
      </c>
    </row>
    <row r="1639" spans="1:11" x14ac:dyDescent="0.35">
      <c r="A1639" t="str">
        <f t="shared" si="24"/>
        <v>Other types &amp; mixedPoultry</v>
      </c>
      <c r="B1639" t="s">
        <v>70</v>
      </c>
      <c r="C1639" t="s">
        <v>72</v>
      </c>
      <c r="F1639" t="s">
        <v>116</v>
      </c>
      <c r="G1639" t="s">
        <v>9</v>
      </c>
      <c r="H1639">
        <v>164.26611265752001</v>
      </c>
      <c r="I1639">
        <v>0</v>
      </c>
      <c r="J1639">
        <v>179.36900174550399</v>
      </c>
      <c r="K1639" t="s">
        <v>19</v>
      </c>
    </row>
    <row r="1640" spans="1:11" x14ac:dyDescent="0.35">
      <c r="A1640" t="str">
        <f t="shared" si="24"/>
        <v>Other types &amp; mixedPoultry</v>
      </c>
      <c r="B1640" t="s">
        <v>70</v>
      </c>
      <c r="C1640" t="s">
        <v>72</v>
      </c>
      <c r="F1640" t="s">
        <v>117</v>
      </c>
      <c r="G1640" t="s">
        <v>9</v>
      </c>
      <c r="H1640">
        <v>327.120074132399</v>
      </c>
      <c r="I1640" t="s">
        <v>24</v>
      </c>
      <c r="J1640" t="s">
        <v>19</v>
      </c>
      <c r="K1640">
        <v>327.48851479599102</v>
      </c>
    </row>
    <row r="1641" spans="1:11" x14ac:dyDescent="0.35">
      <c r="A1641" t="str">
        <f t="shared" si="24"/>
        <v>Other types &amp; mixedPoultry</v>
      </c>
      <c r="B1641" t="s">
        <v>70</v>
      </c>
      <c r="C1641" t="s">
        <v>72</v>
      </c>
      <c r="F1641" t="s">
        <v>118</v>
      </c>
      <c r="G1641" t="s">
        <v>9</v>
      </c>
      <c r="H1641">
        <v>0</v>
      </c>
      <c r="I1641">
        <v>0</v>
      </c>
      <c r="J1641">
        <v>0</v>
      </c>
      <c r="K1641">
        <v>0</v>
      </c>
    </row>
    <row r="1642" spans="1:11" x14ac:dyDescent="0.35">
      <c r="A1642" t="str">
        <f t="shared" si="24"/>
        <v>Other types &amp; mixedPoultry</v>
      </c>
      <c r="B1642" t="s">
        <v>70</v>
      </c>
      <c r="C1642" t="s">
        <v>72</v>
      </c>
      <c r="F1642" t="s">
        <v>119</v>
      </c>
      <c r="G1642" t="s">
        <v>9</v>
      </c>
      <c r="H1642" t="s">
        <v>19</v>
      </c>
      <c r="I1642">
        <v>0</v>
      </c>
      <c r="J1642" t="s">
        <v>24</v>
      </c>
      <c r="K1642" t="s">
        <v>19</v>
      </c>
    </row>
    <row r="1643" spans="1:11" x14ac:dyDescent="0.35">
      <c r="A1643" t="str">
        <f t="shared" si="24"/>
        <v>Other types &amp; mixedMixed</v>
      </c>
      <c r="B1643" t="s">
        <v>70</v>
      </c>
      <c r="C1643" t="s">
        <v>73</v>
      </c>
      <c r="F1643" t="s">
        <v>4</v>
      </c>
      <c r="G1643" t="s">
        <v>5</v>
      </c>
      <c r="H1643">
        <v>6003.0002999999997</v>
      </c>
      <c r="I1643">
        <v>1473.6474000000001</v>
      </c>
      <c r="J1643">
        <v>3024.7759000000001</v>
      </c>
      <c r="K1643">
        <v>1504.577</v>
      </c>
    </row>
    <row r="1644" spans="1:11" x14ac:dyDescent="0.35">
      <c r="A1644" t="str">
        <f t="shared" si="24"/>
        <v>Other types &amp; mixedMixed</v>
      </c>
      <c r="B1644" t="s">
        <v>70</v>
      </c>
      <c r="C1644" t="s">
        <v>73</v>
      </c>
      <c r="F1644" t="s">
        <v>6</v>
      </c>
      <c r="G1644" t="s">
        <v>7</v>
      </c>
      <c r="H1644">
        <v>174.831751544973</v>
      </c>
      <c r="I1644">
        <v>94.248307788552395</v>
      </c>
      <c r="J1644">
        <v>172.650662324108</v>
      </c>
      <c r="K1644">
        <v>258.14346539259901</v>
      </c>
    </row>
    <row r="1645" spans="1:11" x14ac:dyDescent="0.35">
      <c r="A1645" t="str">
        <f t="shared" si="24"/>
        <v>Other types &amp; mixedMixed</v>
      </c>
      <c r="B1645" t="s">
        <v>70</v>
      </c>
      <c r="C1645" t="s">
        <v>73</v>
      </c>
      <c r="F1645" t="s">
        <v>8</v>
      </c>
      <c r="G1645" t="s">
        <v>9</v>
      </c>
      <c r="H1645">
        <v>166.82127127246699</v>
      </c>
      <c r="I1645">
        <v>84.832178341304697</v>
      </c>
      <c r="J1645">
        <v>165.800542819718</v>
      </c>
      <c r="K1645">
        <v>249.17696888760099</v>
      </c>
    </row>
    <row r="1646" spans="1:11" x14ac:dyDescent="0.35">
      <c r="A1646" t="str">
        <f t="shared" si="24"/>
        <v>Other types &amp; mixedMixed</v>
      </c>
      <c r="B1646" t="s">
        <v>70</v>
      </c>
      <c r="C1646" t="s">
        <v>73</v>
      </c>
      <c r="F1646" t="s">
        <v>82</v>
      </c>
      <c r="G1646" t="s">
        <v>9</v>
      </c>
      <c r="H1646">
        <v>0</v>
      </c>
      <c r="I1646">
        <v>0</v>
      </c>
      <c r="J1646">
        <v>0</v>
      </c>
      <c r="K1646">
        <v>0</v>
      </c>
    </row>
    <row r="1647" spans="1:11" x14ac:dyDescent="0.35">
      <c r="A1647" t="str">
        <f t="shared" si="24"/>
        <v>Other types &amp; mixedMixed</v>
      </c>
      <c r="B1647" t="s">
        <v>70</v>
      </c>
      <c r="C1647" t="s">
        <v>73</v>
      </c>
      <c r="F1647" t="s">
        <v>83</v>
      </c>
      <c r="G1647" t="s">
        <v>9</v>
      </c>
      <c r="H1647">
        <v>0</v>
      </c>
      <c r="I1647">
        <v>0</v>
      </c>
      <c r="J1647">
        <v>0</v>
      </c>
      <c r="K1647">
        <v>0</v>
      </c>
    </row>
    <row r="1648" spans="1:11" x14ac:dyDescent="0.35">
      <c r="A1648" t="str">
        <f t="shared" si="24"/>
        <v>Other types &amp; mixedMixed</v>
      </c>
      <c r="B1648" t="s">
        <v>70</v>
      </c>
      <c r="C1648" t="s">
        <v>73</v>
      </c>
      <c r="F1648" t="s">
        <v>84</v>
      </c>
      <c r="G1648" t="s">
        <v>9</v>
      </c>
      <c r="H1648">
        <v>0</v>
      </c>
      <c r="I1648">
        <v>0</v>
      </c>
      <c r="J1648">
        <v>0</v>
      </c>
      <c r="K1648">
        <v>0</v>
      </c>
    </row>
    <row r="1649" spans="1:11" x14ac:dyDescent="0.35">
      <c r="A1649" t="str">
        <f t="shared" si="24"/>
        <v>Other types &amp; mixedMixed</v>
      </c>
      <c r="B1649" t="s">
        <v>70</v>
      </c>
      <c r="C1649" t="s">
        <v>73</v>
      </c>
      <c r="F1649" t="s">
        <v>85</v>
      </c>
      <c r="G1649" t="s">
        <v>9</v>
      </c>
      <c r="H1649">
        <v>0</v>
      </c>
      <c r="I1649">
        <v>0</v>
      </c>
      <c r="J1649">
        <v>0</v>
      </c>
      <c r="K1649">
        <v>0</v>
      </c>
    </row>
    <row r="1650" spans="1:11" x14ac:dyDescent="0.35">
      <c r="A1650" t="str">
        <f t="shared" si="24"/>
        <v>Other types &amp; mixedMixed</v>
      </c>
      <c r="B1650" t="s">
        <v>70</v>
      </c>
      <c r="C1650" t="s">
        <v>73</v>
      </c>
      <c r="F1650" t="s">
        <v>86</v>
      </c>
      <c r="G1650" t="s">
        <v>9</v>
      </c>
      <c r="H1650">
        <v>0</v>
      </c>
      <c r="I1650">
        <v>0</v>
      </c>
      <c r="J1650">
        <v>0</v>
      </c>
      <c r="K1650">
        <v>0</v>
      </c>
    </row>
    <row r="1651" spans="1:11" x14ac:dyDescent="0.35">
      <c r="A1651" t="str">
        <f t="shared" si="24"/>
        <v>Other types &amp; mixedMixed</v>
      </c>
      <c r="B1651" t="s">
        <v>70</v>
      </c>
      <c r="C1651" t="s">
        <v>73</v>
      </c>
      <c r="F1651" t="s">
        <v>87</v>
      </c>
      <c r="G1651" t="s">
        <v>9</v>
      </c>
      <c r="H1651">
        <v>0</v>
      </c>
      <c r="I1651">
        <v>0</v>
      </c>
      <c r="J1651">
        <v>0</v>
      </c>
      <c r="K1651">
        <v>0</v>
      </c>
    </row>
    <row r="1652" spans="1:11" x14ac:dyDescent="0.35">
      <c r="A1652" t="str">
        <f t="shared" si="24"/>
        <v>Other types &amp; mixedMixed</v>
      </c>
      <c r="B1652" t="s">
        <v>70</v>
      </c>
      <c r="C1652" t="s">
        <v>73</v>
      </c>
      <c r="F1652" t="s">
        <v>88</v>
      </c>
      <c r="G1652" t="s">
        <v>9</v>
      </c>
      <c r="H1652">
        <v>0</v>
      </c>
      <c r="I1652">
        <v>0</v>
      </c>
      <c r="J1652">
        <v>0</v>
      </c>
      <c r="K1652">
        <v>0</v>
      </c>
    </row>
    <row r="1653" spans="1:11" x14ac:dyDescent="0.35">
      <c r="A1653" t="str">
        <f t="shared" si="24"/>
        <v>Other types &amp; mixedMixed</v>
      </c>
      <c r="B1653" t="s">
        <v>70</v>
      </c>
      <c r="C1653" t="s">
        <v>73</v>
      </c>
      <c r="F1653" t="s">
        <v>89</v>
      </c>
      <c r="G1653" t="s">
        <v>9</v>
      </c>
      <c r="H1653">
        <v>0</v>
      </c>
      <c r="I1653">
        <v>0</v>
      </c>
      <c r="J1653">
        <v>0</v>
      </c>
      <c r="K1653">
        <v>0</v>
      </c>
    </row>
    <row r="1654" spans="1:11" x14ac:dyDescent="0.35">
      <c r="A1654" t="str">
        <f t="shared" si="24"/>
        <v>Other types &amp; mixedMixed</v>
      </c>
      <c r="B1654" t="s">
        <v>70</v>
      </c>
      <c r="C1654" t="s">
        <v>73</v>
      </c>
      <c r="F1654" t="s">
        <v>90</v>
      </c>
      <c r="G1654" t="s">
        <v>9</v>
      </c>
      <c r="H1654">
        <v>0</v>
      </c>
      <c r="I1654">
        <v>0</v>
      </c>
      <c r="J1654">
        <v>0</v>
      </c>
      <c r="K1654">
        <v>0</v>
      </c>
    </row>
    <row r="1655" spans="1:11" x14ac:dyDescent="0.35">
      <c r="A1655" t="str">
        <f t="shared" si="24"/>
        <v>Other types &amp; mixedMixed</v>
      </c>
      <c r="B1655" t="s">
        <v>70</v>
      </c>
      <c r="C1655" t="s">
        <v>73</v>
      </c>
      <c r="F1655" t="s">
        <v>91</v>
      </c>
      <c r="G1655" t="s">
        <v>9</v>
      </c>
      <c r="H1655">
        <v>0</v>
      </c>
      <c r="I1655">
        <v>0</v>
      </c>
      <c r="J1655">
        <v>0</v>
      </c>
      <c r="K1655">
        <v>0</v>
      </c>
    </row>
    <row r="1656" spans="1:11" x14ac:dyDescent="0.35">
      <c r="A1656" t="str">
        <f t="shared" si="24"/>
        <v>Other types &amp; mixedMixed</v>
      </c>
      <c r="B1656" t="s">
        <v>70</v>
      </c>
      <c r="C1656" t="s">
        <v>73</v>
      </c>
      <c r="F1656" t="s">
        <v>92</v>
      </c>
      <c r="G1656" t="s">
        <v>9</v>
      </c>
      <c r="H1656">
        <v>0</v>
      </c>
      <c r="I1656">
        <v>0</v>
      </c>
      <c r="J1656">
        <v>0</v>
      </c>
      <c r="K1656">
        <v>0</v>
      </c>
    </row>
    <row r="1657" spans="1:11" x14ac:dyDescent="0.35">
      <c r="A1657" t="str">
        <f t="shared" si="24"/>
        <v>Other types &amp; mixedMixed</v>
      </c>
      <c r="B1657" t="s">
        <v>70</v>
      </c>
      <c r="C1657" t="s">
        <v>73</v>
      </c>
      <c r="F1657" t="s">
        <v>93</v>
      </c>
      <c r="G1657" t="s">
        <v>9</v>
      </c>
      <c r="H1657">
        <v>0</v>
      </c>
      <c r="I1657">
        <v>0</v>
      </c>
      <c r="J1657">
        <v>0</v>
      </c>
      <c r="K1657">
        <v>0</v>
      </c>
    </row>
    <row r="1658" spans="1:11" x14ac:dyDescent="0.35">
      <c r="A1658" t="str">
        <f t="shared" si="24"/>
        <v>Other types &amp; mixedMixed</v>
      </c>
      <c r="B1658" t="s">
        <v>70</v>
      </c>
      <c r="C1658" t="s">
        <v>73</v>
      </c>
      <c r="F1658" t="s">
        <v>94</v>
      </c>
      <c r="G1658" t="s">
        <v>9</v>
      </c>
      <c r="H1658">
        <v>0</v>
      </c>
      <c r="I1658">
        <v>0</v>
      </c>
      <c r="J1658">
        <v>0</v>
      </c>
      <c r="K1658">
        <v>0</v>
      </c>
    </row>
    <row r="1659" spans="1:11" x14ac:dyDescent="0.35">
      <c r="A1659" t="str">
        <f t="shared" si="24"/>
        <v>Other types &amp; mixedMixed</v>
      </c>
      <c r="B1659" t="s">
        <v>70</v>
      </c>
      <c r="C1659" t="s">
        <v>73</v>
      </c>
      <c r="F1659" t="s">
        <v>95</v>
      </c>
      <c r="G1659" t="s">
        <v>9</v>
      </c>
      <c r="H1659">
        <v>0</v>
      </c>
      <c r="I1659">
        <v>0</v>
      </c>
      <c r="J1659">
        <v>0</v>
      </c>
      <c r="K1659">
        <v>0</v>
      </c>
    </row>
    <row r="1660" spans="1:11" x14ac:dyDescent="0.35">
      <c r="A1660" t="str">
        <f t="shared" si="24"/>
        <v>Other types &amp; mixedMixed</v>
      </c>
      <c r="B1660" t="s">
        <v>70</v>
      </c>
      <c r="C1660" t="s">
        <v>73</v>
      </c>
      <c r="F1660" t="s">
        <v>96</v>
      </c>
      <c r="G1660" t="s">
        <v>9</v>
      </c>
      <c r="H1660">
        <v>0</v>
      </c>
      <c r="I1660">
        <v>0</v>
      </c>
      <c r="J1660">
        <v>0</v>
      </c>
      <c r="K1660">
        <v>0</v>
      </c>
    </row>
    <row r="1661" spans="1:11" x14ac:dyDescent="0.35">
      <c r="A1661" t="str">
        <f t="shared" si="24"/>
        <v>Other types &amp; mixedMixed</v>
      </c>
      <c r="B1661" t="s">
        <v>70</v>
      </c>
      <c r="C1661" t="s">
        <v>73</v>
      </c>
      <c r="F1661" t="s">
        <v>97</v>
      </c>
      <c r="G1661" t="s">
        <v>9</v>
      </c>
      <c r="H1661">
        <v>0</v>
      </c>
      <c r="I1661">
        <v>0</v>
      </c>
      <c r="J1661">
        <v>0</v>
      </c>
      <c r="K1661">
        <v>0</v>
      </c>
    </row>
    <row r="1662" spans="1:11" x14ac:dyDescent="0.35">
      <c r="A1662" t="str">
        <f t="shared" si="24"/>
        <v>Other types &amp; mixedMixed</v>
      </c>
      <c r="B1662" t="s">
        <v>70</v>
      </c>
      <c r="C1662" t="s">
        <v>73</v>
      </c>
      <c r="F1662" t="s">
        <v>98</v>
      </c>
      <c r="G1662" t="s">
        <v>9</v>
      </c>
      <c r="H1662">
        <v>0</v>
      </c>
      <c r="I1662">
        <v>0</v>
      </c>
      <c r="J1662">
        <v>0</v>
      </c>
      <c r="K1662">
        <v>0</v>
      </c>
    </row>
    <row r="1663" spans="1:11" x14ac:dyDescent="0.35">
      <c r="A1663" t="str">
        <f t="shared" si="24"/>
        <v>Other types &amp; mixedMixed</v>
      </c>
      <c r="B1663" t="s">
        <v>70</v>
      </c>
      <c r="C1663" t="s">
        <v>73</v>
      </c>
      <c r="F1663" t="s">
        <v>99</v>
      </c>
      <c r="G1663" t="s">
        <v>9</v>
      </c>
      <c r="H1663">
        <v>0</v>
      </c>
      <c r="I1663">
        <v>0</v>
      </c>
      <c r="J1663">
        <v>0</v>
      </c>
      <c r="K1663">
        <v>0</v>
      </c>
    </row>
    <row r="1664" spans="1:11" x14ac:dyDescent="0.35">
      <c r="A1664" t="str">
        <f t="shared" si="24"/>
        <v>Other types &amp; mixedMixed</v>
      </c>
      <c r="B1664" t="s">
        <v>70</v>
      </c>
      <c r="C1664" t="s">
        <v>73</v>
      </c>
      <c r="F1664" t="s">
        <v>100</v>
      </c>
      <c r="G1664" t="s">
        <v>9</v>
      </c>
      <c r="H1664">
        <v>459.87608969634698</v>
      </c>
      <c r="I1664">
        <v>162.84275555332999</v>
      </c>
      <c r="J1664">
        <v>470.63529877701001</v>
      </c>
      <c r="K1664">
        <v>729.17317734486198</v>
      </c>
    </row>
    <row r="1665" spans="1:11" x14ac:dyDescent="0.35">
      <c r="A1665" t="str">
        <f t="shared" si="24"/>
        <v>Other types &amp; mixedMixed</v>
      </c>
      <c r="B1665" t="s">
        <v>70</v>
      </c>
      <c r="C1665" t="s">
        <v>73</v>
      </c>
      <c r="F1665" t="s">
        <v>101</v>
      </c>
      <c r="G1665" t="s">
        <v>9</v>
      </c>
      <c r="H1665">
        <v>284.95120490332101</v>
      </c>
      <c r="I1665">
        <v>97.7936298737405</v>
      </c>
      <c r="J1665">
        <v>284.03730157662301</v>
      </c>
      <c r="K1665">
        <v>470.098675980027</v>
      </c>
    </row>
    <row r="1666" spans="1:11" x14ac:dyDescent="0.35">
      <c r="A1666" t="str">
        <f t="shared" si="24"/>
        <v>Other types &amp; mixedMixed</v>
      </c>
      <c r="B1666" t="s">
        <v>70</v>
      </c>
      <c r="C1666" t="s">
        <v>73</v>
      </c>
      <c r="F1666" t="s">
        <v>102</v>
      </c>
      <c r="G1666" t="s">
        <v>9</v>
      </c>
      <c r="H1666">
        <v>135.38426524149901</v>
      </c>
      <c r="I1666">
        <v>54.835981327690803</v>
      </c>
      <c r="J1666">
        <v>144.46863707489899</v>
      </c>
      <c r="K1666">
        <v>196.01365155788</v>
      </c>
    </row>
    <row r="1667" spans="1:11" x14ac:dyDescent="0.35">
      <c r="A1667" t="str">
        <f t="shared" si="24"/>
        <v>Other types &amp; mixedMixed</v>
      </c>
      <c r="B1667" t="s">
        <v>70</v>
      </c>
      <c r="C1667" t="s">
        <v>73</v>
      </c>
      <c r="F1667" t="s">
        <v>103</v>
      </c>
      <c r="G1667" t="s">
        <v>9</v>
      </c>
      <c r="H1667">
        <v>39.363718927350398</v>
      </c>
      <c r="I1667">
        <v>10.092575198110501</v>
      </c>
      <c r="J1667">
        <v>36.979369721241198</v>
      </c>
      <c r="K1667">
        <v>72.826590463632002</v>
      </c>
    </row>
    <row r="1668" spans="1:11" x14ac:dyDescent="0.35">
      <c r="A1668" t="str">
        <f t="shared" si="24"/>
        <v>Other types &amp; mixedMixed</v>
      </c>
      <c r="B1668" t="s">
        <v>70</v>
      </c>
      <c r="C1668" t="s">
        <v>73</v>
      </c>
      <c r="F1668" t="s">
        <v>104</v>
      </c>
      <c r="G1668" t="s">
        <v>9</v>
      </c>
      <c r="H1668">
        <v>5.7755098779521896</v>
      </c>
      <c r="I1668" t="s">
        <v>24</v>
      </c>
      <c r="J1668" t="s">
        <v>54</v>
      </c>
      <c r="K1668">
        <v>17.066520463891202</v>
      </c>
    </row>
    <row r="1669" spans="1:11" x14ac:dyDescent="0.35">
      <c r="A1669" t="str">
        <f t="shared" si="24"/>
        <v>Other types &amp; mixedMixed</v>
      </c>
      <c r="B1669" t="s">
        <v>70</v>
      </c>
      <c r="C1669" t="s">
        <v>73</v>
      </c>
      <c r="F1669" t="s">
        <v>105</v>
      </c>
      <c r="G1669" t="s">
        <v>9</v>
      </c>
      <c r="H1669" t="s">
        <v>19</v>
      </c>
      <c r="I1669" t="s">
        <v>24</v>
      </c>
      <c r="J1669" t="s">
        <v>19</v>
      </c>
      <c r="K1669" t="s">
        <v>19</v>
      </c>
    </row>
    <row r="1670" spans="1:11" x14ac:dyDescent="0.35">
      <c r="A1670" t="str">
        <f t="shared" si="24"/>
        <v>Other types &amp; mixedMixed</v>
      </c>
      <c r="B1670" t="s">
        <v>70</v>
      </c>
      <c r="C1670" t="s">
        <v>73</v>
      </c>
      <c r="F1670" t="s">
        <v>106</v>
      </c>
      <c r="G1670" t="s">
        <v>9</v>
      </c>
      <c r="H1670" t="s">
        <v>19</v>
      </c>
      <c r="I1670" t="s">
        <v>24</v>
      </c>
      <c r="J1670" t="s">
        <v>19</v>
      </c>
      <c r="K1670" t="s">
        <v>19</v>
      </c>
    </row>
    <row r="1671" spans="1:11" x14ac:dyDescent="0.35">
      <c r="A1671" t="str">
        <f t="shared" si="24"/>
        <v>Other types &amp; mixedMixed</v>
      </c>
      <c r="B1671" t="s">
        <v>70</v>
      </c>
      <c r="C1671" t="s">
        <v>73</v>
      </c>
      <c r="F1671" t="s">
        <v>107</v>
      </c>
      <c r="G1671" t="s">
        <v>9</v>
      </c>
      <c r="H1671" t="s">
        <v>19</v>
      </c>
      <c r="I1671" t="s">
        <v>24</v>
      </c>
      <c r="J1671" t="s">
        <v>24</v>
      </c>
      <c r="K1671" t="s">
        <v>24</v>
      </c>
    </row>
    <row r="1672" spans="1:11" x14ac:dyDescent="0.35">
      <c r="A1672" t="str">
        <f t="shared" si="24"/>
        <v>Other types &amp; mixedMixed</v>
      </c>
      <c r="B1672" t="s">
        <v>70</v>
      </c>
      <c r="C1672" t="s">
        <v>73</v>
      </c>
      <c r="F1672" t="s">
        <v>108</v>
      </c>
      <c r="G1672" t="s">
        <v>9</v>
      </c>
      <c r="H1672">
        <v>195.763807884534</v>
      </c>
      <c r="I1672" t="s">
        <v>19</v>
      </c>
      <c r="J1672" t="s">
        <v>19</v>
      </c>
      <c r="K1672" t="s">
        <v>19</v>
      </c>
    </row>
    <row r="1673" spans="1:11" x14ac:dyDescent="0.35">
      <c r="A1673" t="str">
        <f t="shared" ref="A1673:A1683" si="25">CONCATENATE(B1673,C1673,D1673,E1673)</f>
        <v>Other types &amp; mixedMixed</v>
      </c>
      <c r="B1673" t="s">
        <v>70</v>
      </c>
      <c r="C1673" t="s">
        <v>73</v>
      </c>
      <c r="F1673" t="s">
        <v>109</v>
      </c>
      <c r="G1673" t="s">
        <v>9</v>
      </c>
      <c r="H1673">
        <v>7.1167609067628002</v>
      </c>
      <c r="I1673">
        <v>5.60193329096328</v>
      </c>
      <c r="J1673">
        <v>7.06180562236122</v>
      </c>
      <c r="K1673">
        <v>7.6462325398860003</v>
      </c>
    </row>
    <row r="1674" spans="1:11" x14ac:dyDescent="0.35">
      <c r="A1674" t="str">
        <f t="shared" si="25"/>
        <v>Other types &amp; mixedMixed</v>
      </c>
      <c r="B1674" t="s">
        <v>70</v>
      </c>
      <c r="C1674" t="s">
        <v>73</v>
      </c>
      <c r="F1674" t="s">
        <v>110</v>
      </c>
      <c r="G1674" t="s">
        <v>9</v>
      </c>
      <c r="H1674">
        <v>8.0940991530563799</v>
      </c>
      <c r="I1674">
        <v>6.6416184422969602</v>
      </c>
      <c r="J1674">
        <v>7.9921715042909698</v>
      </c>
      <c r="K1674">
        <v>8.6112076504226795</v>
      </c>
    </row>
    <row r="1675" spans="1:11" x14ac:dyDescent="0.35">
      <c r="A1675" t="str">
        <f t="shared" si="25"/>
        <v>Other types &amp; mixedMixed</v>
      </c>
      <c r="B1675" t="s">
        <v>70</v>
      </c>
      <c r="C1675" t="s">
        <v>73</v>
      </c>
      <c r="F1675" t="s">
        <v>111</v>
      </c>
      <c r="G1675" t="s">
        <v>9</v>
      </c>
      <c r="H1675">
        <v>5.7557591576365299</v>
      </c>
      <c r="I1675">
        <v>4.66515538570646</v>
      </c>
      <c r="J1675">
        <v>5.53072966589309</v>
      </c>
      <c r="K1675">
        <v>6.5730738562544504</v>
      </c>
    </row>
    <row r="1676" spans="1:11" x14ac:dyDescent="0.35">
      <c r="A1676" t="str">
        <f t="shared" si="25"/>
        <v>Other types &amp; mixedMixed</v>
      </c>
      <c r="B1676" t="s">
        <v>70</v>
      </c>
      <c r="C1676" t="s">
        <v>73</v>
      </c>
      <c r="F1676" t="s">
        <v>112</v>
      </c>
      <c r="G1676" t="s">
        <v>9</v>
      </c>
      <c r="H1676">
        <v>3.2414138081932502</v>
      </c>
      <c r="I1676">
        <v>3.3450388867405501</v>
      </c>
      <c r="J1676">
        <v>3.06201421729445</v>
      </c>
      <c r="K1676">
        <v>3.4322596610630498</v>
      </c>
    </row>
    <row r="1677" spans="1:11" x14ac:dyDescent="0.35">
      <c r="A1677" t="str">
        <f t="shared" si="25"/>
        <v>Other types &amp; mixedMixed</v>
      </c>
      <c r="B1677" t="s">
        <v>70</v>
      </c>
      <c r="C1677" t="s">
        <v>73</v>
      </c>
      <c r="F1677" t="s">
        <v>113</v>
      </c>
      <c r="G1677" t="s">
        <v>9</v>
      </c>
      <c r="H1677" t="s">
        <v>19</v>
      </c>
      <c r="I1677" t="s">
        <v>24</v>
      </c>
      <c r="J1677" t="s">
        <v>19</v>
      </c>
      <c r="K1677" t="s">
        <v>19</v>
      </c>
    </row>
    <row r="1678" spans="1:11" x14ac:dyDescent="0.35">
      <c r="A1678" t="str">
        <f t="shared" si="25"/>
        <v>Other types &amp; mixedMixed</v>
      </c>
      <c r="B1678" t="s">
        <v>70</v>
      </c>
      <c r="C1678" t="s">
        <v>73</v>
      </c>
      <c r="F1678" t="s">
        <v>114</v>
      </c>
      <c r="G1678" t="s">
        <v>9</v>
      </c>
      <c r="H1678" t="s">
        <v>19</v>
      </c>
      <c r="I1678" t="s">
        <v>24</v>
      </c>
      <c r="J1678" t="s">
        <v>19</v>
      </c>
      <c r="K1678" t="s">
        <v>19</v>
      </c>
    </row>
    <row r="1679" spans="1:11" x14ac:dyDescent="0.35">
      <c r="A1679" t="str">
        <f t="shared" si="25"/>
        <v>Other types &amp; mixedMixed</v>
      </c>
      <c r="B1679" t="s">
        <v>70</v>
      </c>
      <c r="C1679" t="s">
        <v>73</v>
      </c>
      <c r="F1679" t="s">
        <v>115</v>
      </c>
      <c r="G1679" t="s">
        <v>9</v>
      </c>
      <c r="H1679">
        <v>157.84652765121101</v>
      </c>
      <c r="I1679">
        <v>167.11002961055701</v>
      </c>
      <c r="J1679">
        <v>157.69180486651001</v>
      </c>
      <c r="K1679">
        <v>156.11692828760999</v>
      </c>
    </row>
    <row r="1680" spans="1:11" x14ac:dyDescent="0.35">
      <c r="A1680" t="str">
        <f t="shared" si="25"/>
        <v>Other types &amp; mixedMixed</v>
      </c>
      <c r="B1680" t="s">
        <v>70</v>
      </c>
      <c r="C1680" t="s">
        <v>73</v>
      </c>
      <c r="F1680" t="s">
        <v>116</v>
      </c>
      <c r="G1680" t="s">
        <v>9</v>
      </c>
      <c r="H1680">
        <v>162.435712980098</v>
      </c>
      <c r="I1680">
        <v>160.981480771679</v>
      </c>
      <c r="J1680">
        <v>162.31002711569101</v>
      </c>
      <c r="K1680">
        <v>162.73775890674699</v>
      </c>
    </row>
    <row r="1681" spans="1:11" x14ac:dyDescent="0.35">
      <c r="A1681" t="str">
        <f t="shared" si="25"/>
        <v>Other types &amp; mixedMixed</v>
      </c>
      <c r="B1681" t="s">
        <v>70</v>
      </c>
      <c r="C1681" t="s">
        <v>73</v>
      </c>
      <c r="F1681" t="s">
        <v>117</v>
      </c>
      <c r="G1681" t="s">
        <v>9</v>
      </c>
      <c r="H1681">
        <v>331.97007603509297</v>
      </c>
      <c r="I1681" t="s">
        <v>19</v>
      </c>
      <c r="J1681">
        <v>336.29727300119902</v>
      </c>
      <c r="K1681">
        <v>327.90805476797402</v>
      </c>
    </row>
    <row r="1682" spans="1:11" x14ac:dyDescent="0.35">
      <c r="A1682" t="str">
        <f t="shared" si="25"/>
        <v>Other types &amp; mixedMixed</v>
      </c>
      <c r="B1682" t="s">
        <v>70</v>
      </c>
      <c r="C1682" t="s">
        <v>73</v>
      </c>
      <c r="F1682" t="s">
        <v>118</v>
      </c>
      <c r="G1682" t="s">
        <v>9</v>
      </c>
      <c r="H1682" t="s">
        <v>19</v>
      </c>
      <c r="I1682" t="s">
        <v>24</v>
      </c>
      <c r="J1682" t="s">
        <v>19</v>
      </c>
      <c r="K1682" t="s">
        <v>19</v>
      </c>
    </row>
    <row r="1683" spans="1:11" x14ac:dyDescent="0.35">
      <c r="A1683" t="str">
        <f t="shared" si="25"/>
        <v>Other types &amp; mixedMixed</v>
      </c>
      <c r="B1683" t="s">
        <v>70</v>
      </c>
      <c r="C1683" t="s">
        <v>73</v>
      </c>
      <c r="F1683" t="s">
        <v>119</v>
      </c>
      <c r="G1683" t="s">
        <v>9</v>
      </c>
      <c r="H1683" t="s">
        <v>19</v>
      </c>
      <c r="I1683" t="s">
        <v>24</v>
      </c>
      <c r="J1683" t="s">
        <v>19</v>
      </c>
      <c r="K1683" t="s">
        <v>19</v>
      </c>
    </row>
    <row r="1684" spans="1:11" x14ac:dyDescent="0.35">
      <c r="A1684" t="s">
        <v>3</v>
      </c>
      <c r="F1684" t="s">
        <v>4</v>
      </c>
      <c r="G1684" t="s">
        <v>5</v>
      </c>
      <c r="H1684">
        <v>57124.002777000002</v>
      </c>
      <c r="I1684">
        <v>14139.652577000001</v>
      </c>
      <c r="J1684">
        <v>28483.656299999999</v>
      </c>
      <c r="K1684">
        <v>14500.6939</v>
      </c>
    </row>
    <row r="1685" spans="1:11" x14ac:dyDescent="0.35">
      <c r="A1685" t="s">
        <v>3</v>
      </c>
      <c r="F1685" t="s">
        <v>6</v>
      </c>
      <c r="G1685" t="s">
        <v>7</v>
      </c>
      <c r="H1685">
        <v>153.667238676203</v>
      </c>
      <c r="I1685">
        <v>86.2961590678091</v>
      </c>
      <c r="J1685">
        <v>155.25721770357799</v>
      </c>
      <c r="K1685">
        <v>216.237709407962</v>
      </c>
    </row>
    <row r="1686" spans="1:11" x14ac:dyDescent="0.35">
      <c r="A1686" t="s">
        <v>3</v>
      </c>
      <c r="F1686" t="s">
        <v>8</v>
      </c>
      <c r="G1686" t="s">
        <v>9</v>
      </c>
      <c r="H1686">
        <v>147.70655441211301</v>
      </c>
      <c r="I1686">
        <v>82.328535009778506</v>
      </c>
      <c r="J1686">
        <v>149.89980982536301</v>
      </c>
      <c r="K1686">
        <v>207.14857512480901</v>
      </c>
    </row>
    <row r="1687" spans="1:11" x14ac:dyDescent="0.35">
      <c r="A1687" t="s">
        <v>3</v>
      </c>
      <c r="F1687" t="s">
        <v>120</v>
      </c>
      <c r="G1687" t="s">
        <v>9</v>
      </c>
      <c r="H1687">
        <v>87.621751246566902</v>
      </c>
      <c r="I1687">
        <v>60.395211775117403</v>
      </c>
      <c r="J1687">
        <v>94.907572732858796</v>
      </c>
      <c r="K1687">
        <v>99.858887975699005</v>
      </c>
    </row>
    <row r="1688" spans="1:11" x14ac:dyDescent="0.35">
      <c r="A1688" t="s">
        <v>3</v>
      </c>
      <c r="F1688" t="s">
        <v>121</v>
      </c>
      <c r="G1688" t="s">
        <v>9</v>
      </c>
      <c r="H1688">
        <v>0.60422572884540904</v>
      </c>
      <c r="I1688">
        <v>0.52567346347607502</v>
      </c>
      <c r="J1688">
        <v>0.64437606172070006</v>
      </c>
      <c r="K1688">
        <v>0.60195504161356095</v>
      </c>
    </row>
    <row r="1689" spans="1:11" x14ac:dyDescent="0.35">
      <c r="A1689" t="s">
        <v>3</v>
      </c>
      <c r="F1689" t="s">
        <v>122</v>
      </c>
      <c r="G1689" t="s">
        <v>9</v>
      </c>
      <c r="H1689">
        <v>0.132328828076165</v>
      </c>
      <c r="I1689">
        <v>0.102413314232028</v>
      </c>
      <c r="J1689">
        <v>0.14478185056600301</v>
      </c>
      <c r="K1689">
        <v>0.137038075812358</v>
      </c>
    </row>
    <row r="1690" spans="1:11" x14ac:dyDescent="0.35">
      <c r="A1690" t="s">
        <v>3</v>
      </c>
      <c r="F1690" t="s">
        <v>123</v>
      </c>
      <c r="G1690" t="s">
        <v>9</v>
      </c>
      <c r="H1690">
        <v>0.47189690076924401</v>
      </c>
      <c r="I1690">
        <v>0.42326014924404698</v>
      </c>
      <c r="J1690">
        <v>0.49959421115469599</v>
      </c>
      <c r="K1690">
        <v>0.46491696580120301</v>
      </c>
    </row>
    <row r="1691" spans="1:11" x14ac:dyDescent="0.35">
      <c r="A1691" t="s">
        <v>3</v>
      </c>
      <c r="F1691" t="s">
        <v>124</v>
      </c>
      <c r="G1691" t="s">
        <v>9</v>
      </c>
      <c r="H1691">
        <v>31.486930161592198</v>
      </c>
      <c r="I1691">
        <v>22.082437620701899</v>
      </c>
      <c r="J1691">
        <v>34.4932541795907</v>
      </c>
      <c r="K1691">
        <v>34.751957163925802</v>
      </c>
    </row>
    <row r="1692" spans="1:11" x14ac:dyDescent="0.35">
      <c r="A1692" t="s">
        <v>3</v>
      </c>
      <c r="F1692" t="s">
        <v>125</v>
      </c>
      <c r="G1692" t="s">
        <v>9</v>
      </c>
      <c r="H1692">
        <v>20.0764375804869</v>
      </c>
      <c r="I1692">
        <v>13.1015912718631</v>
      </c>
      <c r="J1692">
        <v>22.481828484217498</v>
      </c>
      <c r="K1692">
        <v>22.1527227583226</v>
      </c>
    </row>
    <row r="1693" spans="1:11" x14ac:dyDescent="0.35">
      <c r="A1693" t="s">
        <v>3</v>
      </c>
      <c r="F1693" t="s">
        <v>126</v>
      </c>
      <c r="G1693" t="s">
        <v>9</v>
      </c>
      <c r="H1693">
        <v>11.4104925811053</v>
      </c>
      <c r="I1693">
        <v>8.9808463488388206</v>
      </c>
      <c r="J1693">
        <v>12.0114256953732</v>
      </c>
      <c r="K1693">
        <v>12.5992344056032</v>
      </c>
    </row>
    <row r="1694" spans="1:11" x14ac:dyDescent="0.35">
      <c r="A1694" t="s">
        <v>3</v>
      </c>
      <c r="F1694" t="s">
        <v>127</v>
      </c>
      <c r="G1694" t="s">
        <v>9</v>
      </c>
      <c r="H1694">
        <v>5.6548770749318402</v>
      </c>
      <c r="I1694">
        <v>3.64442802405356</v>
      </c>
      <c r="J1694">
        <v>5.65667261334002</v>
      </c>
      <c r="K1694">
        <v>7.6117425739191802</v>
      </c>
    </row>
    <row r="1695" spans="1:11" x14ac:dyDescent="0.35">
      <c r="A1695" t="s">
        <v>3</v>
      </c>
      <c r="F1695" t="s">
        <v>128</v>
      </c>
      <c r="G1695" t="s">
        <v>9</v>
      </c>
      <c r="H1695">
        <v>4.2029760062379298</v>
      </c>
      <c r="I1695">
        <v>2.2480831646249899</v>
      </c>
      <c r="J1695">
        <v>4.2440301865319201</v>
      </c>
      <c r="K1695">
        <v>6.0285529494557499</v>
      </c>
    </row>
    <row r="1696" spans="1:11" x14ac:dyDescent="0.35">
      <c r="A1696" t="s">
        <v>3</v>
      </c>
      <c r="F1696" t="s">
        <v>129</v>
      </c>
      <c r="G1696" t="s">
        <v>9</v>
      </c>
      <c r="H1696">
        <v>1.45190106869391</v>
      </c>
      <c r="I1696">
        <v>1.3963448594285801</v>
      </c>
      <c r="J1696">
        <v>1.4126424268081099</v>
      </c>
      <c r="K1696">
        <v>1.58318962446342</v>
      </c>
    </row>
    <row r="1697" spans="1:11" x14ac:dyDescent="0.35">
      <c r="A1697" t="s">
        <v>3</v>
      </c>
      <c r="F1697" t="s">
        <v>130</v>
      </c>
      <c r="G1697" t="s">
        <v>9</v>
      </c>
      <c r="H1697">
        <v>2.9253033315494799</v>
      </c>
      <c r="I1697">
        <v>2.2144640297550602</v>
      </c>
      <c r="J1697">
        <v>3.0487933043202702</v>
      </c>
      <c r="K1697">
        <v>3.3758731366641701</v>
      </c>
    </row>
    <row r="1698" spans="1:11" x14ac:dyDescent="0.35">
      <c r="A1698" t="s">
        <v>3</v>
      </c>
      <c r="F1698" t="s">
        <v>131</v>
      </c>
      <c r="G1698" t="s">
        <v>9</v>
      </c>
      <c r="H1698">
        <v>1.66278201653341</v>
      </c>
      <c r="I1698">
        <v>1.1923262603653699</v>
      </c>
      <c r="J1698">
        <v>1.5631260997907801</v>
      </c>
      <c r="K1698">
        <v>2.3172779938482799</v>
      </c>
    </row>
    <row r="1699" spans="1:11" x14ac:dyDescent="0.35">
      <c r="A1699" t="s">
        <v>3</v>
      </c>
      <c r="F1699" t="s">
        <v>132</v>
      </c>
      <c r="G1699" t="s">
        <v>9</v>
      </c>
      <c r="H1699">
        <v>1.2625213150160699</v>
      </c>
      <c r="I1699">
        <v>1.02213776938969</v>
      </c>
      <c r="J1699">
        <v>1.4856672045295001</v>
      </c>
      <c r="K1699">
        <v>1.05859514281589</v>
      </c>
    </row>
    <row r="1700" spans="1:11" x14ac:dyDescent="0.35">
      <c r="A1700" t="s">
        <v>3</v>
      </c>
      <c r="F1700" t="s">
        <v>133</v>
      </c>
      <c r="G1700" t="s">
        <v>9</v>
      </c>
      <c r="H1700">
        <v>21.103100661747899</v>
      </c>
      <c r="I1700">
        <v>14.1487764275356</v>
      </c>
      <c r="J1700">
        <v>22.420246395825298</v>
      </c>
      <c r="K1700">
        <v>25.297010457547898</v>
      </c>
    </row>
    <row r="1701" spans="1:11" x14ac:dyDescent="0.35">
      <c r="A1701" t="s">
        <v>3</v>
      </c>
      <c r="F1701" t="s">
        <v>134</v>
      </c>
      <c r="G1701" t="s">
        <v>9</v>
      </c>
      <c r="H1701">
        <v>10.952911774013799</v>
      </c>
      <c r="I1701">
        <v>6.4918734915957597</v>
      </c>
      <c r="J1701">
        <v>11.786536998762999</v>
      </c>
      <c r="K1701">
        <v>13.6653914203375</v>
      </c>
    </row>
    <row r="1702" spans="1:11" x14ac:dyDescent="0.35">
      <c r="A1702" t="s">
        <v>3</v>
      </c>
      <c r="F1702" t="s">
        <v>135</v>
      </c>
      <c r="G1702" t="s">
        <v>9</v>
      </c>
      <c r="H1702">
        <v>10.1501888877341</v>
      </c>
      <c r="I1702">
        <v>7.6569029359397902</v>
      </c>
      <c r="J1702">
        <v>10.6337093970622</v>
      </c>
      <c r="K1702">
        <v>11.631619037210401</v>
      </c>
    </row>
    <row r="1703" spans="1:11" x14ac:dyDescent="0.35">
      <c r="A1703" t="s">
        <v>3</v>
      </c>
      <c r="F1703" t="s">
        <v>136</v>
      </c>
      <c r="G1703" t="s">
        <v>9</v>
      </c>
      <c r="H1703">
        <v>25.847314287900101</v>
      </c>
      <c r="I1703">
        <v>17.7794322095952</v>
      </c>
      <c r="J1703">
        <v>28.6442301780618</v>
      </c>
      <c r="K1703">
        <v>28.220349602028399</v>
      </c>
    </row>
    <row r="1704" spans="1:11" x14ac:dyDescent="0.35">
      <c r="A1704" t="s">
        <v>3</v>
      </c>
      <c r="F1704" t="s">
        <v>137</v>
      </c>
      <c r="G1704" t="s">
        <v>9</v>
      </c>
      <c r="H1704">
        <v>214.86133328478499</v>
      </c>
      <c r="I1704">
        <v>93.478215725045303</v>
      </c>
      <c r="J1704">
        <v>230.74491584003599</v>
      </c>
      <c r="K1704">
        <v>302.02216940804499</v>
      </c>
    </row>
    <row r="1705" spans="1:11" x14ac:dyDescent="0.35">
      <c r="A1705" t="s">
        <v>3</v>
      </c>
      <c r="F1705" t="s">
        <v>138</v>
      </c>
      <c r="G1705" t="s">
        <v>9</v>
      </c>
      <c r="H1705">
        <v>3.3311785904228799</v>
      </c>
      <c r="I1705">
        <v>1.58221943348106</v>
      </c>
      <c r="J1705">
        <v>3.7229624291597698</v>
      </c>
      <c r="K1705">
        <v>4.2670123331132501</v>
      </c>
    </row>
    <row r="1706" spans="1:11" x14ac:dyDescent="0.35">
      <c r="A1706" t="s">
        <v>3</v>
      </c>
      <c r="F1706" t="s">
        <v>139</v>
      </c>
      <c r="G1706" t="s">
        <v>9</v>
      </c>
      <c r="H1706">
        <v>104.88033687429601</v>
      </c>
      <c r="I1706">
        <v>46.636253570517901</v>
      </c>
      <c r="J1706">
        <v>111.14357082801899</v>
      </c>
      <c r="K1706">
        <v>149.37140080310201</v>
      </c>
    </row>
    <row r="1707" spans="1:11" x14ac:dyDescent="0.35">
      <c r="A1707" t="s">
        <v>3</v>
      </c>
      <c r="F1707" t="s">
        <v>140</v>
      </c>
      <c r="G1707" t="s">
        <v>9</v>
      </c>
      <c r="H1707">
        <v>54.459833474984897</v>
      </c>
      <c r="I1707">
        <v>25.8826591464702</v>
      </c>
      <c r="J1707">
        <v>64.572011804186801</v>
      </c>
      <c r="K1707">
        <v>62.462174981157297</v>
      </c>
    </row>
    <row r="1708" spans="1:11" x14ac:dyDescent="0.35">
      <c r="A1708" t="s">
        <v>3</v>
      </c>
      <c r="F1708" t="s">
        <v>141</v>
      </c>
      <c r="G1708" t="s">
        <v>9</v>
      </c>
      <c r="H1708">
        <v>50.420503399311301</v>
      </c>
      <c r="I1708">
        <v>20.753594424047801</v>
      </c>
      <c r="J1708">
        <v>46.571559023832201</v>
      </c>
      <c r="K1708">
        <v>86.909225821945</v>
      </c>
    </row>
    <row r="1709" spans="1:11" x14ac:dyDescent="0.35">
      <c r="A1709" t="s">
        <v>3</v>
      </c>
      <c r="F1709" t="s">
        <v>142</v>
      </c>
      <c r="G1709" t="s">
        <v>9</v>
      </c>
      <c r="H1709">
        <v>17.653862233828601</v>
      </c>
      <c r="I1709">
        <v>7.81974796112417</v>
      </c>
      <c r="J1709">
        <v>18.282141516010402</v>
      </c>
      <c r="K1709">
        <v>26.008998127324102</v>
      </c>
    </row>
    <row r="1710" spans="1:11" x14ac:dyDescent="0.35">
      <c r="A1710" t="s">
        <v>3</v>
      </c>
      <c r="F1710" t="s">
        <v>143</v>
      </c>
      <c r="G1710" t="s">
        <v>9</v>
      </c>
      <c r="H1710">
        <v>86.092410966167705</v>
      </c>
      <c r="I1710">
        <v>36.203978635422203</v>
      </c>
      <c r="J1710">
        <v>94.087245469255294</v>
      </c>
      <c r="K1710">
        <v>119.034488490237</v>
      </c>
    </row>
    <row r="1711" spans="1:11" x14ac:dyDescent="0.35">
      <c r="A1711" t="s">
        <v>3</v>
      </c>
      <c r="F1711" t="s">
        <v>144</v>
      </c>
      <c r="G1711" t="s">
        <v>9</v>
      </c>
      <c r="H1711">
        <v>2.90354462006961</v>
      </c>
      <c r="I1711">
        <v>1.2360161245000001</v>
      </c>
      <c r="J1711">
        <v>3.50899559759117</v>
      </c>
      <c r="K1711">
        <v>3.3402696542680701</v>
      </c>
    </row>
    <row r="1712" spans="1:11" x14ac:dyDescent="0.35">
      <c r="A1712" t="s">
        <v>3</v>
      </c>
      <c r="F1712" t="s">
        <v>145</v>
      </c>
      <c r="G1712" t="s">
        <v>9</v>
      </c>
      <c r="H1712">
        <v>92.191076283442698</v>
      </c>
      <c r="I1712">
        <v>28.9346420318344</v>
      </c>
      <c r="J1712">
        <v>110.419266226015</v>
      </c>
      <c r="K1712">
        <v>118.06697635207701</v>
      </c>
    </row>
    <row r="1713" spans="1:11" x14ac:dyDescent="0.35">
      <c r="A1713" t="s">
        <v>3</v>
      </c>
      <c r="F1713" t="s">
        <v>146</v>
      </c>
      <c r="G1713" t="s">
        <v>9</v>
      </c>
      <c r="H1713" t="s">
        <v>19</v>
      </c>
      <c r="I1713">
        <v>7.2575413321628104E-2</v>
      </c>
      <c r="J1713" t="s">
        <v>19</v>
      </c>
      <c r="K1713" t="s">
        <v>19</v>
      </c>
    </row>
    <row r="1714" spans="1:11" x14ac:dyDescent="0.35">
      <c r="A1714" t="s">
        <v>3</v>
      </c>
      <c r="F1714" t="s">
        <v>147</v>
      </c>
      <c r="G1714" t="s">
        <v>9</v>
      </c>
      <c r="H1714" t="s">
        <v>19</v>
      </c>
      <c r="I1714">
        <v>0.55773599153545905</v>
      </c>
      <c r="J1714" t="s">
        <v>19</v>
      </c>
      <c r="K1714" t="s">
        <v>19</v>
      </c>
    </row>
    <row r="1715" spans="1:11" x14ac:dyDescent="0.35">
      <c r="A1715" t="s">
        <v>3</v>
      </c>
      <c r="F1715" t="s">
        <v>148</v>
      </c>
      <c r="G1715" t="s">
        <v>9</v>
      </c>
      <c r="H1715" t="s">
        <v>19</v>
      </c>
      <c r="I1715" t="s">
        <v>19</v>
      </c>
      <c r="J1715" t="s">
        <v>24</v>
      </c>
      <c r="K1715" t="s">
        <v>19</v>
      </c>
    </row>
    <row r="1716" spans="1:11" x14ac:dyDescent="0.35">
      <c r="A1716" t="s">
        <v>3</v>
      </c>
      <c r="F1716" t="s">
        <v>149</v>
      </c>
      <c r="G1716" t="s">
        <v>9</v>
      </c>
      <c r="H1716" t="s">
        <v>19</v>
      </c>
      <c r="I1716">
        <v>0.109705288835966</v>
      </c>
      <c r="J1716" t="s">
        <v>19</v>
      </c>
      <c r="K1716" t="s">
        <v>19</v>
      </c>
    </row>
    <row r="1717" spans="1:11" x14ac:dyDescent="0.35">
      <c r="A1717" t="s">
        <v>3</v>
      </c>
      <c r="F1717" t="s">
        <v>150</v>
      </c>
      <c r="G1717" t="s">
        <v>9</v>
      </c>
      <c r="H1717">
        <v>55.704490850056501</v>
      </c>
      <c r="I1717">
        <v>15.518539890218101</v>
      </c>
      <c r="J1717">
        <v>69.321573974335607</v>
      </c>
      <c r="K1717">
        <v>68.141900450708803</v>
      </c>
    </row>
    <row r="1718" spans="1:11" x14ac:dyDescent="0.35">
      <c r="A1718" t="s">
        <v>3</v>
      </c>
      <c r="F1718" t="s">
        <v>151</v>
      </c>
      <c r="G1718" t="s">
        <v>9</v>
      </c>
      <c r="H1718">
        <v>28.733466792891999</v>
      </c>
      <c r="I1718" t="s">
        <v>19</v>
      </c>
      <c r="J1718">
        <v>28.0470142876285</v>
      </c>
      <c r="K1718" t="s">
        <v>19</v>
      </c>
    </row>
    <row r="1719" spans="1:11" x14ac:dyDescent="0.35">
      <c r="A1719" t="s">
        <v>3</v>
      </c>
      <c r="F1719" t="s">
        <v>152</v>
      </c>
      <c r="G1719" t="s">
        <v>9</v>
      </c>
      <c r="H1719">
        <v>2434.84560642521</v>
      </c>
      <c r="I1719">
        <v>206.37906633199199</v>
      </c>
      <c r="J1719">
        <v>3639.3085610922799</v>
      </c>
      <c r="K1719">
        <v>2241.9054485454699</v>
      </c>
    </row>
    <row r="1720" spans="1:11" x14ac:dyDescent="0.35">
      <c r="A1720" t="s">
        <v>3</v>
      </c>
      <c r="F1720" t="s">
        <v>153</v>
      </c>
      <c r="G1720" t="s">
        <v>9</v>
      </c>
      <c r="H1720">
        <v>254.02529428211901</v>
      </c>
      <c r="I1720" t="s">
        <v>19</v>
      </c>
      <c r="J1720">
        <v>294.610315270515</v>
      </c>
      <c r="K1720" t="s">
        <v>19</v>
      </c>
    </row>
    <row r="1721" spans="1:11" x14ac:dyDescent="0.35">
      <c r="A1721" t="s">
        <v>3</v>
      </c>
      <c r="F1721" t="s">
        <v>154</v>
      </c>
      <c r="G1721" t="s">
        <v>9</v>
      </c>
      <c r="H1721" t="s">
        <v>19</v>
      </c>
      <c r="I1721" t="s">
        <v>24</v>
      </c>
      <c r="J1721" t="s">
        <v>19</v>
      </c>
      <c r="K1721" t="s">
        <v>24</v>
      </c>
    </row>
    <row r="1722" spans="1:11" x14ac:dyDescent="0.35">
      <c r="A1722" t="s">
        <v>3</v>
      </c>
      <c r="F1722" t="s">
        <v>155</v>
      </c>
      <c r="G1722" t="s">
        <v>9</v>
      </c>
      <c r="H1722">
        <v>1764.82742758165</v>
      </c>
      <c r="I1722" t="s">
        <v>19</v>
      </c>
      <c r="J1722">
        <v>2662.6254880241599</v>
      </c>
      <c r="K1722" t="s">
        <v>19</v>
      </c>
    </row>
    <row r="1723" spans="1:11" x14ac:dyDescent="0.35">
      <c r="A1723" t="str">
        <f t="shared" ref="A1723:A1786" si="26">CONCATENATE(B1723,C1723,D1723,E1723)</f>
        <v>Cropping</v>
      </c>
      <c r="B1723" t="s">
        <v>52</v>
      </c>
      <c r="F1723" t="s">
        <v>4</v>
      </c>
      <c r="G1723" t="s">
        <v>5</v>
      </c>
      <c r="H1723">
        <v>22652.0013</v>
      </c>
      <c r="I1723">
        <v>5641.6754000000001</v>
      </c>
      <c r="J1723">
        <v>11268.2862</v>
      </c>
      <c r="K1723">
        <v>5742.0397000000003</v>
      </c>
    </row>
    <row r="1724" spans="1:11" x14ac:dyDescent="0.35">
      <c r="A1724" t="str">
        <f t="shared" si="26"/>
        <v>Cropping</v>
      </c>
      <c r="B1724" t="s">
        <v>52</v>
      </c>
      <c r="F1724" t="s">
        <v>6</v>
      </c>
      <c r="G1724" t="s">
        <v>7</v>
      </c>
      <c r="H1724">
        <v>182.74854611036099</v>
      </c>
      <c r="I1724">
        <v>99.595331546724594</v>
      </c>
      <c r="J1724">
        <v>193.326355148044</v>
      </c>
      <c r="K1724">
        <v>243.69024691905199</v>
      </c>
    </row>
    <row r="1725" spans="1:11" x14ac:dyDescent="0.35">
      <c r="A1725" t="str">
        <f t="shared" si="26"/>
        <v>Cropping</v>
      </c>
      <c r="B1725" t="s">
        <v>52</v>
      </c>
      <c r="F1725" t="s">
        <v>8</v>
      </c>
      <c r="G1725" t="s">
        <v>9</v>
      </c>
      <c r="H1725">
        <v>175.885632245262</v>
      </c>
      <c r="I1725">
        <v>96.250965598977999</v>
      </c>
      <c r="J1725">
        <v>186.63256592462099</v>
      </c>
      <c r="K1725">
        <v>233.03839197524201</v>
      </c>
    </row>
    <row r="1726" spans="1:11" x14ac:dyDescent="0.35">
      <c r="A1726" t="str">
        <f t="shared" si="26"/>
        <v>Cropping</v>
      </c>
      <c r="B1726" t="s">
        <v>52</v>
      </c>
      <c r="F1726" t="s">
        <v>120</v>
      </c>
      <c r="G1726" t="s">
        <v>9</v>
      </c>
      <c r="H1726">
        <v>11.440501301754701</v>
      </c>
      <c r="I1726">
        <v>9.4500581121700193</v>
      </c>
      <c r="J1726">
        <v>13.2137601794317</v>
      </c>
      <c r="K1726">
        <v>9.9162773987786998</v>
      </c>
    </row>
    <row r="1727" spans="1:11" x14ac:dyDescent="0.35">
      <c r="A1727" t="str">
        <f t="shared" si="26"/>
        <v>Cropping</v>
      </c>
      <c r="B1727" t="s">
        <v>52</v>
      </c>
      <c r="F1727" t="s">
        <v>121</v>
      </c>
      <c r="G1727" t="s">
        <v>9</v>
      </c>
      <c r="H1727">
        <v>0.11630316390631699</v>
      </c>
      <c r="I1727">
        <v>0.107275516063898</v>
      </c>
      <c r="J1727">
        <v>0.134494024477298</v>
      </c>
      <c r="K1727">
        <v>8.9474933445688298E-2</v>
      </c>
    </row>
    <row r="1728" spans="1:11" x14ac:dyDescent="0.35">
      <c r="A1728" t="str">
        <f t="shared" si="26"/>
        <v>Cropping</v>
      </c>
      <c r="B1728" t="s">
        <v>52</v>
      </c>
      <c r="F1728" t="s">
        <v>122</v>
      </c>
      <c r="G1728" t="s">
        <v>9</v>
      </c>
      <c r="H1728">
        <v>0</v>
      </c>
      <c r="I1728">
        <v>0</v>
      </c>
      <c r="J1728">
        <v>0</v>
      </c>
      <c r="K1728" t="s">
        <v>54</v>
      </c>
    </row>
    <row r="1729" spans="1:11" x14ac:dyDescent="0.35">
      <c r="A1729" t="str">
        <f t="shared" si="26"/>
        <v>Cropping</v>
      </c>
      <c r="B1729" t="s">
        <v>52</v>
      </c>
      <c r="F1729" t="s">
        <v>123</v>
      </c>
      <c r="G1729" t="s">
        <v>9</v>
      </c>
      <c r="H1729">
        <v>0.11630316390631699</v>
      </c>
      <c r="I1729">
        <v>0.107275516063898</v>
      </c>
      <c r="J1729">
        <v>0.134494024477298</v>
      </c>
      <c r="K1729">
        <v>8.9474933445688298E-2</v>
      </c>
    </row>
    <row r="1730" spans="1:11" x14ac:dyDescent="0.35">
      <c r="A1730" t="str">
        <f t="shared" si="26"/>
        <v>Cropping</v>
      </c>
      <c r="B1730" t="s">
        <v>52</v>
      </c>
      <c r="F1730" t="s">
        <v>124</v>
      </c>
      <c r="G1730" t="s">
        <v>9</v>
      </c>
      <c r="H1730">
        <v>2.8640655552143199</v>
      </c>
      <c r="I1730">
        <v>2.1744131060783798</v>
      </c>
      <c r="J1730">
        <v>3.2539377052741201</v>
      </c>
      <c r="K1730">
        <v>2.77657126090577</v>
      </c>
    </row>
    <row r="1731" spans="1:11" x14ac:dyDescent="0.35">
      <c r="A1731" t="str">
        <f t="shared" si="26"/>
        <v>Cropping</v>
      </c>
      <c r="B1731" t="s">
        <v>52</v>
      </c>
      <c r="F1731" t="s">
        <v>125</v>
      </c>
      <c r="G1731" t="s">
        <v>9</v>
      </c>
      <c r="H1731" t="s">
        <v>19</v>
      </c>
      <c r="I1731" t="s">
        <v>24</v>
      </c>
      <c r="J1731" t="s">
        <v>24</v>
      </c>
      <c r="K1731" t="s">
        <v>54</v>
      </c>
    </row>
    <row r="1732" spans="1:11" x14ac:dyDescent="0.35">
      <c r="A1732" t="str">
        <f t="shared" si="26"/>
        <v>Cropping</v>
      </c>
      <c r="B1732" t="s">
        <v>52</v>
      </c>
      <c r="F1732" t="s">
        <v>126</v>
      </c>
      <c r="G1732" t="s">
        <v>9</v>
      </c>
      <c r="H1732">
        <v>2.8620208069650799</v>
      </c>
      <c r="I1732">
        <v>2.17233935330629</v>
      </c>
      <c r="J1732">
        <v>3.25086552558454</v>
      </c>
      <c r="K1732">
        <v>2.77657126090577</v>
      </c>
    </row>
    <row r="1733" spans="1:11" x14ac:dyDescent="0.35">
      <c r="A1733" t="str">
        <f t="shared" si="26"/>
        <v>Cropping</v>
      </c>
      <c r="B1733" t="s">
        <v>52</v>
      </c>
      <c r="F1733" t="s">
        <v>127</v>
      </c>
      <c r="G1733" t="s">
        <v>9</v>
      </c>
      <c r="H1733">
        <v>0.34662763638460498</v>
      </c>
      <c r="I1733">
        <v>0.31005825858042102</v>
      </c>
      <c r="J1733">
        <v>0.38889132049201902</v>
      </c>
      <c r="K1733">
        <v>0.29961877832366801</v>
      </c>
    </row>
    <row r="1734" spans="1:11" x14ac:dyDescent="0.35">
      <c r="A1734" t="str">
        <f t="shared" si="26"/>
        <v>Cropping</v>
      </c>
      <c r="B1734" t="s">
        <v>52</v>
      </c>
      <c r="F1734" t="s">
        <v>128</v>
      </c>
      <c r="G1734" t="s">
        <v>9</v>
      </c>
      <c r="H1734" t="s">
        <v>19</v>
      </c>
      <c r="I1734" t="s">
        <v>24</v>
      </c>
      <c r="J1734" t="s">
        <v>24</v>
      </c>
      <c r="K1734" t="s">
        <v>24</v>
      </c>
    </row>
    <row r="1735" spans="1:11" x14ac:dyDescent="0.35">
      <c r="A1735" t="str">
        <f t="shared" si="26"/>
        <v>Cropping</v>
      </c>
      <c r="B1735" t="s">
        <v>52</v>
      </c>
      <c r="F1735" t="s">
        <v>129</v>
      </c>
      <c r="G1735" t="s">
        <v>9</v>
      </c>
      <c r="H1735">
        <v>0.32598757488151803</v>
      </c>
      <c r="I1735">
        <v>0.24818137711361399</v>
      </c>
      <c r="J1735">
        <v>0.38858410252306202</v>
      </c>
      <c r="K1735" t="s">
        <v>19</v>
      </c>
    </row>
    <row r="1736" spans="1:11" x14ac:dyDescent="0.35">
      <c r="A1736" t="str">
        <f t="shared" si="26"/>
        <v>Cropping</v>
      </c>
      <c r="B1736" t="s">
        <v>52</v>
      </c>
      <c r="F1736" t="s">
        <v>130</v>
      </c>
      <c r="G1736" t="s">
        <v>9</v>
      </c>
      <c r="H1736">
        <v>0.48814884713961199</v>
      </c>
      <c r="I1736">
        <v>0.47057740861872399</v>
      </c>
      <c r="J1736">
        <v>0.71183174953437001</v>
      </c>
      <c r="K1736" t="s">
        <v>19</v>
      </c>
    </row>
    <row r="1737" spans="1:11" x14ac:dyDescent="0.35">
      <c r="A1737" t="str">
        <f t="shared" si="26"/>
        <v>Cropping</v>
      </c>
      <c r="B1737" t="s">
        <v>52</v>
      </c>
      <c r="F1737" t="s">
        <v>131</v>
      </c>
      <c r="G1737" t="s">
        <v>9</v>
      </c>
      <c r="H1737">
        <v>0.25898076829087902</v>
      </c>
      <c r="I1737">
        <v>0.21621800857241799</v>
      </c>
      <c r="J1737">
        <v>0.39482222061416899</v>
      </c>
      <c r="K1737" t="s">
        <v>19</v>
      </c>
    </row>
    <row r="1738" spans="1:11" x14ac:dyDescent="0.35">
      <c r="A1738" t="str">
        <f t="shared" si="26"/>
        <v>Cropping</v>
      </c>
      <c r="B1738" t="s">
        <v>52</v>
      </c>
      <c r="F1738" t="s">
        <v>132</v>
      </c>
      <c r="G1738" t="s">
        <v>9</v>
      </c>
      <c r="H1738">
        <v>0.229168078848733</v>
      </c>
      <c r="I1738">
        <v>0.25435940004630497</v>
      </c>
      <c r="J1738">
        <v>0.31700952892020101</v>
      </c>
      <c r="K1738" t="s">
        <v>19</v>
      </c>
    </row>
    <row r="1739" spans="1:11" x14ac:dyDescent="0.35">
      <c r="A1739" t="str">
        <f t="shared" si="26"/>
        <v>Cropping</v>
      </c>
      <c r="B1739" t="s">
        <v>52</v>
      </c>
      <c r="F1739" t="s">
        <v>133</v>
      </c>
      <c r="G1739" t="s">
        <v>9</v>
      </c>
      <c r="H1739">
        <v>4.0731509422966496</v>
      </c>
      <c r="I1739">
        <v>2.9831198636490099</v>
      </c>
      <c r="J1739">
        <v>4.7062728394314304</v>
      </c>
      <c r="K1739">
        <v>3.9016792586787599</v>
      </c>
    </row>
    <row r="1740" spans="1:11" x14ac:dyDescent="0.35">
      <c r="A1740" t="str">
        <f t="shared" si="26"/>
        <v>Cropping</v>
      </c>
      <c r="B1740" t="s">
        <v>52</v>
      </c>
      <c r="F1740" t="s">
        <v>134</v>
      </c>
      <c r="G1740" t="s">
        <v>9</v>
      </c>
      <c r="H1740">
        <v>2.2730411753949502</v>
      </c>
      <c r="I1740">
        <v>1.3824729334835499</v>
      </c>
      <c r="J1740">
        <v>2.9589941432265001</v>
      </c>
      <c r="K1740">
        <v>1.8019163556114</v>
      </c>
    </row>
    <row r="1741" spans="1:11" x14ac:dyDescent="0.35">
      <c r="A1741" t="str">
        <f t="shared" si="26"/>
        <v>Cropping</v>
      </c>
      <c r="B1741" t="s">
        <v>52</v>
      </c>
      <c r="F1741" t="s">
        <v>135</v>
      </c>
      <c r="G1741" t="s">
        <v>9</v>
      </c>
      <c r="H1741">
        <v>1.8001097669017001</v>
      </c>
      <c r="I1741">
        <v>1.60064693016546</v>
      </c>
      <c r="J1741">
        <v>1.74727869620493</v>
      </c>
      <c r="K1741">
        <v>2.0997629030673499</v>
      </c>
    </row>
    <row r="1742" spans="1:11" x14ac:dyDescent="0.35">
      <c r="A1742" t="str">
        <f t="shared" si="26"/>
        <v>Cropping</v>
      </c>
      <c r="B1742" t="s">
        <v>52</v>
      </c>
      <c r="F1742" t="s">
        <v>136</v>
      </c>
      <c r="G1742" t="s">
        <v>9</v>
      </c>
      <c r="H1742">
        <v>3.5522051568132298</v>
      </c>
      <c r="I1742">
        <v>3.4046139591795699</v>
      </c>
      <c r="J1742">
        <v>4.0183325402224899</v>
      </c>
      <c r="K1742">
        <v>2.7824795255247001</v>
      </c>
    </row>
    <row r="1743" spans="1:11" x14ac:dyDescent="0.35">
      <c r="A1743" t="str">
        <f t="shared" si="26"/>
        <v>Cropping</v>
      </c>
      <c r="B1743" t="s">
        <v>52</v>
      </c>
      <c r="F1743" t="s">
        <v>137</v>
      </c>
      <c r="G1743" t="s">
        <v>9</v>
      </c>
      <c r="H1743">
        <v>35.385906382143801</v>
      </c>
      <c r="I1743">
        <v>32.463853744580902</v>
      </c>
      <c r="J1743">
        <v>41.941376039951798</v>
      </c>
      <c r="K1743">
        <v>25.392308497971602</v>
      </c>
    </row>
    <row r="1744" spans="1:11" x14ac:dyDescent="0.35">
      <c r="A1744" t="str">
        <f t="shared" si="26"/>
        <v>Cropping</v>
      </c>
      <c r="B1744" t="s">
        <v>52</v>
      </c>
      <c r="F1744" t="s">
        <v>138</v>
      </c>
      <c r="G1744" t="s">
        <v>9</v>
      </c>
      <c r="H1744">
        <v>0.48361838298146298</v>
      </c>
      <c r="I1744" t="s">
        <v>19</v>
      </c>
      <c r="J1744">
        <v>0.56786533519178795</v>
      </c>
      <c r="K1744">
        <v>0.33296544431763497</v>
      </c>
    </row>
    <row r="1745" spans="1:11" x14ac:dyDescent="0.35">
      <c r="A1745" t="str">
        <f t="shared" si="26"/>
        <v>Cropping</v>
      </c>
      <c r="B1745" t="s">
        <v>52</v>
      </c>
      <c r="F1745" t="s">
        <v>139</v>
      </c>
      <c r="G1745" t="s">
        <v>9</v>
      </c>
      <c r="H1745">
        <v>17.233658667501501</v>
      </c>
      <c r="I1745">
        <v>15.4527489777239</v>
      </c>
      <c r="J1745">
        <v>20.1557511469668</v>
      </c>
      <c r="K1745">
        <v>13.249071104471801</v>
      </c>
    </row>
    <row r="1746" spans="1:11" x14ac:dyDescent="0.35">
      <c r="A1746" t="str">
        <f t="shared" si="26"/>
        <v>Cropping</v>
      </c>
      <c r="B1746" t="s">
        <v>52</v>
      </c>
      <c r="F1746" t="s">
        <v>140</v>
      </c>
      <c r="G1746" t="s">
        <v>9</v>
      </c>
      <c r="H1746">
        <v>16.6471893695327</v>
      </c>
      <c r="I1746">
        <v>15.4527489777239</v>
      </c>
      <c r="J1746">
        <v>20.1557511469668</v>
      </c>
      <c r="K1746">
        <v>10.9354849932507</v>
      </c>
    </row>
    <row r="1747" spans="1:11" x14ac:dyDescent="0.35">
      <c r="A1747" t="str">
        <f t="shared" si="26"/>
        <v>Cropping</v>
      </c>
      <c r="B1747" t="s">
        <v>52</v>
      </c>
      <c r="F1747" t="s">
        <v>141</v>
      </c>
      <c r="G1747" t="s">
        <v>9</v>
      </c>
      <c r="H1747">
        <v>0.58646929796882896</v>
      </c>
      <c r="I1747">
        <v>0</v>
      </c>
      <c r="J1747">
        <v>0</v>
      </c>
      <c r="K1747" t="s">
        <v>54</v>
      </c>
    </row>
    <row r="1748" spans="1:11" x14ac:dyDescent="0.35">
      <c r="A1748" t="str">
        <f t="shared" si="26"/>
        <v>Cropping</v>
      </c>
      <c r="B1748" t="s">
        <v>52</v>
      </c>
      <c r="F1748" t="s">
        <v>142</v>
      </c>
      <c r="G1748" t="s">
        <v>9</v>
      </c>
      <c r="H1748">
        <v>2.6517929164166198</v>
      </c>
      <c r="I1748" t="s">
        <v>19</v>
      </c>
      <c r="J1748">
        <v>3.24080422451464</v>
      </c>
      <c r="K1748">
        <v>2.0989009044991498</v>
      </c>
    </row>
    <row r="1749" spans="1:11" x14ac:dyDescent="0.35">
      <c r="A1749" t="str">
        <f t="shared" si="26"/>
        <v>Cropping</v>
      </c>
      <c r="B1749" t="s">
        <v>52</v>
      </c>
      <c r="F1749" t="s">
        <v>143</v>
      </c>
      <c r="G1749" t="s">
        <v>9</v>
      </c>
      <c r="H1749">
        <v>14.5195396359968</v>
      </c>
      <c r="I1749" t="s">
        <v>19</v>
      </c>
      <c r="J1749">
        <v>17.2901618446645</v>
      </c>
      <c r="K1749">
        <v>9.5180118556129099</v>
      </c>
    </row>
    <row r="1750" spans="1:11" x14ac:dyDescent="0.35">
      <c r="A1750" t="str">
        <f t="shared" si="26"/>
        <v>Cropping</v>
      </c>
      <c r="B1750" t="s">
        <v>52</v>
      </c>
      <c r="F1750" t="s">
        <v>144</v>
      </c>
      <c r="G1750" t="s">
        <v>9</v>
      </c>
      <c r="H1750">
        <v>0.49729677924749199</v>
      </c>
      <c r="I1750">
        <v>0.42815394164648302</v>
      </c>
      <c r="J1750">
        <v>0.68679348861408895</v>
      </c>
      <c r="K1750">
        <v>0.19335918907004401</v>
      </c>
    </row>
    <row r="1751" spans="1:11" x14ac:dyDescent="0.35">
      <c r="A1751" t="str">
        <f t="shared" si="26"/>
        <v>Cropping</v>
      </c>
      <c r="B1751" t="s">
        <v>52</v>
      </c>
      <c r="F1751" t="s">
        <v>145</v>
      </c>
      <c r="G1751" t="s">
        <v>9</v>
      </c>
      <c r="H1751" t="s">
        <v>19</v>
      </c>
      <c r="I1751" t="s">
        <v>19</v>
      </c>
      <c r="J1751" t="s">
        <v>24</v>
      </c>
      <c r="K1751" t="s">
        <v>19</v>
      </c>
    </row>
    <row r="1752" spans="1:11" x14ac:dyDescent="0.35">
      <c r="A1752" t="str">
        <f t="shared" si="26"/>
        <v>Cropping</v>
      </c>
      <c r="B1752" t="s">
        <v>52</v>
      </c>
      <c r="F1752" t="s">
        <v>146</v>
      </c>
      <c r="G1752" t="s">
        <v>9</v>
      </c>
      <c r="H1752" t="s">
        <v>19</v>
      </c>
      <c r="I1752" t="s">
        <v>24</v>
      </c>
      <c r="J1752" t="s">
        <v>24</v>
      </c>
      <c r="K1752" t="s">
        <v>24</v>
      </c>
    </row>
    <row r="1753" spans="1:11" x14ac:dyDescent="0.35">
      <c r="A1753" t="str">
        <f t="shared" si="26"/>
        <v>Cropping</v>
      </c>
      <c r="B1753" t="s">
        <v>52</v>
      </c>
      <c r="F1753" t="s">
        <v>147</v>
      </c>
      <c r="G1753" t="s">
        <v>9</v>
      </c>
      <c r="H1753" t="s">
        <v>24</v>
      </c>
      <c r="I1753" t="s">
        <v>24</v>
      </c>
      <c r="J1753" t="s">
        <v>24</v>
      </c>
      <c r="K1753" t="s">
        <v>24</v>
      </c>
    </row>
    <row r="1754" spans="1:11" x14ac:dyDescent="0.35">
      <c r="A1754" t="str">
        <f t="shared" si="26"/>
        <v>Cropping</v>
      </c>
      <c r="B1754" t="s">
        <v>52</v>
      </c>
      <c r="F1754" t="s">
        <v>148</v>
      </c>
      <c r="G1754" t="s">
        <v>9</v>
      </c>
      <c r="H1754" t="s">
        <v>24</v>
      </c>
      <c r="I1754" t="s">
        <v>54</v>
      </c>
      <c r="J1754">
        <v>0</v>
      </c>
      <c r="K1754" t="s">
        <v>24</v>
      </c>
    </row>
    <row r="1755" spans="1:11" x14ac:dyDescent="0.35">
      <c r="A1755" t="str">
        <f t="shared" si="26"/>
        <v>Cropping</v>
      </c>
      <c r="B1755" t="s">
        <v>52</v>
      </c>
      <c r="F1755" t="s">
        <v>149</v>
      </c>
      <c r="G1755" t="s">
        <v>9</v>
      </c>
      <c r="H1755" t="s">
        <v>24</v>
      </c>
      <c r="I1755">
        <v>0</v>
      </c>
      <c r="J1755" t="s">
        <v>24</v>
      </c>
      <c r="K1755" t="s">
        <v>24</v>
      </c>
    </row>
    <row r="1756" spans="1:11" x14ac:dyDescent="0.35">
      <c r="A1756" t="str">
        <f t="shared" si="26"/>
        <v>Cropping</v>
      </c>
      <c r="B1756" t="s">
        <v>52</v>
      </c>
      <c r="F1756" t="s">
        <v>150</v>
      </c>
      <c r="G1756" t="s">
        <v>9</v>
      </c>
      <c r="H1756" t="s">
        <v>19</v>
      </c>
      <c r="I1756" t="s">
        <v>19</v>
      </c>
      <c r="J1756" t="s">
        <v>24</v>
      </c>
      <c r="K1756" t="s">
        <v>24</v>
      </c>
    </row>
    <row r="1757" spans="1:11" x14ac:dyDescent="0.35">
      <c r="A1757" t="str">
        <f t="shared" si="26"/>
        <v>Cropping</v>
      </c>
      <c r="B1757" t="s">
        <v>52</v>
      </c>
      <c r="F1757" t="s">
        <v>151</v>
      </c>
      <c r="G1757" t="s">
        <v>9</v>
      </c>
      <c r="H1757" t="s">
        <v>24</v>
      </c>
      <c r="I1757" t="s">
        <v>24</v>
      </c>
      <c r="J1757" t="s">
        <v>24</v>
      </c>
      <c r="K1757" t="s">
        <v>24</v>
      </c>
    </row>
    <row r="1758" spans="1:11" x14ac:dyDescent="0.35">
      <c r="A1758" t="str">
        <f t="shared" si="26"/>
        <v>Cropping</v>
      </c>
      <c r="B1758" t="s">
        <v>52</v>
      </c>
      <c r="F1758" t="s">
        <v>152</v>
      </c>
      <c r="G1758" t="s">
        <v>9</v>
      </c>
      <c r="H1758" t="s">
        <v>19</v>
      </c>
      <c r="I1758" t="s">
        <v>24</v>
      </c>
      <c r="J1758" t="s">
        <v>19</v>
      </c>
      <c r="K1758" t="s">
        <v>24</v>
      </c>
    </row>
    <row r="1759" spans="1:11" x14ac:dyDescent="0.35">
      <c r="A1759" t="str">
        <f t="shared" si="26"/>
        <v>Cropping</v>
      </c>
      <c r="B1759" t="s">
        <v>52</v>
      </c>
      <c r="F1759" t="s">
        <v>153</v>
      </c>
      <c r="G1759" t="s">
        <v>9</v>
      </c>
      <c r="H1759" t="s">
        <v>19</v>
      </c>
      <c r="I1759" t="s">
        <v>24</v>
      </c>
      <c r="J1759" t="s">
        <v>19</v>
      </c>
      <c r="K1759" t="s">
        <v>24</v>
      </c>
    </row>
    <row r="1760" spans="1:11" x14ac:dyDescent="0.35">
      <c r="A1760" t="str">
        <f t="shared" si="26"/>
        <v>Cropping</v>
      </c>
      <c r="B1760" t="s">
        <v>52</v>
      </c>
      <c r="F1760" t="s">
        <v>154</v>
      </c>
      <c r="G1760" t="s">
        <v>9</v>
      </c>
      <c r="H1760" t="s">
        <v>24</v>
      </c>
      <c r="I1760" t="s">
        <v>54</v>
      </c>
      <c r="J1760" t="s">
        <v>24</v>
      </c>
      <c r="K1760">
        <v>0</v>
      </c>
    </row>
    <row r="1761" spans="1:11" x14ac:dyDescent="0.35">
      <c r="A1761" t="str">
        <f t="shared" si="26"/>
        <v>Cropping</v>
      </c>
      <c r="B1761" t="s">
        <v>52</v>
      </c>
      <c r="F1761" t="s">
        <v>155</v>
      </c>
      <c r="G1761" t="s">
        <v>9</v>
      </c>
      <c r="H1761">
        <v>0</v>
      </c>
      <c r="I1761">
        <v>0</v>
      </c>
      <c r="J1761">
        <v>0</v>
      </c>
      <c r="K1761">
        <v>0</v>
      </c>
    </row>
    <row r="1762" spans="1:11" x14ac:dyDescent="0.35">
      <c r="A1762" t="str">
        <f t="shared" si="26"/>
        <v>CroppingCereals</v>
      </c>
      <c r="B1762" t="s">
        <v>52</v>
      </c>
      <c r="C1762" t="s">
        <v>53</v>
      </c>
      <c r="F1762" t="s">
        <v>4</v>
      </c>
      <c r="G1762" t="s">
        <v>5</v>
      </c>
      <c r="H1762">
        <v>13989.0005</v>
      </c>
      <c r="I1762">
        <v>3488.5032000000001</v>
      </c>
      <c r="J1762">
        <v>6963.5174999999999</v>
      </c>
      <c r="K1762">
        <v>3536.9798000000001</v>
      </c>
    </row>
    <row r="1763" spans="1:11" x14ac:dyDescent="0.35">
      <c r="A1763" t="str">
        <f t="shared" si="26"/>
        <v>CroppingCereals</v>
      </c>
      <c r="B1763" t="s">
        <v>52</v>
      </c>
      <c r="C1763" t="s">
        <v>53</v>
      </c>
      <c r="F1763" t="s">
        <v>6</v>
      </c>
      <c r="G1763" t="s">
        <v>7</v>
      </c>
      <c r="H1763">
        <v>187.97887120555899</v>
      </c>
      <c r="I1763">
        <v>105.553297202938</v>
      </c>
      <c r="J1763">
        <v>203.99936905077101</v>
      </c>
      <c r="K1763">
        <v>237.733993235415</v>
      </c>
    </row>
    <row r="1764" spans="1:11" x14ac:dyDescent="0.35">
      <c r="A1764" t="str">
        <f t="shared" si="26"/>
        <v>CroppingCereals</v>
      </c>
      <c r="B1764" t="s">
        <v>52</v>
      </c>
      <c r="C1764" t="s">
        <v>53</v>
      </c>
      <c r="F1764" t="s">
        <v>8</v>
      </c>
      <c r="G1764" t="s">
        <v>9</v>
      </c>
      <c r="H1764">
        <v>180.212166891838</v>
      </c>
      <c r="I1764">
        <v>101.699900997654</v>
      </c>
      <c r="J1764">
        <v>197.12686573703601</v>
      </c>
      <c r="K1764">
        <v>224.347134638993</v>
      </c>
    </row>
    <row r="1765" spans="1:11" x14ac:dyDescent="0.35">
      <c r="A1765" t="str">
        <f t="shared" si="26"/>
        <v>CroppingCereals</v>
      </c>
      <c r="B1765" t="s">
        <v>52</v>
      </c>
      <c r="C1765" t="s">
        <v>53</v>
      </c>
      <c r="F1765" t="s">
        <v>120</v>
      </c>
      <c r="G1765" t="s">
        <v>9</v>
      </c>
      <c r="H1765">
        <v>10.5222496932501</v>
      </c>
      <c r="I1765">
        <v>10.1899729259242</v>
      </c>
      <c r="J1765">
        <v>10.312186180332001</v>
      </c>
      <c r="K1765">
        <v>11.263540190419</v>
      </c>
    </row>
    <row r="1766" spans="1:11" x14ac:dyDescent="0.35">
      <c r="A1766" t="str">
        <f t="shared" si="26"/>
        <v>CroppingCereals</v>
      </c>
      <c r="B1766" t="s">
        <v>52</v>
      </c>
      <c r="C1766" t="s">
        <v>53</v>
      </c>
      <c r="F1766" t="s">
        <v>121</v>
      </c>
      <c r="G1766" t="s">
        <v>9</v>
      </c>
      <c r="H1766">
        <v>0.108391419386968</v>
      </c>
      <c r="I1766" t="s">
        <v>19</v>
      </c>
      <c r="J1766">
        <v>0.102688787670886</v>
      </c>
      <c r="K1766" t="s">
        <v>19</v>
      </c>
    </row>
    <row r="1767" spans="1:11" x14ac:dyDescent="0.35">
      <c r="A1767" t="str">
        <f t="shared" si="26"/>
        <v>CroppingCereals</v>
      </c>
      <c r="B1767" t="s">
        <v>52</v>
      </c>
      <c r="C1767" t="s">
        <v>53</v>
      </c>
      <c r="F1767" t="s">
        <v>122</v>
      </c>
      <c r="G1767" t="s">
        <v>9</v>
      </c>
      <c r="H1767">
        <v>0</v>
      </c>
      <c r="I1767">
        <v>0</v>
      </c>
      <c r="J1767">
        <v>0</v>
      </c>
      <c r="K1767">
        <v>0</v>
      </c>
    </row>
    <row r="1768" spans="1:11" x14ac:dyDescent="0.35">
      <c r="A1768" t="str">
        <f t="shared" si="26"/>
        <v>CroppingCereals</v>
      </c>
      <c r="B1768" t="s">
        <v>52</v>
      </c>
      <c r="C1768" t="s">
        <v>53</v>
      </c>
      <c r="F1768" t="s">
        <v>123</v>
      </c>
      <c r="G1768" t="s">
        <v>9</v>
      </c>
      <c r="H1768">
        <v>0.108391419386968</v>
      </c>
      <c r="I1768" t="s">
        <v>19</v>
      </c>
      <c r="J1768">
        <v>0.102688787670886</v>
      </c>
      <c r="K1768" t="s">
        <v>19</v>
      </c>
    </row>
    <row r="1769" spans="1:11" x14ac:dyDescent="0.35">
      <c r="A1769" t="str">
        <f t="shared" si="26"/>
        <v>CroppingCereals</v>
      </c>
      <c r="B1769" t="s">
        <v>52</v>
      </c>
      <c r="C1769" t="s">
        <v>53</v>
      </c>
      <c r="F1769" t="s">
        <v>124</v>
      </c>
      <c r="G1769" t="s">
        <v>9</v>
      </c>
      <c r="H1769">
        <v>2.7198755450755798</v>
      </c>
      <c r="I1769">
        <v>3.0074781671405701</v>
      </c>
      <c r="J1769">
        <v>2.4438811419659698</v>
      </c>
      <c r="K1769" t="s">
        <v>19</v>
      </c>
    </row>
    <row r="1770" spans="1:11" x14ac:dyDescent="0.35">
      <c r="A1770" t="str">
        <f t="shared" si="26"/>
        <v>CroppingCereals</v>
      </c>
      <c r="B1770" t="s">
        <v>52</v>
      </c>
      <c r="C1770" t="s">
        <v>53</v>
      </c>
      <c r="F1770" t="s">
        <v>125</v>
      </c>
      <c r="G1770" t="s">
        <v>9</v>
      </c>
      <c r="H1770" t="s">
        <v>19</v>
      </c>
      <c r="I1770" t="s">
        <v>24</v>
      </c>
      <c r="J1770" t="s">
        <v>24</v>
      </c>
      <c r="K1770">
        <v>0</v>
      </c>
    </row>
    <row r="1771" spans="1:11" x14ac:dyDescent="0.35">
      <c r="A1771" t="str">
        <f t="shared" si="26"/>
        <v>CroppingCereals</v>
      </c>
      <c r="B1771" t="s">
        <v>52</v>
      </c>
      <c r="C1771" t="s">
        <v>53</v>
      </c>
      <c r="F1771" t="s">
        <v>126</v>
      </c>
      <c r="G1771" t="s">
        <v>9</v>
      </c>
      <c r="H1771">
        <v>2.7165645408333501</v>
      </c>
      <c r="I1771">
        <v>3.0041244537198599</v>
      </c>
      <c r="J1771">
        <v>2.43890977512442</v>
      </c>
      <c r="K1771" t="s">
        <v>19</v>
      </c>
    </row>
    <row r="1772" spans="1:11" x14ac:dyDescent="0.35">
      <c r="A1772" t="str">
        <f t="shared" si="26"/>
        <v>CroppingCereals</v>
      </c>
      <c r="B1772" t="s">
        <v>52</v>
      </c>
      <c r="C1772" t="s">
        <v>53</v>
      </c>
      <c r="F1772" t="s">
        <v>127</v>
      </c>
      <c r="G1772" t="s">
        <v>9</v>
      </c>
      <c r="H1772">
        <v>0.35169801159132202</v>
      </c>
      <c r="I1772">
        <v>0.407519210531325</v>
      </c>
      <c r="J1772">
        <v>0.30220409441061902</v>
      </c>
      <c r="K1772" t="s">
        <v>19</v>
      </c>
    </row>
    <row r="1773" spans="1:11" x14ac:dyDescent="0.35">
      <c r="A1773" t="str">
        <f t="shared" si="26"/>
        <v>CroppingCereals</v>
      </c>
      <c r="B1773" t="s">
        <v>52</v>
      </c>
      <c r="C1773" t="s">
        <v>53</v>
      </c>
      <c r="F1773" t="s">
        <v>128</v>
      </c>
      <c r="G1773" t="s">
        <v>9</v>
      </c>
      <c r="H1773" t="s">
        <v>19</v>
      </c>
      <c r="I1773" t="s">
        <v>24</v>
      </c>
      <c r="J1773" t="s">
        <v>24</v>
      </c>
      <c r="K1773" t="s">
        <v>24</v>
      </c>
    </row>
    <row r="1774" spans="1:11" x14ac:dyDescent="0.35">
      <c r="A1774" t="str">
        <f t="shared" si="26"/>
        <v>CroppingCereals</v>
      </c>
      <c r="B1774" t="s">
        <v>52</v>
      </c>
      <c r="C1774" t="s">
        <v>53</v>
      </c>
      <c r="F1774" t="s">
        <v>129</v>
      </c>
      <c r="G1774" t="s">
        <v>9</v>
      </c>
      <c r="H1774">
        <v>0.31827613130759402</v>
      </c>
      <c r="I1774" t="s">
        <v>19</v>
      </c>
      <c r="J1774">
        <v>0.301706957726465</v>
      </c>
      <c r="K1774" t="s">
        <v>19</v>
      </c>
    </row>
    <row r="1775" spans="1:11" x14ac:dyDescent="0.35">
      <c r="A1775" t="str">
        <f t="shared" si="26"/>
        <v>CroppingCereals</v>
      </c>
      <c r="B1775" t="s">
        <v>52</v>
      </c>
      <c r="C1775" t="s">
        <v>53</v>
      </c>
      <c r="F1775" t="s">
        <v>130</v>
      </c>
      <c r="G1775" t="s">
        <v>9</v>
      </c>
      <c r="H1775">
        <v>0.37698604557201898</v>
      </c>
      <c r="I1775">
        <v>0.49727826249378199</v>
      </c>
      <c r="J1775">
        <v>0.48370260001500698</v>
      </c>
      <c r="K1775" t="s">
        <v>19</v>
      </c>
    </row>
    <row r="1776" spans="1:11" x14ac:dyDescent="0.35">
      <c r="A1776" t="str">
        <f t="shared" si="26"/>
        <v>CroppingCereals</v>
      </c>
      <c r="B1776" t="s">
        <v>52</v>
      </c>
      <c r="C1776" t="s">
        <v>53</v>
      </c>
      <c r="F1776" t="s">
        <v>131</v>
      </c>
      <c r="G1776" t="s">
        <v>9</v>
      </c>
      <c r="H1776">
        <v>0.20084931300131101</v>
      </c>
      <c r="I1776" t="s">
        <v>19</v>
      </c>
      <c r="J1776">
        <v>0.27209834254024601</v>
      </c>
      <c r="K1776" t="s">
        <v>24</v>
      </c>
    </row>
    <row r="1777" spans="1:11" x14ac:dyDescent="0.35">
      <c r="A1777" t="str">
        <f t="shared" si="26"/>
        <v>CroppingCereals</v>
      </c>
      <c r="B1777" t="s">
        <v>52</v>
      </c>
      <c r="C1777" t="s">
        <v>53</v>
      </c>
      <c r="F1777" t="s">
        <v>132</v>
      </c>
      <c r="G1777" t="s">
        <v>9</v>
      </c>
      <c r="H1777">
        <v>0.176136732570708</v>
      </c>
      <c r="I1777">
        <v>0.25134996006310101</v>
      </c>
      <c r="J1777">
        <v>0.21160425747476</v>
      </c>
      <c r="K1777" t="s">
        <v>19</v>
      </c>
    </row>
    <row r="1778" spans="1:11" x14ac:dyDescent="0.35">
      <c r="A1778" t="str">
        <f t="shared" si="26"/>
        <v>CroppingCereals</v>
      </c>
      <c r="B1778" t="s">
        <v>52</v>
      </c>
      <c r="C1778" t="s">
        <v>53</v>
      </c>
      <c r="F1778" t="s">
        <v>133</v>
      </c>
      <c r="G1778" t="s">
        <v>9</v>
      </c>
      <c r="H1778">
        <v>3.56657645126255</v>
      </c>
      <c r="I1778">
        <v>2.75376371161133</v>
      </c>
      <c r="J1778">
        <v>3.56476145568673</v>
      </c>
      <c r="K1778">
        <v>4.3718223836053598</v>
      </c>
    </row>
    <row r="1779" spans="1:11" x14ac:dyDescent="0.35">
      <c r="A1779" t="str">
        <f t="shared" si="26"/>
        <v>CroppingCereals</v>
      </c>
      <c r="B1779" t="s">
        <v>52</v>
      </c>
      <c r="C1779" t="s">
        <v>53</v>
      </c>
      <c r="F1779" t="s">
        <v>134</v>
      </c>
      <c r="G1779" t="s">
        <v>9</v>
      </c>
      <c r="H1779">
        <v>1.9565703646947501</v>
      </c>
      <c r="I1779">
        <v>1.28196591305979</v>
      </c>
      <c r="J1779">
        <v>2.3868411445795901</v>
      </c>
      <c r="K1779">
        <v>1.77482255906579</v>
      </c>
    </row>
    <row r="1780" spans="1:11" x14ac:dyDescent="0.35">
      <c r="A1780" t="str">
        <f t="shared" si="26"/>
        <v>CroppingCereals</v>
      </c>
      <c r="B1780" t="s">
        <v>52</v>
      </c>
      <c r="C1780" t="s">
        <v>53</v>
      </c>
      <c r="F1780" t="s">
        <v>135</v>
      </c>
      <c r="G1780" t="s">
        <v>9</v>
      </c>
      <c r="H1780">
        <v>1.6100060865678001</v>
      </c>
      <c r="I1780">
        <v>1.47179779855154</v>
      </c>
      <c r="J1780">
        <v>1.1779203111071399</v>
      </c>
      <c r="K1780" t="s">
        <v>19</v>
      </c>
    </row>
    <row r="1781" spans="1:11" x14ac:dyDescent="0.35">
      <c r="A1781" t="str">
        <f t="shared" si="26"/>
        <v>CroppingCereals</v>
      </c>
      <c r="B1781" t="s">
        <v>52</v>
      </c>
      <c r="C1781" t="s">
        <v>53</v>
      </c>
      <c r="F1781" t="s">
        <v>136</v>
      </c>
      <c r="G1781" t="s">
        <v>9</v>
      </c>
      <c r="H1781">
        <v>3.3987222203616398</v>
      </c>
      <c r="I1781">
        <v>3.40970953101032</v>
      </c>
      <c r="J1781">
        <v>3.41494810058279</v>
      </c>
      <c r="K1781" t="s">
        <v>19</v>
      </c>
    </row>
    <row r="1782" spans="1:11" x14ac:dyDescent="0.35">
      <c r="A1782" t="str">
        <f t="shared" si="26"/>
        <v>CroppingCereals</v>
      </c>
      <c r="B1782" t="s">
        <v>52</v>
      </c>
      <c r="C1782" t="s">
        <v>53</v>
      </c>
      <c r="F1782" t="s">
        <v>137</v>
      </c>
      <c r="G1782" t="s">
        <v>9</v>
      </c>
      <c r="H1782">
        <v>42.520681409654699</v>
      </c>
      <c r="I1782" t="s">
        <v>19</v>
      </c>
      <c r="J1782">
        <v>43.629488181798898</v>
      </c>
      <c r="K1782">
        <v>33.388848649913101</v>
      </c>
    </row>
    <row r="1783" spans="1:11" x14ac:dyDescent="0.35">
      <c r="A1783" t="str">
        <f t="shared" si="26"/>
        <v>CroppingCereals</v>
      </c>
      <c r="B1783" t="s">
        <v>52</v>
      </c>
      <c r="C1783" t="s">
        <v>53</v>
      </c>
      <c r="F1783" t="s">
        <v>138</v>
      </c>
      <c r="G1783" t="s">
        <v>9</v>
      </c>
      <c r="H1783">
        <v>0.561200403845865</v>
      </c>
      <c r="I1783" t="s">
        <v>19</v>
      </c>
      <c r="J1783">
        <v>0.56497208630551998</v>
      </c>
      <c r="K1783" t="s">
        <v>19</v>
      </c>
    </row>
    <row r="1784" spans="1:11" x14ac:dyDescent="0.35">
      <c r="A1784" t="str">
        <f t="shared" si="26"/>
        <v>CroppingCereals</v>
      </c>
      <c r="B1784" t="s">
        <v>52</v>
      </c>
      <c r="C1784" t="s">
        <v>53</v>
      </c>
      <c r="F1784" t="s">
        <v>139</v>
      </c>
      <c r="G1784" t="s">
        <v>9</v>
      </c>
      <c r="H1784">
        <v>20.313448783563899</v>
      </c>
      <c r="I1784" t="s">
        <v>19</v>
      </c>
      <c r="J1784">
        <v>20.767147034526701</v>
      </c>
      <c r="K1784">
        <v>16.9831074720868</v>
      </c>
    </row>
    <row r="1785" spans="1:11" x14ac:dyDescent="0.35">
      <c r="A1785" t="str">
        <f t="shared" si="26"/>
        <v>CroppingCereals</v>
      </c>
      <c r="B1785" t="s">
        <v>52</v>
      </c>
      <c r="C1785" t="s">
        <v>53</v>
      </c>
      <c r="F1785" t="s">
        <v>140</v>
      </c>
      <c r="G1785" t="s">
        <v>9</v>
      </c>
      <c r="H1785">
        <v>19.767787762249402</v>
      </c>
      <c r="I1785" t="s">
        <v>19</v>
      </c>
      <c r="J1785">
        <v>20.767147034526701</v>
      </c>
      <c r="K1785" t="s">
        <v>19</v>
      </c>
    </row>
    <row r="1786" spans="1:11" x14ac:dyDescent="0.35">
      <c r="A1786" t="str">
        <f t="shared" si="26"/>
        <v>CroppingCereals</v>
      </c>
      <c r="B1786" t="s">
        <v>52</v>
      </c>
      <c r="C1786" t="s">
        <v>53</v>
      </c>
      <c r="F1786" t="s">
        <v>141</v>
      </c>
      <c r="G1786" t="s">
        <v>9</v>
      </c>
      <c r="H1786" t="s">
        <v>24</v>
      </c>
      <c r="I1786" t="s">
        <v>54</v>
      </c>
      <c r="J1786">
        <v>0</v>
      </c>
      <c r="K1786" t="s">
        <v>24</v>
      </c>
    </row>
    <row r="1787" spans="1:11" x14ac:dyDescent="0.35">
      <c r="A1787" t="str">
        <f t="shared" ref="A1787:A1850" si="27">CONCATENATE(B1787,C1787,D1787,E1787)</f>
        <v>CroppingCereals</v>
      </c>
      <c r="B1787" t="s">
        <v>52</v>
      </c>
      <c r="C1787" t="s">
        <v>53</v>
      </c>
      <c r="F1787" t="s">
        <v>142</v>
      </c>
      <c r="G1787" t="s">
        <v>9</v>
      </c>
      <c r="H1787">
        <v>2.9395458253075399</v>
      </c>
      <c r="I1787" t="s">
        <v>19</v>
      </c>
      <c r="J1787">
        <v>2.9983845879614699</v>
      </c>
      <c r="K1787" t="s">
        <v>19</v>
      </c>
    </row>
    <row r="1788" spans="1:11" x14ac:dyDescent="0.35">
      <c r="A1788" t="str">
        <f t="shared" si="27"/>
        <v>CroppingCereals</v>
      </c>
      <c r="B1788" t="s">
        <v>52</v>
      </c>
      <c r="C1788" t="s">
        <v>53</v>
      </c>
      <c r="F1788" t="s">
        <v>143</v>
      </c>
      <c r="G1788" t="s">
        <v>9</v>
      </c>
      <c r="H1788">
        <v>18.134892816681202</v>
      </c>
      <c r="I1788" t="s">
        <v>19</v>
      </c>
      <c r="J1788">
        <v>18.558210082763502</v>
      </c>
      <c r="K1788" t="s">
        <v>19</v>
      </c>
    </row>
    <row r="1789" spans="1:11" x14ac:dyDescent="0.35">
      <c r="A1789" t="str">
        <f t="shared" si="27"/>
        <v>CroppingCereals</v>
      </c>
      <c r="B1789" t="s">
        <v>52</v>
      </c>
      <c r="C1789" t="s">
        <v>53</v>
      </c>
      <c r="F1789" t="s">
        <v>144</v>
      </c>
      <c r="G1789" t="s">
        <v>9</v>
      </c>
      <c r="H1789">
        <v>0.57159358025614504</v>
      </c>
      <c r="I1789">
        <v>0.61318664119327704</v>
      </c>
      <c r="J1789">
        <v>0.74077439024171299</v>
      </c>
      <c r="K1789" t="s">
        <v>19</v>
      </c>
    </row>
    <row r="1790" spans="1:11" x14ac:dyDescent="0.35">
      <c r="A1790" t="str">
        <f t="shared" si="27"/>
        <v>CroppingCereals</v>
      </c>
      <c r="B1790" t="s">
        <v>52</v>
      </c>
      <c r="C1790" t="s">
        <v>53</v>
      </c>
      <c r="F1790" t="s">
        <v>145</v>
      </c>
      <c r="G1790" t="s">
        <v>9</v>
      </c>
      <c r="H1790" t="s">
        <v>24</v>
      </c>
      <c r="I1790">
        <v>0</v>
      </c>
      <c r="J1790" t="s">
        <v>24</v>
      </c>
      <c r="K1790" t="s">
        <v>24</v>
      </c>
    </row>
    <row r="1791" spans="1:11" x14ac:dyDescent="0.35">
      <c r="A1791" t="str">
        <f t="shared" si="27"/>
        <v>CroppingCereals</v>
      </c>
      <c r="B1791" t="s">
        <v>52</v>
      </c>
      <c r="C1791" t="s">
        <v>53</v>
      </c>
      <c r="F1791" t="s">
        <v>146</v>
      </c>
      <c r="G1791" t="s">
        <v>9</v>
      </c>
      <c r="H1791" t="s">
        <v>24</v>
      </c>
      <c r="I1791" t="s">
        <v>54</v>
      </c>
      <c r="J1791" t="s">
        <v>24</v>
      </c>
      <c r="K1791" t="s">
        <v>54</v>
      </c>
    </row>
    <row r="1792" spans="1:11" x14ac:dyDescent="0.35">
      <c r="A1792" t="str">
        <f t="shared" si="27"/>
        <v>CroppingCereals</v>
      </c>
      <c r="B1792" t="s">
        <v>52</v>
      </c>
      <c r="C1792" t="s">
        <v>53</v>
      </c>
      <c r="F1792" t="s">
        <v>147</v>
      </c>
      <c r="G1792" t="s">
        <v>9</v>
      </c>
      <c r="H1792" t="s">
        <v>24</v>
      </c>
      <c r="I1792" t="s">
        <v>54</v>
      </c>
      <c r="J1792" t="s">
        <v>24</v>
      </c>
      <c r="K1792" t="s">
        <v>54</v>
      </c>
    </row>
    <row r="1793" spans="1:11" x14ac:dyDescent="0.35">
      <c r="A1793" t="str">
        <f t="shared" si="27"/>
        <v>CroppingCereals</v>
      </c>
      <c r="B1793" t="s">
        <v>52</v>
      </c>
      <c r="C1793" t="s">
        <v>53</v>
      </c>
      <c r="F1793" t="s">
        <v>148</v>
      </c>
      <c r="G1793" t="s">
        <v>9</v>
      </c>
      <c r="H1793" t="s">
        <v>54</v>
      </c>
      <c r="I1793">
        <v>0</v>
      </c>
      <c r="J1793">
        <v>0</v>
      </c>
      <c r="K1793" t="s">
        <v>54</v>
      </c>
    </row>
    <row r="1794" spans="1:11" x14ac:dyDescent="0.35">
      <c r="A1794" t="str">
        <f t="shared" si="27"/>
        <v>CroppingCereals</v>
      </c>
      <c r="B1794" t="s">
        <v>52</v>
      </c>
      <c r="C1794" t="s">
        <v>53</v>
      </c>
      <c r="F1794" t="s">
        <v>149</v>
      </c>
      <c r="G1794" t="s">
        <v>9</v>
      </c>
      <c r="H1794" t="s">
        <v>24</v>
      </c>
      <c r="I1794" t="s">
        <v>54</v>
      </c>
      <c r="J1794" t="s">
        <v>24</v>
      </c>
      <c r="K1794" t="s">
        <v>54</v>
      </c>
    </row>
    <row r="1795" spans="1:11" x14ac:dyDescent="0.35">
      <c r="A1795" t="str">
        <f t="shared" si="27"/>
        <v>CroppingCereals</v>
      </c>
      <c r="B1795" t="s">
        <v>52</v>
      </c>
      <c r="C1795" t="s">
        <v>53</v>
      </c>
      <c r="F1795" t="s">
        <v>150</v>
      </c>
      <c r="G1795" t="s">
        <v>9</v>
      </c>
      <c r="H1795" t="s">
        <v>24</v>
      </c>
      <c r="I1795">
        <v>0</v>
      </c>
      <c r="J1795" t="s">
        <v>24</v>
      </c>
      <c r="K1795" t="s">
        <v>24</v>
      </c>
    </row>
    <row r="1796" spans="1:11" x14ac:dyDescent="0.35">
      <c r="A1796" t="str">
        <f t="shared" si="27"/>
        <v>CroppingCereals</v>
      </c>
      <c r="B1796" t="s">
        <v>52</v>
      </c>
      <c r="C1796" t="s">
        <v>53</v>
      </c>
      <c r="F1796" t="s">
        <v>151</v>
      </c>
      <c r="G1796" t="s">
        <v>9</v>
      </c>
      <c r="H1796" t="s">
        <v>24</v>
      </c>
      <c r="I1796" t="s">
        <v>54</v>
      </c>
      <c r="J1796" t="s">
        <v>24</v>
      </c>
      <c r="K1796" t="s">
        <v>54</v>
      </c>
    </row>
    <row r="1797" spans="1:11" x14ac:dyDescent="0.35">
      <c r="A1797" t="str">
        <f t="shared" si="27"/>
        <v>CroppingCereals</v>
      </c>
      <c r="B1797" t="s">
        <v>52</v>
      </c>
      <c r="C1797" t="s">
        <v>53</v>
      </c>
      <c r="F1797" t="s">
        <v>152</v>
      </c>
      <c r="G1797" t="s">
        <v>9</v>
      </c>
      <c r="H1797" t="s">
        <v>19</v>
      </c>
      <c r="I1797" t="s">
        <v>24</v>
      </c>
      <c r="J1797" t="s">
        <v>19</v>
      </c>
      <c r="K1797" t="s">
        <v>24</v>
      </c>
    </row>
    <row r="1798" spans="1:11" x14ac:dyDescent="0.35">
      <c r="A1798" t="str">
        <f t="shared" si="27"/>
        <v>CroppingCereals</v>
      </c>
      <c r="B1798" t="s">
        <v>52</v>
      </c>
      <c r="C1798" t="s">
        <v>53</v>
      </c>
      <c r="F1798" t="s">
        <v>153</v>
      </c>
      <c r="G1798" t="s">
        <v>9</v>
      </c>
      <c r="H1798" t="s">
        <v>19</v>
      </c>
      <c r="I1798" t="s">
        <v>24</v>
      </c>
      <c r="J1798" t="s">
        <v>19</v>
      </c>
      <c r="K1798" t="s">
        <v>24</v>
      </c>
    </row>
    <row r="1799" spans="1:11" x14ac:dyDescent="0.35">
      <c r="A1799" t="str">
        <f t="shared" si="27"/>
        <v>CroppingCereals</v>
      </c>
      <c r="B1799" t="s">
        <v>52</v>
      </c>
      <c r="C1799" t="s">
        <v>53</v>
      </c>
      <c r="F1799" t="s">
        <v>154</v>
      </c>
      <c r="G1799" t="s">
        <v>9</v>
      </c>
      <c r="H1799" t="s">
        <v>24</v>
      </c>
      <c r="I1799" t="s">
        <v>54</v>
      </c>
      <c r="J1799" t="s">
        <v>24</v>
      </c>
      <c r="K1799">
        <v>0</v>
      </c>
    </row>
    <row r="1800" spans="1:11" x14ac:dyDescent="0.35">
      <c r="A1800" t="str">
        <f t="shared" si="27"/>
        <v>CroppingCereals</v>
      </c>
      <c r="B1800" t="s">
        <v>52</v>
      </c>
      <c r="C1800" t="s">
        <v>53</v>
      </c>
      <c r="F1800" t="s">
        <v>155</v>
      </c>
      <c r="G1800" t="s">
        <v>9</v>
      </c>
      <c r="H1800">
        <v>0</v>
      </c>
      <c r="I1800">
        <v>0</v>
      </c>
      <c r="J1800">
        <v>0</v>
      </c>
      <c r="K1800">
        <v>0</v>
      </c>
    </row>
    <row r="1801" spans="1:11" x14ac:dyDescent="0.35">
      <c r="A1801" t="str">
        <f t="shared" si="27"/>
        <v>CroppingGeneral cropping</v>
      </c>
      <c r="B1801" t="s">
        <v>52</v>
      </c>
      <c r="C1801" t="s">
        <v>55</v>
      </c>
      <c r="F1801" t="s">
        <v>4</v>
      </c>
      <c r="G1801" t="s">
        <v>5</v>
      </c>
      <c r="H1801">
        <v>5911.0003999999999</v>
      </c>
      <c r="I1801">
        <v>1470.2426</v>
      </c>
      <c r="J1801">
        <v>2930.5947000000001</v>
      </c>
      <c r="K1801">
        <v>1510.1631</v>
      </c>
    </row>
    <row r="1802" spans="1:11" x14ac:dyDescent="0.35">
      <c r="A1802" t="str">
        <f t="shared" si="27"/>
        <v>CroppingGeneral cropping</v>
      </c>
      <c r="B1802" t="s">
        <v>52</v>
      </c>
      <c r="C1802" t="s">
        <v>55</v>
      </c>
      <c r="F1802" t="s">
        <v>6</v>
      </c>
      <c r="G1802" t="s">
        <v>7</v>
      </c>
      <c r="H1802">
        <v>243.609011861173</v>
      </c>
      <c r="I1802">
        <v>125.844640331466</v>
      </c>
      <c r="J1802">
        <v>245.52983410943901</v>
      </c>
      <c r="K1802">
        <v>354.53282153762098</v>
      </c>
    </row>
    <row r="1803" spans="1:11" x14ac:dyDescent="0.35">
      <c r="A1803" t="str">
        <f t="shared" si="27"/>
        <v>CroppingGeneral cropping</v>
      </c>
      <c r="B1803" t="s">
        <v>52</v>
      </c>
      <c r="C1803" t="s">
        <v>55</v>
      </c>
      <c r="F1803" t="s">
        <v>8</v>
      </c>
      <c r="G1803" t="s">
        <v>9</v>
      </c>
      <c r="H1803">
        <v>236.42782571508499</v>
      </c>
      <c r="I1803">
        <v>122.95591997810401</v>
      </c>
      <c r="J1803">
        <v>236.96993455935799</v>
      </c>
      <c r="K1803">
        <v>345.84814489242899</v>
      </c>
    </row>
    <row r="1804" spans="1:11" x14ac:dyDescent="0.35">
      <c r="A1804" t="str">
        <f t="shared" si="27"/>
        <v>CroppingGeneral cropping</v>
      </c>
      <c r="B1804" t="s">
        <v>52</v>
      </c>
      <c r="C1804" t="s">
        <v>55</v>
      </c>
      <c r="F1804" t="s">
        <v>120</v>
      </c>
      <c r="G1804" t="s">
        <v>9</v>
      </c>
      <c r="H1804">
        <v>18.641553654775599</v>
      </c>
      <c r="I1804" t="s">
        <v>19</v>
      </c>
      <c r="J1804">
        <v>26.050286138168499</v>
      </c>
      <c r="K1804" t="s">
        <v>54</v>
      </c>
    </row>
    <row r="1805" spans="1:11" x14ac:dyDescent="0.35">
      <c r="A1805" t="str">
        <f t="shared" si="27"/>
        <v>CroppingGeneral cropping</v>
      </c>
      <c r="B1805" t="s">
        <v>52</v>
      </c>
      <c r="C1805" t="s">
        <v>55</v>
      </c>
      <c r="F1805" t="s">
        <v>121</v>
      </c>
      <c r="G1805" t="s">
        <v>9</v>
      </c>
      <c r="H1805" t="s">
        <v>19</v>
      </c>
      <c r="I1805" t="s">
        <v>19</v>
      </c>
      <c r="J1805" t="s">
        <v>19</v>
      </c>
      <c r="K1805" t="s">
        <v>19</v>
      </c>
    </row>
    <row r="1806" spans="1:11" x14ac:dyDescent="0.35">
      <c r="A1806" t="str">
        <f t="shared" si="27"/>
        <v>CroppingGeneral cropping</v>
      </c>
      <c r="B1806" t="s">
        <v>52</v>
      </c>
      <c r="C1806" t="s">
        <v>55</v>
      </c>
      <c r="F1806" t="s">
        <v>122</v>
      </c>
      <c r="G1806" t="s">
        <v>9</v>
      </c>
      <c r="H1806">
        <v>0</v>
      </c>
      <c r="I1806">
        <v>0</v>
      </c>
      <c r="J1806">
        <v>0</v>
      </c>
      <c r="K1806">
        <v>0</v>
      </c>
    </row>
    <row r="1807" spans="1:11" x14ac:dyDescent="0.35">
      <c r="A1807" t="str">
        <f t="shared" si="27"/>
        <v>CroppingGeneral cropping</v>
      </c>
      <c r="B1807" t="s">
        <v>52</v>
      </c>
      <c r="C1807" t="s">
        <v>55</v>
      </c>
      <c r="F1807" t="s">
        <v>123</v>
      </c>
      <c r="G1807" t="s">
        <v>9</v>
      </c>
      <c r="H1807" t="s">
        <v>19</v>
      </c>
      <c r="I1807" t="s">
        <v>19</v>
      </c>
      <c r="J1807" t="s">
        <v>19</v>
      </c>
      <c r="K1807" t="s">
        <v>19</v>
      </c>
    </row>
    <row r="1808" spans="1:11" x14ac:dyDescent="0.35">
      <c r="A1808" t="str">
        <f t="shared" si="27"/>
        <v>CroppingGeneral cropping</v>
      </c>
      <c r="B1808" t="s">
        <v>52</v>
      </c>
      <c r="C1808" t="s">
        <v>55</v>
      </c>
      <c r="F1808" t="s">
        <v>124</v>
      </c>
      <c r="G1808" t="s">
        <v>9</v>
      </c>
      <c r="H1808">
        <v>4.4906451926479303</v>
      </c>
      <c r="I1808" t="s">
        <v>19</v>
      </c>
      <c r="J1808" t="s">
        <v>19</v>
      </c>
      <c r="K1808" t="s">
        <v>19</v>
      </c>
    </row>
    <row r="1809" spans="1:11" x14ac:dyDescent="0.35">
      <c r="A1809" t="str">
        <f t="shared" si="27"/>
        <v>CroppingGeneral cropping</v>
      </c>
      <c r="B1809" t="s">
        <v>52</v>
      </c>
      <c r="C1809" t="s">
        <v>55</v>
      </c>
      <c r="F1809" t="s">
        <v>125</v>
      </c>
      <c r="G1809" t="s">
        <v>9</v>
      </c>
      <c r="H1809">
        <v>0</v>
      </c>
      <c r="I1809" t="s">
        <v>54</v>
      </c>
      <c r="J1809" t="s">
        <v>54</v>
      </c>
      <c r="K1809">
        <v>0</v>
      </c>
    </row>
    <row r="1810" spans="1:11" x14ac:dyDescent="0.35">
      <c r="A1810" t="str">
        <f t="shared" si="27"/>
        <v>CroppingGeneral cropping</v>
      </c>
      <c r="B1810" t="s">
        <v>52</v>
      </c>
      <c r="C1810" t="s">
        <v>55</v>
      </c>
      <c r="F1810" t="s">
        <v>126</v>
      </c>
      <c r="G1810" t="s">
        <v>9</v>
      </c>
      <c r="H1810">
        <v>4.4906451926479303</v>
      </c>
      <c r="I1810" t="s">
        <v>19</v>
      </c>
      <c r="J1810" t="s">
        <v>19</v>
      </c>
      <c r="K1810" t="s">
        <v>19</v>
      </c>
    </row>
    <row r="1811" spans="1:11" x14ac:dyDescent="0.35">
      <c r="A1811" t="str">
        <f t="shared" si="27"/>
        <v>CroppingGeneral cropping</v>
      </c>
      <c r="B1811" t="s">
        <v>52</v>
      </c>
      <c r="C1811" t="s">
        <v>55</v>
      </c>
      <c r="F1811" t="s">
        <v>127</v>
      </c>
      <c r="G1811" t="s">
        <v>9</v>
      </c>
      <c r="H1811" t="s">
        <v>19</v>
      </c>
      <c r="I1811" t="s">
        <v>24</v>
      </c>
      <c r="J1811" t="s">
        <v>19</v>
      </c>
      <c r="K1811" t="s">
        <v>19</v>
      </c>
    </row>
    <row r="1812" spans="1:11" x14ac:dyDescent="0.35">
      <c r="A1812" t="str">
        <f t="shared" si="27"/>
        <v>CroppingGeneral cropping</v>
      </c>
      <c r="B1812" t="s">
        <v>52</v>
      </c>
      <c r="C1812" t="s">
        <v>55</v>
      </c>
      <c r="F1812" t="s">
        <v>128</v>
      </c>
      <c r="G1812" t="s">
        <v>9</v>
      </c>
      <c r="H1812">
        <v>0</v>
      </c>
      <c r="I1812" t="s">
        <v>54</v>
      </c>
      <c r="J1812" t="s">
        <v>54</v>
      </c>
      <c r="K1812" t="s">
        <v>54</v>
      </c>
    </row>
    <row r="1813" spans="1:11" x14ac:dyDescent="0.35">
      <c r="A1813" t="str">
        <f t="shared" si="27"/>
        <v>CroppingGeneral cropping</v>
      </c>
      <c r="B1813" t="s">
        <v>52</v>
      </c>
      <c r="C1813" t="s">
        <v>55</v>
      </c>
      <c r="F1813" t="s">
        <v>129</v>
      </c>
      <c r="G1813" t="s">
        <v>9</v>
      </c>
      <c r="H1813" t="s">
        <v>19</v>
      </c>
      <c r="I1813" t="s">
        <v>24</v>
      </c>
      <c r="J1813" t="s">
        <v>19</v>
      </c>
      <c r="K1813" t="s">
        <v>19</v>
      </c>
    </row>
    <row r="1814" spans="1:11" x14ac:dyDescent="0.35">
      <c r="A1814" t="str">
        <f t="shared" si="27"/>
        <v>CroppingGeneral cropping</v>
      </c>
      <c r="B1814" t="s">
        <v>52</v>
      </c>
      <c r="C1814" t="s">
        <v>55</v>
      </c>
      <c r="F1814" t="s">
        <v>130</v>
      </c>
      <c r="G1814" t="s">
        <v>9</v>
      </c>
      <c r="H1814">
        <v>0.92924744684503902</v>
      </c>
      <c r="I1814" t="s">
        <v>19</v>
      </c>
      <c r="J1814" t="s">
        <v>54</v>
      </c>
      <c r="K1814" t="s">
        <v>24</v>
      </c>
    </row>
    <row r="1815" spans="1:11" x14ac:dyDescent="0.35">
      <c r="A1815" t="str">
        <f t="shared" si="27"/>
        <v>CroppingGeneral cropping</v>
      </c>
      <c r="B1815" t="s">
        <v>52</v>
      </c>
      <c r="C1815" t="s">
        <v>55</v>
      </c>
      <c r="F1815" t="s">
        <v>131</v>
      </c>
      <c r="G1815" t="s">
        <v>9</v>
      </c>
      <c r="H1815" t="s">
        <v>19</v>
      </c>
      <c r="I1815" t="s">
        <v>19</v>
      </c>
      <c r="J1815" t="s">
        <v>19</v>
      </c>
      <c r="K1815" t="s">
        <v>24</v>
      </c>
    </row>
    <row r="1816" spans="1:11" x14ac:dyDescent="0.35">
      <c r="A1816" t="str">
        <f t="shared" si="27"/>
        <v>CroppingGeneral cropping</v>
      </c>
      <c r="B1816" t="s">
        <v>52</v>
      </c>
      <c r="C1816" t="s">
        <v>55</v>
      </c>
      <c r="F1816" t="s">
        <v>132</v>
      </c>
      <c r="G1816" t="s">
        <v>9</v>
      </c>
      <c r="H1816" t="s">
        <v>19</v>
      </c>
      <c r="I1816" t="s">
        <v>19</v>
      </c>
      <c r="J1816" t="s">
        <v>19</v>
      </c>
      <c r="K1816" t="s">
        <v>24</v>
      </c>
    </row>
    <row r="1817" spans="1:11" x14ac:dyDescent="0.35">
      <c r="A1817" t="str">
        <f t="shared" si="27"/>
        <v>CroppingGeneral cropping</v>
      </c>
      <c r="B1817" t="s">
        <v>52</v>
      </c>
      <c r="C1817" t="s">
        <v>55</v>
      </c>
      <c r="F1817" t="s">
        <v>133</v>
      </c>
      <c r="G1817" t="s">
        <v>9</v>
      </c>
      <c r="H1817">
        <v>7.0409866982922296</v>
      </c>
      <c r="I1817" t="s">
        <v>19</v>
      </c>
      <c r="J1817">
        <v>9.5850570227264793</v>
      </c>
      <c r="K1817" t="s">
        <v>19</v>
      </c>
    </row>
    <row r="1818" spans="1:11" x14ac:dyDescent="0.35">
      <c r="A1818" t="str">
        <f t="shared" si="27"/>
        <v>CroppingGeneral cropping</v>
      </c>
      <c r="B1818" t="s">
        <v>52</v>
      </c>
      <c r="C1818" t="s">
        <v>55</v>
      </c>
      <c r="F1818" t="s">
        <v>134</v>
      </c>
      <c r="G1818" t="s">
        <v>9</v>
      </c>
      <c r="H1818">
        <v>4.0102954044801002</v>
      </c>
      <c r="I1818" t="s">
        <v>19</v>
      </c>
      <c r="J1818">
        <v>5.6918719159629996</v>
      </c>
      <c r="K1818" t="s">
        <v>19</v>
      </c>
    </row>
    <row r="1819" spans="1:11" x14ac:dyDescent="0.35">
      <c r="A1819" t="str">
        <f t="shared" si="27"/>
        <v>CroppingGeneral cropping</v>
      </c>
      <c r="B1819" t="s">
        <v>52</v>
      </c>
      <c r="C1819" t="s">
        <v>55</v>
      </c>
      <c r="F1819" t="s">
        <v>135</v>
      </c>
      <c r="G1819" t="s">
        <v>9</v>
      </c>
      <c r="H1819">
        <v>3.0306912938121302</v>
      </c>
      <c r="I1819" t="s">
        <v>19</v>
      </c>
      <c r="J1819">
        <v>3.8931851067634802</v>
      </c>
      <c r="K1819" t="s">
        <v>19</v>
      </c>
    </row>
    <row r="1820" spans="1:11" x14ac:dyDescent="0.35">
      <c r="A1820" t="str">
        <f t="shared" si="27"/>
        <v>CroppingGeneral cropping</v>
      </c>
      <c r="B1820" t="s">
        <v>52</v>
      </c>
      <c r="C1820" t="s">
        <v>55</v>
      </c>
      <c r="F1820" t="s">
        <v>136</v>
      </c>
      <c r="G1820" t="s">
        <v>9</v>
      </c>
      <c r="H1820">
        <v>5.5085713765135296</v>
      </c>
      <c r="I1820" t="s">
        <v>19</v>
      </c>
      <c r="J1820">
        <v>7.2522846608574003</v>
      </c>
      <c r="K1820" t="s">
        <v>19</v>
      </c>
    </row>
    <row r="1821" spans="1:11" x14ac:dyDescent="0.35">
      <c r="A1821" t="str">
        <f t="shared" si="27"/>
        <v>CroppingGeneral cropping</v>
      </c>
      <c r="B1821" t="s">
        <v>52</v>
      </c>
      <c r="C1821" t="s">
        <v>55</v>
      </c>
      <c r="F1821" t="s">
        <v>137</v>
      </c>
      <c r="G1821" t="s">
        <v>9</v>
      </c>
      <c r="H1821" t="s">
        <v>54</v>
      </c>
      <c r="I1821" t="s">
        <v>19</v>
      </c>
      <c r="J1821" t="s">
        <v>54</v>
      </c>
      <c r="K1821" t="s">
        <v>24</v>
      </c>
    </row>
    <row r="1822" spans="1:11" x14ac:dyDescent="0.35">
      <c r="A1822" t="str">
        <f t="shared" si="27"/>
        <v>CroppingGeneral cropping</v>
      </c>
      <c r="B1822" t="s">
        <v>52</v>
      </c>
      <c r="C1822" t="s">
        <v>55</v>
      </c>
      <c r="F1822" t="s">
        <v>138</v>
      </c>
      <c r="G1822" t="s">
        <v>9</v>
      </c>
      <c r="H1822" t="s">
        <v>54</v>
      </c>
      <c r="I1822" t="s">
        <v>24</v>
      </c>
      <c r="J1822" t="s">
        <v>19</v>
      </c>
      <c r="K1822" t="s">
        <v>24</v>
      </c>
    </row>
    <row r="1823" spans="1:11" x14ac:dyDescent="0.35">
      <c r="A1823" t="str">
        <f t="shared" si="27"/>
        <v>CroppingGeneral cropping</v>
      </c>
      <c r="B1823" t="s">
        <v>52</v>
      </c>
      <c r="C1823" t="s">
        <v>55</v>
      </c>
      <c r="F1823" t="s">
        <v>139</v>
      </c>
      <c r="G1823" t="s">
        <v>9</v>
      </c>
      <c r="H1823" t="s">
        <v>54</v>
      </c>
      <c r="I1823" t="s">
        <v>19</v>
      </c>
      <c r="J1823" t="s">
        <v>54</v>
      </c>
      <c r="K1823" t="s">
        <v>24</v>
      </c>
    </row>
    <row r="1824" spans="1:11" x14ac:dyDescent="0.35">
      <c r="A1824" t="str">
        <f t="shared" si="27"/>
        <v>CroppingGeneral cropping</v>
      </c>
      <c r="B1824" t="s">
        <v>52</v>
      </c>
      <c r="C1824" t="s">
        <v>55</v>
      </c>
      <c r="F1824" t="s">
        <v>140</v>
      </c>
      <c r="G1824" t="s">
        <v>9</v>
      </c>
      <c r="H1824" t="s">
        <v>54</v>
      </c>
      <c r="I1824" t="s">
        <v>19</v>
      </c>
      <c r="J1824" t="s">
        <v>54</v>
      </c>
      <c r="K1824" t="s">
        <v>24</v>
      </c>
    </row>
    <row r="1825" spans="1:11" x14ac:dyDescent="0.35">
      <c r="A1825" t="str">
        <f t="shared" si="27"/>
        <v>CroppingGeneral cropping</v>
      </c>
      <c r="B1825" t="s">
        <v>52</v>
      </c>
      <c r="C1825" t="s">
        <v>55</v>
      </c>
      <c r="F1825" t="s">
        <v>141</v>
      </c>
      <c r="G1825" t="s">
        <v>9</v>
      </c>
      <c r="H1825">
        <v>0</v>
      </c>
      <c r="I1825">
        <v>0</v>
      </c>
      <c r="J1825">
        <v>0</v>
      </c>
      <c r="K1825">
        <v>0</v>
      </c>
    </row>
    <row r="1826" spans="1:11" x14ac:dyDescent="0.35">
      <c r="A1826" t="str">
        <f t="shared" si="27"/>
        <v>CroppingGeneral cropping</v>
      </c>
      <c r="B1826" t="s">
        <v>52</v>
      </c>
      <c r="C1826" t="s">
        <v>55</v>
      </c>
      <c r="F1826" t="s">
        <v>142</v>
      </c>
      <c r="G1826" t="s">
        <v>9</v>
      </c>
      <c r="H1826" t="s">
        <v>19</v>
      </c>
      <c r="I1826">
        <v>0</v>
      </c>
      <c r="J1826" t="s">
        <v>19</v>
      </c>
      <c r="K1826" t="s">
        <v>19</v>
      </c>
    </row>
    <row r="1827" spans="1:11" x14ac:dyDescent="0.35">
      <c r="A1827" t="str">
        <f t="shared" si="27"/>
        <v>CroppingGeneral cropping</v>
      </c>
      <c r="B1827" t="s">
        <v>52</v>
      </c>
      <c r="C1827" t="s">
        <v>55</v>
      </c>
      <c r="F1827" t="s">
        <v>143</v>
      </c>
      <c r="G1827" t="s">
        <v>9</v>
      </c>
      <c r="H1827" t="s">
        <v>54</v>
      </c>
      <c r="I1827" t="s">
        <v>24</v>
      </c>
      <c r="J1827" t="s">
        <v>19</v>
      </c>
      <c r="K1827" t="s">
        <v>24</v>
      </c>
    </row>
    <row r="1828" spans="1:11" x14ac:dyDescent="0.35">
      <c r="A1828" t="str">
        <f t="shared" si="27"/>
        <v>CroppingGeneral cropping</v>
      </c>
      <c r="B1828" t="s">
        <v>52</v>
      </c>
      <c r="C1828" t="s">
        <v>55</v>
      </c>
      <c r="F1828" t="s">
        <v>144</v>
      </c>
      <c r="G1828" t="s">
        <v>9</v>
      </c>
      <c r="H1828" t="s">
        <v>19</v>
      </c>
      <c r="I1828" t="s">
        <v>24</v>
      </c>
      <c r="J1828" t="s">
        <v>19</v>
      </c>
      <c r="K1828" t="s">
        <v>24</v>
      </c>
    </row>
    <row r="1829" spans="1:11" x14ac:dyDescent="0.35">
      <c r="A1829" t="str">
        <f t="shared" si="27"/>
        <v>CroppingGeneral cropping</v>
      </c>
      <c r="B1829" t="s">
        <v>52</v>
      </c>
      <c r="C1829" t="s">
        <v>55</v>
      </c>
      <c r="F1829" t="s">
        <v>145</v>
      </c>
      <c r="G1829" t="s">
        <v>9</v>
      </c>
      <c r="H1829" t="s">
        <v>19</v>
      </c>
      <c r="I1829" t="s">
        <v>19</v>
      </c>
      <c r="J1829" t="s">
        <v>24</v>
      </c>
      <c r="K1829" t="s">
        <v>24</v>
      </c>
    </row>
    <row r="1830" spans="1:11" x14ac:dyDescent="0.35">
      <c r="A1830" t="str">
        <f t="shared" si="27"/>
        <v>CroppingGeneral cropping</v>
      </c>
      <c r="B1830" t="s">
        <v>52</v>
      </c>
      <c r="C1830" t="s">
        <v>55</v>
      </c>
      <c r="F1830" t="s">
        <v>146</v>
      </c>
      <c r="G1830" t="s">
        <v>9</v>
      </c>
      <c r="H1830" t="s">
        <v>24</v>
      </c>
      <c r="I1830" t="s">
        <v>54</v>
      </c>
      <c r="J1830" t="s">
        <v>54</v>
      </c>
      <c r="K1830" t="s">
        <v>24</v>
      </c>
    </row>
    <row r="1831" spans="1:11" x14ac:dyDescent="0.35">
      <c r="A1831" t="str">
        <f t="shared" si="27"/>
        <v>CroppingGeneral cropping</v>
      </c>
      <c r="B1831" t="s">
        <v>52</v>
      </c>
      <c r="C1831" t="s">
        <v>55</v>
      </c>
      <c r="F1831" t="s">
        <v>147</v>
      </c>
      <c r="G1831" t="s">
        <v>9</v>
      </c>
      <c r="H1831" t="s">
        <v>24</v>
      </c>
      <c r="I1831" t="s">
        <v>54</v>
      </c>
      <c r="J1831" t="s">
        <v>54</v>
      </c>
      <c r="K1831" t="s">
        <v>24</v>
      </c>
    </row>
    <row r="1832" spans="1:11" x14ac:dyDescent="0.35">
      <c r="A1832" t="str">
        <f t="shared" si="27"/>
        <v>CroppingGeneral cropping</v>
      </c>
      <c r="B1832" t="s">
        <v>52</v>
      </c>
      <c r="C1832" t="s">
        <v>55</v>
      </c>
      <c r="F1832" t="s">
        <v>148</v>
      </c>
      <c r="G1832" t="s">
        <v>9</v>
      </c>
      <c r="H1832" t="s">
        <v>24</v>
      </c>
      <c r="I1832" t="s">
        <v>54</v>
      </c>
      <c r="J1832">
        <v>0</v>
      </c>
      <c r="K1832" t="s">
        <v>24</v>
      </c>
    </row>
    <row r="1833" spans="1:11" x14ac:dyDescent="0.35">
      <c r="A1833" t="str">
        <f t="shared" si="27"/>
        <v>CroppingGeneral cropping</v>
      </c>
      <c r="B1833" t="s">
        <v>52</v>
      </c>
      <c r="C1833" t="s">
        <v>55</v>
      </c>
      <c r="F1833" t="s">
        <v>149</v>
      </c>
      <c r="G1833" t="s">
        <v>9</v>
      </c>
      <c r="H1833" t="s">
        <v>24</v>
      </c>
      <c r="I1833" t="s">
        <v>54</v>
      </c>
      <c r="J1833" t="s">
        <v>54</v>
      </c>
      <c r="K1833" t="s">
        <v>24</v>
      </c>
    </row>
    <row r="1834" spans="1:11" x14ac:dyDescent="0.35">
      <c r="A1834" t="str">
        <f t="shared" si="27"/>
        <v>CroppingGeneral cropping</v>
      </c>
      <c r="B1834" t="s">
        <v>52</v>
      </c>
      <c r="C1834" t="s">
        <v>55</v>
      </c>
      <c r="F1834" t="s">
        <v>150</v>
      </c>
      <c r="G1834" t="s">
        <v>9</v>
      </c>
      <c r="H1834" t="s">
        <v>19</v>
      </c>
      <c r="I1834" t="s">
        <v>19</v>
      </c>
      <c r="J1834" t="s">
        <v>24</v>
      </c>
      <c r="K1834" t="s">
        <v>24</v>
      </c>
    </row>
    <row r="1835" spans="1:11" x14ac:dyDescent="0.35">
      <c r="A1835" t="str">
        <f t="shared" si="27"/>
        <v>CroppingGeneral cropping</v>
      </c>
      <c r="B1835" t="s">
        <v>52</v>
      </c>
      <c r="C1835" t="s">
        <v>55</v>
      </c>
      <c r="F1835" t="s">
        <v>151</v>
      </c>
      <c r="G1835" t="s">
        <v>9</v>
      </c>
      <c r="H1835" t="s">
        <v>24</v>
      </c>
      <c r="I1835" t="s">
        <v>54</v>
      </c>
      <c r="J1835" t="s">
        <v>54</v>
      </c>
      <c r="K1835" t="s">
        <v>24</v>
      </c>
    </row>
    <row r="1836" spans="1:11" x14ac:dyDescent="0.35">
      <c r="A1836" t="str">
        <f t="shared" si="27"/>
        <v>CroppingGeneral cropping</v>
      </c>
      <c r="B1836" t="s">
        <v>52</v>
      </c>
      <c r="C1836" t="s">
        <v>55</v>
      </c>
      <c r="F1836" t="s">
        <v>152</v>
      </c>
      <c r="G1836" t="s">
        <v>9</v>
      </c>
      <c r="H1836">
        <v>0</v>
      </c>
      <c r="I1836" t="s">
        <v>54</v>
      </c>
      <c r="J1836">
        <v>0</v>
      </c>
      <c r="K1836" t="s">
        <v>54</v>
      </c>
    </row>
    <row r="1837" spans="1:11" x14ac:dyDescent="0.35">
      <c r="A1837" t="str">
        <f t="shared" si="27"/>
        <v>CroppingGeneral cropping</v>
      </c>
      <c r="B1837" t="s">
        <v>52</v>
      </c>
      <c r="C1837" t="s">
        <v>55</v>
      </c>
      <c r="F1837" t="s">
        <v>153</v>
      </c>
      <c r="G1837" t="s">
        <v>9</v>
      </c>
      <c r="H1837">
        <v>0</v>
      </c>
      <c r="I1837" t="s">
        <v>54</v>
      </c>
      <c r="J1837">
        <v>0</v>
      </c>
      <c r="K1837" t="s">
        <v>54</v>
      </c>
    </row>
    <row r="1838" spans="1:11" x14ac:dyDescent="0.35">
      <c r="A1838" t="str">
        <f t="shared" si="27"/>
        <v>CroppingGeneral cropping</v>
      </c>
      <c r="B1838" t="s">
        <v>52</v>
      </c>
      <c r="C1838" t="s">
        <v>55</v>
      </c>
      <c r="F1838" t="s">
        <v>154</v>
      </c>
      <c r="G1838" t="s">
        <v>9</v>
      </c>
      <c r="H1838" t="s">
        <v>54</v>
      </c>
      <c r="I1838">
        <v>0</v>
      </c>
      <c r="J1838" t="s">
        <v>54</v>
      </c>
      <c r="K1838">
        <v>0</v>
      </c>
    </row>
    <row r="1839" spans="1:11" x14ac:dyDescent="0.35">
      <c r="A1839" t="str">
        <f t="shared" si="27"/>
        <v>CroppingGeneral cropping</v>
      </c>
      <c r="B1839" t="s">
        <v>52</v>
      </c>
      <c r="C1839" t="s">
        <v>55</v>
      </c>
      <c r="F1839" t="s">
        <v>155</v>
      </c>
      <c r="G1839" t="s">
        <v>9</v>
      </c>
      <c r="H1839">
        <v>0</v>
      </c>
      <c r="I1839">
        <v>0</v>
      </c>
      <c r="J1839">
        <v>0</v>
      </c>
      <c r="K1839">
        <v>0</v>
      </c>
    </row>
    <row r="1840" spans="1:11" x14ac:dyDescent="0.35">
      <c r="A1840" t="str">
        <f t="shared" si="27"/>
        <v>CroppingHorticulture</v>
      </c>
      <c r="B1840" t="s">
        <v>52</v>
      </c>
      <c r="C1840" t="s">
        <v>56</v>
      </c>
      <c r="F1840" t="s">
        <v>4</v>
      </c>
      <c r="G1840" t="s">
        <v>5</v>
      </c>
      <c r="H1840">
        <v>2752.0003999999999</v>
      </c>
      <c r="I1840">
        <v>682.92960000000005</v>
      </c>
      <c r="J1840">
        <v>1374.174</v>
      </c>
      <c r="K1840">
        <v>694.89679999999998</v>
      </c>
    </row>
    <row r="1841" spans="1:11" x14ac:dyDescent="0.35">
      <c r="A1841" t="str">
        <f t="shared" si="27"/>
        <v>CroppingHorticulture</v>
      </c>
      <c r="B1841" t="s">
        <v>52</v>
      </c>
      <c r="C1841" t="s">
        <v>56</v>
      </c>
      <c r="F1841" t="s">
        <v>6</v>
      </c>
      <c r="G1841" t="s">
        <v>7</v>
      </c>
      <c r="H1841">
        <v>25.439972401893499</v>
      </c>
      <c r="I1841">
        <v>12.650448423966401</v>
      </c>
      <c r="J1841">
        <v>27.911380148365499</v>
      </c>
      <c r="K1841">
        <v>33.121976730933298</v>
      </c>
    </row>
    <row r="1842" spans="1:11" x14ac:dyDescent="0.35">
      <c r="A1842" t="str">
        <f t="shared" si="27"/>
        <v>CroppingHorticulture</v>
      </c>
      <c r="B1842" t="s">
        <v>52</v>
      </c>
      <c r="C1842" t="s">
        <v>56</v>
      </c>
      <c r="F1842" t="s">
        <v>8</v>
      </c>
      <c r="G1842" t="s">
        <v>9</v>
      </c>
      <c r="H1842">
        <v>23.8548312500245</v>
      </c>
      <c r="I1842">
        <v>10.9253476522324</v>
      </c>
      <c r="J1842">
        <v>26.102919659373601</v>
      </c>
      <c r="K1842">
        <v>32.116003872805301</v>
      </c>
    </row>
    <row r="1843" spans="1:11" x14ac:dyDescent="0.35">
      <c r="A1843" t="str">
        <f t="shared" si="27"/>
        <v>CroppingHorticulture</v>
      </c>
      <c r="B1843" t="s">
        <v>52</v>
      </c>
      <c r="C1843" t="s">
        <v>56</v>
      </c>
      <c r="F1843" t="s">
        <v>120</v>
      </c>
      <c r="G1843" t="s">
        <v>9</v>
      </c>
      <c r="H1843" t="s">
        <v>19</v>
      </c>
      <c r="I1843" t="s">
        <v>24</v>
      </c>
      <c r="J1843" t="s">
        <v>19</v>
      </c>
      <c r="K1843" t="s">
        <v>24</v>
      </c>
    </row>
    <row r="1844" spans="1:11" x14ac:dyDescent="0.35">
      <c r="A1844" t="str">
        <f t="shared" si="27"/>
        <v>CroppingHorticulture</v>
      </c>
      <c r="B1844" t="s">
        <v>52</v>
      </c>
      <c r="C1844" t="s">
        <v>56</v>
      </c>
      <c r="F1844" t="s">
        <v>121</v>
      </c>
      <c r="G1844" t="s">
        <v>9</v>
      </c>
      <c r="H1844" t="s">
        <v>19</v>
      </c>
      <c r="I1844">
        <v>0</v>
      </c>
      <c r="J1844" t="s">
        <v>19</v>
      </c>
      <c r="K1844">
        <v>0</v>
      </c>
    </row>
    <row r="1845" spans="1:11" x14ac:dyDescent="0.35">
      <c r="A1845" t="str">
        <f t="shared" si="27"/>
        <v>CroppingHorticulture</v>
      </c>
      <c r="B1845" t="s">
        <v>52</v>
      </c>
      <c r="C1845" t="s">
        <v>56</v>
      </c>
      <c r="F1845" t="s">
        <v>122</v>
      </c>
      <c r="G1845" t="s">
        <v>9</v>
      </c>
      <c r="H1845">
        <v>0</v>
      </c>
      <c r="I1845">
        <v>0</v>
      </c>
      <c r="J1845">
        <v>0</v>
      </c>
      <c r="K1845">
        <v>0</v>
      </c>
    </row>
    <row r="1846" spans="1:11" x14ac:dyDescent="0.35">
      <c r="A1846" t="str">
        <f t="shared" si="27"/>
        <v>CroppingHorticulture</v>
      </c>
      <c r="B1846" t="s">
        <v>52</v>
      </c>
      <c r="C1846" t="s">
        <v>56</v>
      </c>
      <c r="F1846" t="s">
        <v>123</v>
      </c>
      <c r="G1846" t="s">
        <v>9</v>
      </c>
      <c r="H1846" t="s">
        <v>19</v>
      </c>
      <c r="I1846">
        <v>0</v>
      </c>
      <c r="J1846" t="s">
        <v>19</v>
      </c>
      <c r="K1846">
        <v>0</v>
      </c>
    </row>
    <row r="1847" spans="1:11" x14ac:dyDescent="0.35">
      <c r="A1847" t="str">
        <f t="shared" si="27"/>
        <v>CroppingHorticulture</v>
      </c>
      <c r="B1847" t="s">
        <v>52</v>
      </c>
      <c r="C1847" t="s">
        <v>56</v>
      </c>
      <c r="F1847" t="s">
        <v>124</v>
      </c>
      <c r="G1847" t="s">
        <v>9</v>
      </c>
      <c r="H1847" t="s">
        <v>19</v>
      </c>
      <c r="I1847">
        <v>0</v>
      </c>
      <c r="J1847" t="s">
        <v>19</v>
      </c>
      <c r="K1847">
        <v>0</v>
      </c>
    </row>
    <row r="1848" spans="1:11" x14ac:dyDescent="0.35">
      <c r="A1848" t="str">
        <f t="shared" si="27"/>
        <v>CroppingHorticulture</v>
      </c>
      <c r="B1848" t="s">
        <v>52</v>
      </c>
      <c r="C1848" t="s">
        <v>56</v>
      </c>
      <c r="F1848" t="s">
        <v>125</v>
      </c>
      <c r="G1848" t="s">
        <v>9</v>
      </c>
      <c r="H1848">
        <v>0</v>
      </c>
      <c r="I1848">
        <v>0</v>
      </c>
      <c r="J1848">
        <v>0</v>
      </c>
      <c r="K1848">
        <v>0</v>
      </c>
    </row>
    <row r="1849" spans="1:11" x14ac:dyDescent="0.35">
      <c r="A1849" t="str">
        <f t="shared" si="27"/>
        <v>CroppingHorticulture</v>
      </c>
      <c r="B1849" t="s">
        <v>52</v>
      </c>
      <c r="C1849" t="s">
        <v>56</v>
      </c>
      <c r="F1849" t="s">
        <v>126</v>
      </c>
      <c r="G1849" t="s">
        <v>9</v>
      </c>
      <c r="H1849" t="s">
        <v>19</v>
      </c>
      <c r="I1849">
        <v>0</v>
      </c>
      <c r="J1849" t="s">
        <v>19</v>
      </c>
      <c r="K1849">
        <v>0</v>
      </c>
    </row>
    <row r="1850" spans="1:11" x14ac:dyDescent="0.35">
      <c r="A1850" t="str">
        <f t="shared" si="27"/>
        <v>CroppingHorticulture</v>
      </c>
      <c r="B1850" t="s">
        <v>52</v>
      </c>
      <c r="C1850" t="s">
        <v>56</v>
      </c>
      <c r="F1850" t="s">
        <v>127</v>
      </c>
      <c r="G1850" t="s">
        <v>9</v>
      </c>
      <c r="H1850" t="s">
        <v>19</v>
      </c>
      <c r="I1850" t="s">
        <v>54</v>
      </c>
      <c r="J1850" t="s">
        <v>19</v>
      </c>
      <c r="K1850">
        <v>0</v>
      </c>
    </row>
    <row r="1851" spans="1:11" x14ac:dyDescent="0.35">
      <c r="A1851" t="str">
        <f t="shared" ref="A1851:A1914" si="28">CONCATENATE(B1851,C1851,D1851,E1851)</f>
        <v>CroppingHorticulture</v>
      </c>
      <c r="B1851" t="s">
        <v>52</v>
      </c>
      <c r="C1851" t="s">
        <v>56</v>
      </c>
      <c r="F1851" t="s">
        <v>128</v>
      </c>
      <c r="G1851" t="s">
        <v>9</v>
      </c>
      <c r="H1851">
        <v>0</v>
      </c>
      <c r="I1851">
        <v>0</v>
      </c>
      <c r="J1851">
        <v>0</v>
      </c>
      <c r="K1851">
        <v>0</v>
      </c>
    </row>
    <row r="1852" spans="1:11" x14ac:dyDescent="0.35">
      <c r="A1852" t="str">
        <f t="shared" si="28"/>
        <v>CroppingHorticulture</v>
      </c>
      <c r="B1852" t="s">
        <v>52</v>
      </c>
      <c r="C1852" t="s">
        <v>56</v>
      </c>
      <c r="F1852" t="s">
        <v>129</v>
      </c>
      <c r="G1852" t="s">
        <v>9</v>
      </c>
      <c r="H1852" t="s">
        <v>19</v>
      </c>
      <c r="I1852">
        <v>0</v>
      </c>
      <c r="J1852" t="s">
        <v>19</v>
      </c>
      <c r="K1852">
        <v>0</v>
      </c>
    </row>
    <row r="1853" spans="1:11" x14ac:dyDescent="0.35">
      <c r="A1853" t="str">
        <f t="shared" si="28"/>
        <v>CroppingHorticulture</v>
      </c>
      <c r="B1853" t="s">
        <v>52</v>
      </c>
      <c r="C1853" t="s">
        <v>56</v>
      </c>
      <c r="F1853" t="s">
        <v>130</v>
      </c>
      <c r="G1853" t="s">
        <v>9</v>
      </c>
      <c r="H1853" t="s">
        <v>19</v>
      </c>
      <c r="I1853" t="s">
        <v>24</v>
      </c>
      <c r="J1853" t="s">
        <v>24</v>
      </c>
      <c r="K1853">
        <v>0</v>
      </c>
    </row>
    <row r="1854" spans="1:11" x14ac:dyDescent="0.35">
      <c r="A1854" t="str">
        <f t="shared" si="28"/>
        <v>CroppingHorticulture</v>
      </c>
      <c r="B1854" t="s">
        <v>52</v>
      </c>
      <c r="C1854" t="s">
        <v>56</v>
      </c>
      <c r="F1854" t="s">
        <v>131</v>
      </c>
      <c r="G1854" t="s">
        <v>9</v>
      </c>
      <c r="H1854" t="s">
        <v>24</v>
      </c>
      <c r="I1854" t="s">
        <v>24</v>
      </c>
      <c r="J1854" t="s">
        <v>54</v>
      </c>
      <c r="K1854">
        <v>0</v>
      </c>
    </row>
    <row r="1855" spans="1:11" x14ac:dyDescent="0.35">
      <c r="A1855" t="str">
        <f t="shared" si="28"/>
        <v>CroppingHorticulture</v>
      </c>
      <c r="B1855" t="s">
        <v>52</v>
      </c>
      <c r="C1855" t="s">
        <v>56</v>
      </c>
      <c r="F1855" t="s">
        <v>132</v>
      </c>
      <c r="G1855" t="s">
        <v>9</v>
      </c>
      <c r="H1855" t="s">
        <v>19</v>
      </c>
      <c r="I1855" t="s">
        <v>24</v>
      </c>
      <c r="J1855" t="s">
        <v>24</v>
      </c>
      <c r="K1855">
        <v>0</v>
      </c>
    </row>
    <row r="1856" spans="1:11" x14ac:dyDescent="0.35">
      <c r="A1856" t="str">
        <f t="shared" si="28"/>
        <v>CroppingHorticulture</v>
      </c>
      <c r="B1856" t="s">
        <v>52</v>
      </c>
      <c r="C1856" t="s">
        <v>56</v>
      </c>
      <c r="F1856" t="s">
        <v>133</v>
      </c>
      <c r="G1856" t="s">
        <v>9</v>
      </c>
      <c r="H1856" t="s">
        <v>19</v>
      </c>
      <c r="I1856" t="s">
        <v>24</v>
      </c>
      <c r="J1856" t="s">
        <v>19</v>
      </c>
      <c r="K1856" t="s">
        <v>24</v>
      </c>
    </row>
    <row r="1857" spans="1:11" x14ac:dyDescent="0.35">
      <c r="A1857" t="str">
        <f t="shared" si="28"/>
        <v>CroppingHorticulture</v>
      </c>
      <c r="B1857" t="s">
        <v>52</v>
      </c>
      <c r="C1857" t="s">
        <v>56</v>
      </c>
      <c r="F1857" t="s">
        <v>134</v>
      </c>
      <c r="G1857" t="s">
        <v>9</v>
      </c>
      <c r="H1857">
        <v>0.15029434952116999</v>
      </c>
      <c r="I1857" t="s">
        <v>24</v>
      </c>
      <c r="J1857" t="s">
        <v>19</v>
      </c>
      <c r="K1857" t="s">
        <v>24</v>
      </c>
    </row>
    <row r="1858" spans="1:11" x14ac:dyDescent="0.35">
      <c r="A1858" t="str">
        <f t="shared" si="28"/>
        <v>CroppingHorticulture</v>
      </c>
      <c r="B1858" t="s">
        <v>52</v>
      </c>
      <c r="C1858" t="s">
        <v>56</v>
      </c>
      <c r="F1858" t="s">
        <v>135</v>
      </c>
      <c r="G1858" t="s">
        <v>9</v>
      </c>
      <c r="H1858" t="s">
        <v>19</v>
      </c>
      <c r="I1858" t="s">
        <v>24</v>
      </c>
      <c r="J1858" t="s">
        <v>19</v>
      </c>
      <c r="K1858" t="s">
        <v>24</v>
      </c>
    </row>
    <row r="1859" spans="1:11" x14ac:dyDescent="0.35">
      <c r="A1859" t="str">
        <f t="shared" si="28"/>
        <v>CroppingHorticulture</v>
      </c>
      <c r="B1859" t="s">
        <v>52</v>
      </c>
      <c r="C1859" t="s">
        <v>56</v>
      </c>
      <c r="F1859" t="s">
        <v>136</v>
      </c>
      <c r="G1859" t="s">
        <v>9</v>
      </c>
      <c r="H1859" t="s">
        <v>19</v>
      </c>
      <c r="I1859" t="s">
        <v>24</v>
      </c>
      <c r="J1859" t="s">
        <v>19</v>
      </c>
      <c r="K1859" t="s">
        <v>24</v>
      </c>
    </row>
    <row r="1860" spans="1:11" x14ac:dyDescent="0.35">
      <c r="A1860" t="str">
        <f t="shared" si="28"/>
        <v>CroppingHorticulture</v>
      </c>
      <c r="B1860" t="s">
        <v>52</v>
      </c>
      <c r="C1860" t="s">
        <v>56</v>
      </c>
      <c r="F1860" t="s">
        <v>137</v>
      </c>
      <c r="G1860" t="s">
        <v>9</v>
      </c>
      <c r="H1860" t="s">
        <v>24</v>
      </c>
      <c r="I1860" t="s">
        <v>24</v>
      </c>
      <c r="J1860" t="s">
        <v>24</v>
      </c>
      <c r="K1860" t="s">
        <v>24</v>
      </c>
    </row>
    <row r="1861" spans="1:11" x14ac:dyDescent="0.35">
      <c r="A1861" t="str">
        <f t="shared" si="28"/>
        <v>CroppingHorticulture</v>
      </c>
      <c r="B1861" t="s">
        <v>52</v>
      </c>
      <c r="C1861" t="s">
        <v>56</v>
      </c>
      <c r="F1861" t="s">
        <v>138</v>
      </c>
      <c r="G1861" t="s">
        <v>9</v>
      </c>
      <c r="H1861" t="s">
        <v>24</v>
      </c>
      <c r="I1861" t="s">
        <v>24</v>
      </c>
      <c r="J1861" t="s">
        <v>24</v>
      </c>
      <c r="K1861">
        <v>0</v>
      </c>
    </row>
    <row r="1862" spans="1:11" x14ac:dyDescent="0.35">
      <c r="A1862" t="str">
        <f t="shared" si="28"/>
        <v>CroppingHorticulture</v>
      </c>
      <c r="B1862" t="s">
        <v>52</v>
      </c>
      <c r="C1862" t="s">
        <v>56</v>
      </c>
      <c r="F1862" t="s">
        <v>139</v>
      </c>
      <c r="G1862" t="s">
        <v>9</v>
      </c>
      <c r="H1862" t="s">
        <v>24</v>
      </c>
      <c r="I1862" t="s">
        <v>24</v>
      </c>
      <c r="J1862" t="s">
        <v>24</v>
      </c>
      <c r="K1862" t="s">
        <v>24</v>
      </c>
    </row>
    <row r="1863" spans="1:11" x14ac:dyDescent="0.35">
      <c r="A1863" t="str">
        <f t="shared" si="28"/>
        <v>CroppingHorticulture</v>
      </c>
      <c r="B1863" t="s">
        <v>52</v>
      </c>
      <c r="C1863" t="s">
        <v>56</v>
      </c>
      <c r="F1863" t="s">
        <v>140</v>
      </c>
      <c r="G1863" t="s">
        <v>9</v>
      </c>
      <c r="H1863" t="s">
        <v>24</v>
      </c>
      <c r="I1863" t="s">
        <v>24</v>
      </c>
      <c r="J1863" t="s">
        <v>24</v>
      </c>
      <c r="K1863">
        <v>0</v>
      </c>
    </row>
    <row r="1864" spans="1:11" x14ac:dyDescent="0.35">
      <c r="A1864" t="str">
        <f t="shared" si="28"/>
        <v>CroppingHorticulture</v>
      </c>
      <c r="B1864" t="s">
        <v>52</v>
      </c>
      <c r="C1864" t="s">
        <v>56</v>
      </c>
      <c r="F1864" t="s">
        <v>141</v>
      </c>
      <c r="G1864" t="s">
        <v>9</v>
      </c>
      <c r="H1864" t="s">
        <v>24</v>
      </c>
      <c r="I1864" t="s">
        <v>54</v>
      </c>
      <c r="J1864">
        <v>0</v>
      </c>
      <c r="K1864" t="s">
        <v>24</v>
      </c>
    </row>
    <row r="1865" spans="1:11" x14ac:dyDescent="0.35">
      <c r="A1865" t="str">
        <f t="shared" si="28"/>
        <v>CroppingHorticulture</v>
      </c>
      <c r="B1865" t="s">
        <v>52</v>
      </c>
      <c r="C1865" t="s">
        <v>56</v>
      </c>
      <c r="F1865" t="s">
        <v>142</v>
      </c>
      <c r="G1865" t="s">
        <v>9</v>
      </c>
      <c r="H1865" t="s">
        <v>24</v>
      </c>
      <c r="I1865" t="s">
        <v>54</v>
      </c>
      <c r="J1865" t="s">
        <v>24</v>
      </c>
      <c r="K1865">
        <v>0</v>
      </c>
    </row>
    <row r="1866" spans="1:11" x14ac:dyDescent="0.35">
      <c r="A1866" t="str">
        <f t="shared" si="28"/>
        <v>CroppingHorticulture</v>
      </c>
      <c r="B1866" t="s">
        <v>52</v>
      </c>
      <c r="C1866" t="s">
        <v>56</v>
      </c>
      <c r="F1866" t="s">
        <v>143</v>
      </c>
      <c r="G1866" t="s">
        <v>9</v>
      </c>
      <c r="H1866" t="s">
        <v>24</v>
      </c>
      <c r="I1866" t="s">
        <v>24</v>
      </c>
      <c r="J1866" t="s">
        <v>24</v>
      </c>
      <c r="K1866">
        <v>0</v>
      </c>
    </row>
    <row r="1867" spans="1:11" x14ac:dyDescent="0.35">
      <c r="A1867" t="str">
        <f t="shared" si="28"/>
        <v>CroppingHorticulture</v>
      </c>
      <c r="B1867" t="s">
        <v>52</v>
      </c>
      <c r="C1867" t="s">
        <v>56</v>
      </c>
      <c r="F1867" t="s">
        <v>144</v>
      </c>
      <c r="G1867" t="s">
        <v>9</v>
      </c>
      <c r="H1867" t="s">
        <v>24</v>
      </c>
      <c r="I1867" t="s">
        <v>54</v>
      </c>
      <c r="J1867" t="s">
        <v>24</v>
      </c>
      <c r="K1867">
        <v>0</v>
      </c>
    </row>
    <row r="1868" spans="1:11" x14ac:dyDescent="0.35">
      <c r="A1868" t="str">
        <f t="shared" si="28"/>
        <v>CroppingHorticulture</v>
      </c>
      <c r="B1868" t="s">
        <v>52</v>
      </c>
      <c r="C1868" t="s">
        <v>56</v>
      </c>
      <c r="F1868" t="s">
        <v>145</v>
      </c>
      <c r="G1868" t="s">
        <v>9</v>
      </c>
      <c r="H1868" t="s">
        <v>24</v>
      </c>
      <c r="I1868" t="s">
        <v>24</v>
      </c>
      <c r="J1868" t="s">
        <v>54</v>
      </c>
      <c r="K1868">
        <v>0</v>
      </c>
    </row>
    <row r="1869" spans="1:11" x14ac:dyDescent="0.35">
      <c r="A1869" t="str">
        <f t="shared" si="28"/>
        <v>CroppingHorticulture</v>
      </c>
      <c r="B1869" t="s">
        <v>52</v>
      </c>
      <c r="C1869" t="s">
        <v>56</v>
      </c>
      <c r="F1869" t="s">
        <v>146</v>
      </c>
      <c r="G1869" t="s">
        <v>9</v>
      </c>
      <c r="H1869" t="s">
        <v>24</v>
      </c>
      <c r="I1869" t="s">
        <v>24</v>
      </c>
      <c r="J1869" t="s">
        <v>54</v>
      </c>
      <c r="K1869">
        <v>0</v>
      </c>
    </row>
    <row r="1870" spans="1:11" x14ac:dyDescent="0.35">
      <c r="A1870" t="str">
        <f t="shared" si="28"/>
        <v>CroppingHorticulture</v>
      </c>
      <c r="B1870" t="s">
        <v>52</v>
      </c>
      <c r="C1870" t="s">
        <v>56</v>
      </c>
      <c r="F1870" t="s">
        <v>147</v>
      </c>
      <c r="G1870" t="s">
        <v>9</v>
      </c>
      <c r="H1870" t="s">
        <v>24</v>
      </c>
      <c r="I1870" t="s">
        <v>24</v>
      </c>
      <c r="J1870" t="s">
        <v>54</v>
      </c>
      <c r="K1870">
        <v>0</v>
      </c>
    </row>
    <row r="1871" spans="1:11" x14ac:dyDescent="0.35">
      <c r="A1871" t="str">
        <f t="shared" si="28"/>
        <v>CroppingHorticulture</v>
      </c>
      <c r="B1871" t="s">
        <v>52</v>
      </c>
      <c r="C1871" t="s">
        <v>56</v>
      </c>
      <c r="F1871" t="s">
        <v>148</v>
      </c>
      <c r="G1871" t="s">
        <v>9</v>
      </c>
      <c r="H1871">
        <v>0</v>
      </c>
      <c r="I1871">
        <v>0</v>
      </c>
      <c r="J1871">
        <v>0</v>
      </c>
      <c r="K1871">
        <v>0</v>
      </c>
    </row>
    <row r="1872" spans="1:11" x14ac:dyDescent="0.35">
      <c r="A1872" t="str">
        <f t="shared" si="28"/>
        <v>CroppingHorticulture</v>
      </c>
      <c r="B1872" t="s">
        <v>52</v>
      </c>
      <c r="C1872" t="s">
        <v>56</v>
      </c>
      <c r="F1872" t="s">
        <v>149</v>
      </c>
      <c r="G1872" t="s">
        <v>9</v>
      </c>
      <c r="H1872">
        <v>0</v>
      </c>
      <c r="I1872">
        <v>0</v>
      </c>
      <c r="J1872">
        <v>0</v>
      </c>
      <c r="K1872">
        <v>0</v>
      </c>
    </row>
    <row r="1873" spans="1:11" x14ac:dyDescent="0.35">
      <c r="A1873" t="str">
        <f t="shared" si="28"/>
        <v>CroppingHorticulture</v>
      </c>
      <c r="B1873" t="s">
        <v>52</v>
      </c>
      <c r="C1873" t="s">
        <v>56</v>
      </c>
      <c r="F1873" t="s">
        <v>150</v>
      </c>
      <c r="G1873" t="s">
        <v>9</v>
      </c>
      <c r="H1873" t="s">
        <v>24</v>
      </c>
      <c r="I1873" t="s">
        <v>24</v>
      </c>
      <c r="J1873" t="s">
        <v>54</v>
      </c>
      <c r="K1873">
        <v>0</v>
      </c>
    </row>
    <row r="1874" spans="1:11" x14ac:dyDescent="0.35">
      <c r="A1874" t="str">
        <f t="shared" si="28"/>
        <v>CroppingHorticulture</v>
      </c>
      <c r="B1874" t="s">
        <v>52</v>
      </c>
      <c r="C1874" t="s">
        <v>56</v>
      </c>
      <c r="F1874" t="s">
        <v>151</v>
      </c>
      <c r="G1874" t="s">
        <v>9</v>
      </c>
      <c r="H1874" t="s">
        <v>24</v>
      </c>
      <c r="I1874" t="s">
        <v>24</v>
      </c>
      <c r="J1874" t="s">
        <v>54</v>
      </c>
      <c r="K1874">
        <v>0</v>
      </c>
    </row>
    <row r="1875" spans="1:11" x14ac:dyDescent="0.35">
      <c r="A1875" t="str">
        <f t="shared" si="28"/>
        <v>CroppingHorticulture</v>
      </c>
      <c r="B1875" t="s">
        <v>52</v>
      </c>
      <c r="C1875" t="s">
        <v>56</v>
      </c>
      <c r="F1875" t="s">
        <v>152</v>
      </c>
      <c r="G1875" t="s">
        <v>9</v>
      </c>
      <c r="H1875" t="s">
        <v>24</v>
      </c>
      <c r="I1875">
        <v>1.2141762489135</v>
      </c>
      <c r="J1875" t="s">
        <v>24</v>
      </c>
      <c r="K1875" t="s">
        <v>54</v>
      </c>
    </row>
    <row r="1876" spans="1:11" x14ac:dyDescent="0.35">
      <c r="A1876" t="str">
        <f t="shared" si="28"/>
        <v>CroppingHorticulture</v>
      </c>
      <c r="B1876" t="s">
        <v>52</v>
      </c>
      <c r="C1876" t="s">
        <v>56</v>
      </c>
      <c r="F1876" t="s">
        <v>153</v>
      </c>
      <c r="G1876" t="s">
        <v>9</v>
      </c>
      <c r="H1876">
        <v>0.30130696928677803</v>
      </c>
      <c r="I1876">
        <v>1.2141762489135</v>
      </c>
      <c r="J1876">
        <v>0</v>
      </c>
      <c r="K1876">
        <v>0</v>
      </c>
    </row>
    <row r="1877" spans="1:11" x14ac:dyDescent="0.35">
      <c r="A1877" t="str">
        <f t="shared" si="28"/>
        <v>CroppingHorticulture</v>
      </c>
      <c r="B1877" t="s">
        <v>52</v>
      </c>
      <c r="C1877" t="s">
        <v>56</v>
      </c>
      <c r="F1877" t="s">
        <v>154</v>
      </c>
      <c r="G1877" t="s">
        <v>9</v>
      </c>
      <c r="H1877">
        <v>0</v>
      </c>
      <c r="I1877">
        <v>0</v>
      </c>
      <c r="J1877">
        <v>0</v>
      </c>
      <c r="K1877">
        <v>0</v>
      </c>
    </row>
    <row r="1878" spans="1:11" x14ac:dyDescent="0.35">
      <c r="A1878" t="str">
        <f t="shared" si="28"/>
        <v>CroppingHorticulture</v>
      </c>
      <c r="B1878" t="s">
        <v>52</v>
      </c>
      <c r="C1878" t="s">
        <v>56</v>
      </c>
      <c r="F1878" t="s">
        <v>155</v>
      </c>
      <c r="G1878" t="s">
        <v>9</v>
      </c>
      <c r="H1878">
        <v>0</v>
      </c>
      <c r="I1878">
        <v>0</v>
      </c>
      <c r="J1878">
        <v>0</v>
      </c>
      <c r="K1878">
        <v>0</v>
      </c>
    </row>
    <row r="1879" spans="1:11" x14ac:dyDescent="0.35">
      <c r="A1879" t="str">
        <f t="shared" si="28"/>
        <v>CroppingHorticultureSpecialist fruit</v>
      </c>
      <c r="B1879" t="s">
        <v>52</v>
      </c>
      <c r="C1879" t="s">
        <v>56</v>
      </c>
      <c r="D1879" t="s">
        <v>57</v>
      </c>
      <c r="F1879" t="s">
        <v>4</v>
      </c>
      <c r="G1879" t="s">
        <v>5</v>
      </c>
      <c r="H1879">
        <v>608.99990000000003</v>
      </c>
      <c r="I1879">
        <v>200.6925</v>
      </c>
      <c r="J1879">
        <v>273.26749999999998</v>
      </c>
      <c r="K1879">
        <v>135.03989999999999</v>
      </c>
    </row>
    <row r="1880" spans="1:11" x14ac:dyDescent="0.35">
      <c r="A1880" t="str">
        <f t="shared" si="28"/>
        <v>CroppingHorticultureSpecialist fruit</v>
      </c>
      <c r="B1880" t="s">
        <v>52</v>
      </c>
      <c r="C1880" t="s">
        <v>56</v>
      </c>
      <c r="D1880" t="s">
        <v>57</v>
      </c>
      <c r="F1880" t="s">
        <v>6</v>
      </c>
      <c r="G1880" t="s">
        <v>7</v>
      </c>
      <c r="H1880">
        <v>25.6806563465774</v>
      </c>
      <c r="I1880" t="s">
        <v>58</v>
      </c>
      <c r="J1880">
        <v>38.058597052338797</v>
      </c>
      <c r="K1880">
        <v>23.155758831278799</v>
      </c>
    </row>
    <row r="1881" spans="1:11" x14ac:dyDescent="0.35">
      <c r="A1881" t="str">
        <f t="shared" si="28"/>
        <v>CroppingHorticultureSpecialist fruit</v>
      </c>
      <c r="B1881" t="s">
        <v>52</v>
      </c>
      <c r="C1881" t="s">
        <v>56</v>
      </c>
      <c r="D1881" t="s">
        <v>57</v>
      </c>
      <c r="F1881" t="s">
        <v>8</v>
      </c>
      <c r="G1881" t="s">
        <v>9</v>
      </c>
      <c r="H1881">
        <v>24.389962673228698</v>
      </c>
      <c r="I1881" t="s">
        <v>58</v>
      </c>
      <c r="J1881">
        <v>36.584286034746199</v>
      </c>
      <c r="K1881">
        <v>21.928188209558801</v>
      </c>
    </row>
    <row r="1882" spans="1:11" x14ac:dyDescent="0.35">
      <c r="A1882" t="str">
        <f t="shared" si="28"/>
        <v>CroppingHorticultureSpecialist fruit</v>
      </c>
      <c r="B1882" t="s">
        <v>52</v>
      </c>
      <c r="C1882" t="s">
        <v>56</v>
      </c>
      <c r="D1882" t="s">
        <v>57</v>
      </c>
      <c r="F1882" t="s">
        <v>120</v>
      </c>
      <c r="G1882" t="s">
        <v>9</v>
      </c>
      <c r="H1882" t="s">
        <v>19</v>
      </c>
      <c r="I1882" t="s">
        <v>54</v>
      </c>
      <c r="J1882" t="s">
        <v>19</v>
      </c>
      <c r="K1882" t="s">
        <v>24</v>
      </c>
    </row>
    <row r="1883" spans="1:11" x14ac:dyDescent="0.35">
      <c r="A1883" t="str">
        <f t="shared" si="28"/>
        <v>CroppingHorticultureSpecialist fruit</v>
      </c>
      <c r="B1883" t="s">
        <v>52</v>
      </c>
      <c r="C1883" t="s">
        <v>56</v>
      </c>
      <c r="D1883" t="s">
        <v>57</v>
      </c>
      <c r="F1883" t="s">
        <v>121</v>
      </c>
      <c r="G1883" t="s">
        <v>9</v>
      </c>
      <c r="H1883" t="s">
        <v>19</v>
      </c>
      <c r="I1883">
        <v>0</v>
      </c>
      <c r="J1883" t="s">
        <v>19</v>
      </c>
      <c r="K1883">
        <v>0</v>
      </c>
    </row>
    <row r="1884" spans="1:11" x14ac:dyDescent="0.35">
      <c r="A1884" t="str">
        <f t="shared" si="28"/>
        <v>CroppingHorticultureSpecialist fruit</v>
      </c>
      <c r="B1884" t="s">
        <v>52</v>
      </c>
      <c r="C1884" t="s">
        <v>56</v>
      </c>
      <c r="D1884" t="s">
        <v>57</v>
      </c>
      <c r="F1884" t="s">
        <v>122</v>
      </c>
      <c r="G1884" t="s">
        <v>9</v>
      </c>
      <c r="H1884">
        <v>0</v>
      </c>
      <c r="I1884">
        <v>0</v>
      </c>
      <c r="J1884">
        <v>0</v>
      </c>
      <c r="K1884">
        <v>0</v>
      </c>
    </row>
    <row r="1885" spans="1:11" x14ac:dyDescent="0.35">
      <c r="A1885" t="str">
        <f t="shared" si="28"/>
        <v>CroppingHorticultureSpecialist fruit</v>
      </c>
      <c r="B1885" t="s">
        <v>52</v>
      </c>
      <c r="C1885" t="s">
        <v>56</v>
      </c>
      <c r="D1885" t="s">
        <v>57</v>
      </c>
      <c r="F1885" t="s">
        <v>123</v>
      </c>
      <c r="G1885" t="s">
        <v>9</v>
      </c>
      <c r="H1885" t="s">
        <v>19</v>
      </c>
      <c r="I1885">
        <v>0</v>
      </c>
      <c r="J1885" t="s">
        <v>19</v>
      </c>
      <c r="K1885">
        <v>0</v>
      </c>
    </row>
    <row r="1886" spans="1:11" x14ac:dyDescent="0.35">
      <c r="A1886" t="str">
        <f t="shared" si="28"/>
        <v>CroppingHorticultureSpecialist fruit</v>
      </c>
      <c r="B1886" t="s">
        <v>52</v>
      </c>
      <c r="C1886" t="s">
        <v>56</v>
      </c>
      <c r="D1886" t="s">
        <v>57</v>
      </c>
      <c r="F1886" t="s">
        <v>124</v>
      </c>
      <c r="G1886" t="s">
        <v>9</v>
      </c>
      <c r="H1886" t="s">
        <v>19</v>
      </c>
      <c r="I1886">
        <v>0</v>
      </c>
      <c r="J1886" t="s">
        <v>19</v>
      </c>
      <c r="K1886">
        <v>0</v>
      </c>
    </row>
    <row r="1887" spans="1:11" x14ac:dyDescent="0.35">
      <c r="A1887" t="str">
        <f t="shared" si="28"/>
        <v>CroppingHorticultureSpecialist fruit</v>
      </c>
      <c r="B1887" t="s">
        <v>52</v>
      </c>
      <c r="C1887" t="s">
        <v>56</v>
      </c>
      <c r="D1887" t="s">
        <v>57</v>
      </c>
      <c r="F1887" t="s">
        <v>125</v>
      </c>
      <c r="G1887" t="s">
        <v>9</v>
      </c>
      <c r="H1887">
        <v>0</v>
      </c>
      <c r="I1887">
        <v>0</v>
      </c>
      <c r="J1887">
        <v>0</v>
      </c>
      <c r="K1887">
        <v>0</v>
      </c>
    </row>
    <row r="1888" spans="1:11" x14ac:dyDescent="0.35">
      <c r="A1888" t="str">
        <f t="shared" si="28"/>
        <v>CroppingHorticultureSpecialist fruit</v>
      </c>
      <c r="B1888" t="s">
        <v>52</v>
      </c>
      <c r="C1888" t="s">
        <v>56</v>
      </c>
      <c r="D1888" t="s">
        <v>57</v>
      </c>
      <c r="F1888" t="s">
        <v>126</v>
      </c>
      <c r="G1888" t="s">
        <v>9</v>
      </c>
      <c r="H1888" t="s">
        <v>19</v>
      </c>
      <c r="I1888">
        <v>0</v>
      </c>
      <c r="J1888" t="s">
        <v>19</v>
      </c>
      <c r="K1888">
        <v>0</v>
      </c>
    </row>
    <row r="1889" spans="1:11" x14ac:dyDescent="0.35">
      <c r="A1889" t="str">
        <f t="shared" si="28"/>
        <v>CroppingHorticultureSpecialist fruit</v>
      </c>
      <c r="B1889" t="s">
        <v>52</v>
      </c>
      <c r="C1889" t="s">
        <v>56</v>
      </c>
      <c r="D1889" t="s">
        <v>57</v>
      </c>
      <c r="F1889" t="s">
        <v>127</v>
      </c>
      <c r="G1889" t="s">
        <v>9</v>
      </c>
      <c r="H1889" t="s">
        <v>19</v>
      </c>
      <c r="I1889">
        <v>0</v>
      </c>
      <c r="J1889" t="s">
        <v>19</v>
      </c>
      <c r="K1889">
        <v>0</v>
      </c>
    </row>
    <row r="1890" spans="1:11" x14ac:dyDescent="0.35">
      <c r="A1890" t="str">
        <f t="shared" si="28"/>
        <v>CroppingHorticultureSpecialist fruit</v>
      </c>
      <c r="B1890" t="s">
        <v>52</v>
      </c>
      <c r="C1890" t="s">
        <v>56</v>
      </c>
      <c r="D1890" t="s">
        <v>57</v>
      </c>
      <c r="F1890" t="s">
        <v>128</v>
      </c>
      <c r="G1890" t="s">
        <v>9</v>
      </c>
      <c r="H1890">
        <v>0</v>
      </c>
      <c r="I1890">
        <v>0</v>
      </c>
      <c r="J1890">
        <v>0</v>
      </c>
      <c r="K1890">
        <v>0</v>
      </c>
    </row>
    <row r="1891" spans="1:11" x14ac:dyDescent="0.35">
      <c r="A1891" t="str">
        <f t="shared" si="28"/>
        <v>CroppingHorticultureSpecialist fruit</v>
      </c>
      <c r="B1891" t="s">
        <v>52</v>
      </c>
      <c r="C1891" t="s">
        <v>56</v>
      </c>
      <c r="D1891" t="s">
        <v>57</v>
      </c>
      <c r="F1891" t="s">
        <v>129</v>
      </c>
      <c r="G1891" t="s">
        <v>9</v>
      </c>
      <c r="H1891" t="s">
        <v>19</v>
      </c>
      <c r="I1891">
        <v>0</v>
      </c>
      <c r="J1891" t="s">
        <v>19</v>
      </c>
      <c r="K1891">
        <v>0</v>
      </c>
    </row>
    <row r="1892" spans="1:11" x14ac:dyDescent="0.35">
      <c r="A1892" t="str">
        <f t="shared" si="28"/>
        <v>CroppingHorticultureSpecialist fruit</v>
      </c>
      <c r="B1892" t="s">
        <v>52</v>
      </c>
      <c r="C1892" t="s">
        <v>56</v>
      </c>
      <c r="D1892" t="s">
        <v>57</v>
      </c>
      <c r="F1892" t="s">
        <v>130</v>
      </c>
      <c r="G1892" t="s">
        <v>9</v>
      </c>
      <c r="H1892" t="s">
        <v>24</v>
      </c>
      <c r="I1892" t="s">
        <v>54</v>
      </c>
      <c r="J1892" t="s">
        <v>24</v>
      </c>
      <c r="K1892">
        <v>0</v>
      </c>
    </row>
    <row r="1893" spans="1:11" x14ac:dyDescent="0.35">
      <c r="A1893" t="str">
        <f t="shared" si="28"/>
        <v>CroppingHorticultureSpecialist fruit</v>
      </c>
      <c r="B1893" t="s">
        <v>52</v>
      </c>
      <c r="C1893" t="s">
        <v>56</v>
      </c>
      <c r="D1893" t="s">
        <v>57</v>
      </c>
      <c r="F1893" t="s">
        <v>131</v>
      </c>
      <c r="G1893" t="s">
        <v>9</v>
      </c>
      <c r="H1893" t="s">
        <v>54</v>
      </c>
      <c r="I1893" t="s">
        <v>54</v>
      </c>
      <c r="J1893">
        <v>0</v>
      </c>
      <c r="K1893">
        <v>0</v>
      </c>
    </row>
    <row r="1894" spans="1:11" x14ac:dyDescent="0.35">
      <c r="A1894" t="str">
        <f t="shared" si="28"/>
        <v>CroppingHorticultureSpecialist fruit</v>
      </c>
      <c r="B1894" t="s">
        <v>52</v>
      </c>
      <c r="C1894" t="s">
        <v>56</v>
      </c>
      <c r="D1894" t="s">
        <v>57</v>
      </c>
      <c r="F1894" t="s">
        <v>132</v>
      </c>
      <c r="G1894" t="s">
        <v>9</v>
      </c>
      <c r="H1894" t="s">
        <v>24</v>
      </c>
      <c r="I1894" t="s">
        <v>54</v>
      </c>
      <c r="J1894" t="s">
        <v>24</v>
      </c>
      <c r="K1894">
        <v>0</v>
      </c>
    </row>
    <row r="1895" spans="1:11" x14ac:dyDescent="0.35">
      <c r="A1895" t="str">
        <f t="shared" si="28"/>
        <v>CroppingHorticultureSpecialist fruit</v>
      </c>
      <c r="B1895" t="s">
        <v>52</v>
      </c>
      <c r="C1895" t="s">
        <v>56</v>
      </c>
      <c r="D1895" t="s">
        <v>57</v>
      </c>
      <c r="F1895" t="s">
        <v>133</v>
      </c>
      <c r="G1895" t="s">
        <v>9</v>
      </c>
      <c r="H1895" t="s">
        <v>19</v>
      </c>
      <c r="I1895" t="s">
        <v>54</v>
      </c>
      <c r="J1895" t="s">
        <v>19</v>
      </c>
      <c r="K1895" t="s">
        <v>24</v>
      </c>
    </row>
    <row r="1896" spans="1:11" x14ac:dyDescent="0.35">
      <c r="A1896" t="str">
        <f t="shared" si="28"/>
        <v>CroppingHorticultureSpecialist fruit</v>
      </c>
      <c r="B1896" t="s">
        <v>52</v>
      </c>
      <c r="C1896" t="s">
        <v>56</v>
      </c>
      <c r="D1896" t="s">
        <v>57</v>
      </c>
      <c r="F1896" t="s">
        <v>134</v>
      </c>
      <c r="G1896" t="s">
        <v>9</v>
      </c>
      <c r="H1896" t="s">
        <v>19</v>
      </c>
      <c r="I1896" t="s">
        <v>54</v>
      </c>
      <c r="J1896" t="s">
        <v>19</v>
      </c>
      <c r="K1896" t="s">
        <v>24</v>
      </c>
    </row>
    <row r="1897" spans="1:11" x14ac:dyDescent="0.35">
      <c r="A1897" t="str">
        <f t="shared" si="28"/>
        <v>CroppingHorticultureSpecialist fruit</v>
      </c>
      <c r="B1897" t="s">
        <v>52</v>
      </c>
      <c r="C1897" t="s">
        <v>56</v>
      </c>
      <c r="D1897" t="s">
        <v>57</v>
      </c>
      <c r="F1897" t="s">
        <v>135</v>
      </c>
      <c r="G1897" t="s">
        <v>9</v>
      </c>
      <c r="H1897" t="s">
        <v>19</v>
      </c>
      <c r="I1897" t="s">
        <v>54</v>
      </c>
      <c r="J1897" t="s">
        <v>19</v>
      </c>
      <c r="K1897" t="s">
        <v>24</v>
      </c>
    </row>
    <row r="1898" spans="1:11" x14ac:dyDescent="0.35">
      <c r="A1898" t="str">
        <f t="shared" si="28"/>
        <v>CroppingHorticultureSpecialist fruit</v>
      </c>
      <c r="B1898" t="s">
        <v>52</v>
      </c>
      <c r="C1898" t="s">
        <v>56</v>
      </c>
      <c r="D1898" t="s">
        <v>57</v>
      </c>
      <c r="F1898" t="s">
        <v>136</v>
      </c>
      <c r="G1898" t="s">
        <v>9</v>
      </c>
      <c r="H1898" t="s">
        <v>19</v>
      </c>
      <c r="I1898" t="s">
        <v>54</v>
      </c>
      <c r="J1898" t="s">
        <v>19</v>
      </c>
      <c r="K1898" t="s">
        <v>24</v>
      </c>
    </row>
    <row r="1899" spans="1:11" x14ac:dyDescent="0.35">
      <c r="A1899" t="str">
        <f t="shared" si="28"/>
        <v>CroppingHorticultureSpecialist fruit</v>
      </c>
      <c r="B1899" t="s">
        <v>52</v>
      </c>
      <c r="C1899" t="s">
        <v>56</v>
      </c>
      <c r="D1899" t="s">
        <v>57</v>
      </c>
      <c r="F1899" t="s">
        <v>137</v>
      </c>
      <c r="G1899" t="s">
        <v>9</v>
      </c>
      <c r="H1899" t="s">
        <v>24</v>
      </c>
      <c r="I1899" t="s">
        <v>54</v>
      </c>
      <c r="J1899" t="s">
        <v>24</v>
      </c>
      <c r="K1899" t="s">
        <v>54</v>
      </c>
    </row>
    <row r="1900" spans="1:11" x14ac:dyDescent="0.35">
      <c r="A1900" t="str">
        <f t="shared" si="28"/>
        <v>CroppingHorticultureSpecialist fruit</v>
      </c>
      <c r="B1900" t="s">
        <v>52</v>
      </c>
      <c r="C1900" t="s">
        <v>56</v>
      </c>
      <c r="D1900" t="s">
        <v>57</v>
      </c>
      <c r="F1900" t="s">
        <v>138</v>
      </c>
      <c r="G1900" t="s">
        <v>9</v>
      </c>
      <c r="H1900" t="s">
        <v>24</v>
      </c>
      <c r="I1900" t="s">
        <v>54</v>
      </c>
      <c r="J1900" t="s">
        <v>24</v>
      </c>
      <c r="K1900">
        <v>0</v>
      </c>
    </row>
    <row r="1901" spans="1:11" x14ac:dyDescent="0.35">
      <c r="A1901" t="str">
        <f t="shared" si="28"/>
        <v>CroppingHorticultureSpecialist fruit</v>
      </c>
      <c r="B1901" t="s">
        <v>52</v>
      </c>
      <c r="C1901" t="s">
        <v>56</v>
      </c>
      <c r="D1901" t="s">
        <v>57</v>
      </c>
      <c r="F1901" t="s">
        <v>139</v>
      </c>
      <c r="G1901" t="s">
        <v>9</v>
      </c>
      <c r="H1901" t="s">
        <v>24</v>
      </c>
      <c r="I1901" t="s">
        <v>54</v>
      </c>
      <c r="J1901" t="s">
        <v>24</v>
      </c>
      <c r="K1901" t="s">
        <v>54</v>
      </c>
    </row>
    <row r="1902" spans="1:11" x14ac:dyDescent="0.35">
      <c r="A1902" t="str">
        <f t="shared" si="28"/>
        <v>CroppingHorticultureSpecialist fruit</v>
      </c>
      <c r="B1902" t="s">
        <v>52</v>
      </c>
      <c r="C1902" t="s">
        <v>56</v>
      </c>
      <c r="D1902" t="s">
        <v>57</v>
      </c>
      <c r="F1902" t="s">
        <v>140</v>
      </c>
      <c r="G1902" t="s">
        <v>9</v>
      </c>
      <c r="H1902" t="s">
        <v>24</v>
      </c>
      <c r="I1902" t="s">
        <v>54</v>
      </c>
      <c r="J1902" t="s">
        <v>24</v>
      </c>
      <c r="K1902">
        <v>0</v>
      </c>
    </row>
    <row r="1903" spans="1:11" x14ac:dyDescent="0.35">
      <c r="A1903" t="str">
        <f t="shared" si="28"/>
        <v>CroppingHorticultureSpecialist fruit</v>
      </c>
      <c r="B1903" t="s">
        <v>52</v>
      </c>
      <c r="C1903" t="s">
        <v>56</v>
      </c>
      <c r="D1903" t="s">
        <v>57</v>
      </c>
      <c r="F1903" t="s">
        <v>141</v>
      </c>
      <c r="G1903" t="s">
        <v>9</v>
      </c>
      <c r="H1903" t="s">
        <v>54</v>
      </c>
      <c r="I1903">
        <v>0</v>
      </c>
      <c r="J1903">
        <v>0</v>
      </c>
      <c r="K1903" t="s">
        <v>54</v>
      </c>
    </row>
    <row r="1904" spans="1:11" x14ac:dyDescent="0.35">
      <c r="A1904" t="str">
        <f t="shared" si="28"/>
        <v>CroppingHorticultureSpecialist fruit</v>
      </c>
      <c r="B1904" t="s">
        <v>52</v>
      </c>
      <c r="C1904" t="s">
        <v>56</v>
      </c>
      <c r="D1904" t="s">
        <v>57</v>
      </c>
      <c r="F1904" t="s">
        <v>142</v>
      </c>
      <c r="G1904" t="s">
        <v>9</v>
      </c>
      <c r="H1904" t="s">
        <v>24</v>
      </c>
      <c r="I1904" t="s">
        <v>54</v>
      </c>
      <c r="J1904" t="s">
        <v>24</v>
      </c>
      <c r="K1904">
        <v>0</v>
      </c>
    </row>
    <row r="1905" spans="1:11" x14ac:dyDescent="0.35">
      <c r="A1905" t="str">
        <f t="shared" si="28"/>
        <v>CroppingHorticultureSpecialist fruit</v>
      </c>
      <c r="B1905" t="s">
        <v>52</v>
      </c>
      <c r="C1905" t="s">
        <v>56</v>
      </c>
      <c r="D1905" t="s">
        <v>57</v>
      </c>
      <c r="F1905" t="s">
        <v>143</v>
      </c>
      <c r="G1905" t="s">
        <v>9</v>
      </c>
      <c r="H1905" t="s">
        <v>24</v>
      </c>
      <c r="I1905" t="s">
        <v>54</v>
      </c>
      <c r="J1905" t="s">
        <v>24</v>
      </c>
      <c r="K1905">
        <v>0</v>
      </c>
    </row>
    <row r="1906" spans="1:11" x14ac:dyDescent="0.35">
      <c r="A1906" t="str">
        <f t="shared" si="28"/>
        <v>CroppingHorticultureSpecialist fruit</v>
      </c>
      <c r="B1906" t="s">
        <v>52</v>
      </c>
      <c r="C1906" t="s">
        <v>56</v>
      </c>
      <c r="D1906" t="s">
        <v>57</v>
      </c>
      <c r="F1906" t="s">
        <v>144</v>
      </c>
      <c r="G1906" t="s">
        <v>9</v>
      </c>
      <c r="H1906" t="s">
        <v>24</v>
      </c>
      <c r="I1906" t="s">
        <v>54</v>
      </c>
      <c r="J1906" t="s">
        <v>24</v>
      </c>
      <c r="K1906">
        <v>0</v>
      </c>
    </row>
    <row r="1907" spans="1:11" x14ac:dyDescent="0.35">
      <c r="A1907" t="str">
        <f t="shared" si="28"/>
        <v>CroppingHorticultureSpecialist fruit</v>
      </c>
      <c r="B1907" t="s">
        <v>52</v>
      </c>
      <c r="C1907" t="s">
        <v>56</v>
      </c>
      <c r="D1907" t="s">
        <v>57</v>
      </c>
      <c r="F1907" t="s">
        <v>145</v>
      </c>
      <c r="G1907" t="s">
        <v>9</v>
      </c>
      <c r="H1907" t="s">
        <v>54</v>
      </c>
      <c r="I1907" t="s">
        <v>54</v>
      </c>
      <c r="J1907">
        <v>0</v>
      </c>
      <c r="K1907">
        <v>0</v>
      </c>
    </row>
    <row r="1908" spans="1:11" x14ac:dyDescent="0.35">
      <c r="A1908" t="str">
        <f t="shared" si="28"/>
        <v>CroppingHorticultureSpecialist fruit</v>
      </c>
      <c r="B1908" t="s">
        <v>52</v>
      </c>
      <c r="C1908" t="s">
        <v>56</v>
      </c>
      <c r="D1908" t="s">
        <v>57</v>
      </c>
      <c r="F1908" t="s">
        <v>146</v>
      </c>
      <c r="G1908" t="s">
        <v>9</v>
      </c>
      <c r="H1908" t="s">
        <v>54</v>
      </c>
      <c r="I1908" t="s">
        <v>54</v>
      </c>
      <c r="J1908">
        <v>0</v>
      </c>
      <c r="K1908">
        <v>0</v>
      </c>
    </row>
    <row r="1909" spans="1:11" x14ac:dyDescent="0.35">
      <c r="A1909" t="str">
        <f t="shared" si="28"/>
        <v>CroppingHorticultureSpecialist fruit</v>
      </c>
      <c r="B1909" t="s">
        <v>52</v>
      </c>
      <c r="C1909" t="s">
        <v>56</v>
      </c>
      <c r="D1909" t="s">
        <v>57</v>
      </c>
      <c r="F1909" t="s">
        <v>147</v>
      </c>
      <c r="G1909" t="s">
        <v>9</v>
      </c>
      <c r="H1909" t="s">
        <v>54</v>
      </c>
      <c r="I1909" t="s">
        <v>54</v>
      </c>
      <c r="J1909">
        <v>0</v>
      </c>
      <c r="K1909">
        <v>0</v>
      </c>
    </row>
    <row r="1910" spans="1:11" x14ac:dyDescent="0.35">
      <c r="A1910" t="str">
        <f t="shared" si="28"/>
        <v>CroppingHorticultureSpecialist fruit</v>
      </c>
      <c r="B1910" t="s">
        <v>52</v>
      </c>
      <c r="C1910" t="s">
        <v>56</v>
      </c>
      <c r="D1910" t="s">
        <v>57</v>
      </c>
      <c r="F1910" t="s">
        <v>148</v>
      </c>
      <c r="G1910" t="s">
        <v>9</v>
      </c>
      <c r="H1910">
        <v>0</v>
      </c>
      <c r="I1910">
        <v>0</v>
      </c>
      <c r="J1910">
        <v>0</v>
      </c>
      <c r="K1910">
        <v>0</v>
      </c>
    </row>
    <row r="1911" spans="1:11" x14ac:dyDescent="0.35">
      <c r="A1911" t="str">
        <f t="shared" si="28"/>
        <v>CroppingHorticultureSpecialist fruit</v>
      </c>
      <c r="B1911" t="s">
        <v>52</v>
      </c>
      <c r="C1911" t="s">
        <v>56</v>
      </c>
      <c r="D1911" t="s">
        <v>57</v>
      </c>
      <c r="F1911" t="s">
        <v>149</v>
      </c>
      <c r="G1911" t="s">
        <v>9</v>
      </c>
      <c r="H1911">
        <v>0</v>
      </c>
      <c r="I1911">
        <v>0</v>
      </c>
      <c r="J1911">
        <v>0</v>
      </c>
      <c r="K1911">
        <v>0</v>
      </c>
    </row>
    <row r="1912" spans="1:11" x14ac:dyDescent="0.35">
      <c r="A1912" t="str">
        <f t="shared" si="28"/>
        <v>CroppingHorticultureSpecialist fruit</v>
      </c>
      <c r="B1912" t="s">
        <v>52</v>
      </c>
      <c r="C1912" t="s">
        <v>56</v>
      </c>
      <c r="D1912" t="s">
        <v>57</v>
      </c>
      <c r="F1912" t="s">
        <v>150</v>
      </c>
      <c r="G1912" t="s">
        <v>9</v>
      </c>
      <c r="H1912" t="s">
        <v>54</v>
      </c>
      <c r="I1912" t="s">
        <v>54</v>
      </c>
      <c r="J1912">
        <v>0</v>
      </c>
      <c r="K1912">
        <v>0</v>
      </c>
    </row>
    <row r="1913" spans="1:11" x14ac:dyDescent="0.35">
      <c r="A1913" t="str">
        <f t="shared" si="28"/>
        <v>CroppingHorticultureSpecialist fruit</v>
      </c>
      <c r="B1913" t="s">
        <v>52</v>
      </c>
      <c r="C1913" t="s">
        <v>56</v>
      </c>
      <c r="D1913" t="s">
        <v>57</v>
      </c>
      <c r="F1913" t="s">
        <v>151</v>
      </c>
      <c r="G1913" t="s">
        <v>9</v>
      </c>
      <c r="H1913" t="s">
        <v>54</v>
      </c>
      <c r="I1913" t="s">
        <v>54</v>
      </c>
      <c r="J1913">
        <v>0</v>
      </c>
      <c r="K1913">
        <v>0</v>
      </c>
    </row>
    <row r="1914" spans="1:11" x14ac:dyDescent="0.35">
      <c r="A1914" t="str">
        <f t="shared" si="28"/>
        <v>CroppingHorticultureSpecialist fruit</v>
      </c>
      <c r="B1914" t="s">
        <v>52</v>
      </c>
      <c r="C1914" t="s">
        <v>56</v>
      </c>
      <c r="D1914" t="s">
        <v>57</v>
      </c>
      <c r="F1914" t="s">
        <v>152</v>
      </c>
      <c r="G1914" t="s">
        <v>9</v>
      </c>
      <c r="H1914" t="s">
        <v>24</v>
      </c>
      <c r="I1914" t="s">
        <v>24</v>
      </c>
      <c r="J1914" t="s">
        <v>24</v>
      </c>
      <c r="K1914">
        <v>0</v>
      </c>
    </row>
    <row r="1915" spans="1:11" x14ac:dyDescent="0.35">
      <c r="A1915" t="str">
        <f t="shared" ref="A1915:A1978" si="29">CONCATENATE(B1915,C1915,D1915,E1915)</f>
        <v>CroppingHorticultureSpecialist fruit</v>
      </c>
      <c r="B1915" t="s">
        <v>52</v>
      </c>
      <c r="C1915" t="s">
        <v>56</v>
      </c>
      <c r="D1915" t="s">
        <v>57</v>
      </c>
      <c r="F1915" t="s">
        <v>153</v>
      </c>
      <c r="G1915" t="s">
        <v>9</v>
      </c>
      <c r="H1915" t="s">
        <v>24</v>
      </c>
      <c r="I1915" t="s">
        <v>24</v>
      </c>
      <c r="J1915" t="s">
        <v>54</v>
      </c>
      <c r="K1915">
        <v>0</v>
      </c>
    </row>
    <row r="1916" spans="1:11" x14ac:dyDescent="0.35">
      <c r="A1916" t="str">
        <f t="shared" si="29"/>
        <v>CroppingHorticultureSpecialist fruit</v>
      </c>
      <c r="B1916" t="s">
        <v>52</v>
      </c>
      <c r="C1916" t="s">
        <v>56</v>
      </c>
      <c r="D1916" t="s">
        <v>57</v>
      </c>
      <c r="F1916" t="s">
        <v>154</v>
      </c>
      <c r="G1916" t="s">
        <v>9</v>
      </c>
      <c r="H1916">
        <v>0</v>
      </c>
      <c r="I1916">
        <v>0</v>
      </c>
      <c r="J1916">
        <v>0</v>
      </c>
      <c r="K1916">
        <v>0</v>
      </c>
    </row>
    <row r="1917" spans="1:11" x14ac:dyDescent="0.35">
      <c r="A1917" t="str">
        <f t="shared" si="29"/>
        <v>CroppingHorticultureSpecialist fruit</v>
      </c>
      <c r="B1917" t="s">
        <v>52</v>
      </c>
      <c r="C1917" t="s">
        <v>56</v>
      </c>
      <c r="D1917" t="s">
        <v>57</v>
      </c>
      <c r="F1917" t="s">
        <v>155</v>
      </c>
      <c r="G1917" t="s">
        <v>9</v>
      </c>
      <c r="H1917">
        <v>0</v>
      </c>
      <c r="I1917">
        <v>0</v>
      </c>
      <c r="J1917">
        <v>0</v>
      </c>
      <c r="K1917">
        <v>0</v>
      </c>
    </row>
    <row r="1918" spans="1:11" x14ac:dyDescent="0.35">
      <c r="A1918" t="str">
        <f t="shared" si="29"/>
        <v>CroppingHorticultureSpecialist glass</v>
      </c>
      <c r="B1918" t="s">
        <v>52</v>
      </c>
      <c r="C1918" t="s">
        <v>56</v>
      </c>
      <c r="D1918" t="s">
        <v>59</v>
      </c>
      <c r="F1918" t="s">
        <v>4</v>
      </c>
      <c r="G1918" t="s">
        <v>5</v>
      </c>
      <c r="H1918">
        <v>266</v>
      </c>
      <c r="I1918">
        <v>93.316199999999995</v>
      </c>
      <c r="J1918">
        <v>137.87049999999999</v>
      </c>
      <c r="K1918">
        <v>34.813299999999998</v>
      </c>
    </row>
    <row r="1919" spans="1:11" x14ac:dyDescent="0.35">
      <c r="A1919" t="str">
        <f t="shared" si="29"/>
        <v>CroppingHorticultureSpecialist glass</v>
      </c>
      <c r="B1919" t="s">
        <v>52</v>
      </c>
      <c r="C1919" t="s">
        <v>56</v>
      </c>
      <c r="D1919" t="s">
        <v>59</v>
      </c>
      <c r="F1919" t="s">
        <v>6</v>
      </c>
      <c r="G1919" t="s">
        <v>7</v>
      </c>
      <c r="H1919">
        <v>7.2862214022556397</v>
      </c>
      <c r="I1919">
        <v>2.79724126143156</v>
      </c>
      <c r="J1919">
        <v>8.4140495319883506</v>
      </c>
      <c r="K1919" t="s">
        <v>19</v>
      </c>
    </row>
    <row r="1920" spans="1:11" x14ac:dyDescent="0.35">
      <c r="A1920" t="str">
        <f t="shared" si="29"/>
        <v>CroppingHorticultureSpecialist glass</v>
      </c>
      <c r="B1920" t="s">
        <v>52</v>
      </c>
      <c r="C1920" t="s">
        <v>56</v>
      </c>
      <c r="D1920" t="s">
        <v>59</v>
      </c>
      <c r="F1920" t="s">
        <v>8</v>
      </c>
      <c r="G1920" t="s">
        <v>9</v>
      </c>
      <c r="H1920">
        <v>5.9336042330827103</v>
      </c>
      <c r="I1920">
        <v>1.6325067458812099</v>
      </c>
      <c r="J1920">
        <v>7.1987014190852996</v>
      </c>
      <c r="K1920" t="s">
        <v>19</v>
      </c>
    </row>
    <row r="1921" spans="1:11" x14ac:dyDescent="0.35">
      <c r="A1921" t="str">
        <f t="shared" si="29"/>
        <v>CroppingHorticultureSpecialist glass</v>
      </c>
      <c r="B1921" t="s">
        <v>52</v>
      </c>
      <c r="C1921" t="s">
        <v>56</v>
      </c>
      <c r="D1921" t="s">
        <v>59</v>
      </c>
      <c r="F1921" t="s">
        <v>120</v>
      </c>
      <c r="G1921" t="s">
        <v>9</v>
      </c>
      <c r="H1921">
        <v>0</v>
      </c>
      <c r="I1921">
        <v>0</v>
      </c>
      <c r="J1921">
        <v>0</v>
      </c>
      <c r="K1921" t="s">
        <v>54</v>
      </c>
    </row>
    <row r="1922" spans="1:11" x14ac:dyDescent="0.35">
      <c r="A1922" t="str">
        <f t="shared" si="29"/>
        <v>CroppingHorticultureSpecialist glass</v>
      </c>
      <c r="B1922" t="s">
        <v>52</v>
      </c>
      <c r="C1922" t="s">
        <v>56</v>
      </c>
      <c r="D1922" t="s">
        <v>59</v>
      </c>
      <c r="F1922" t="s">
        <v>121</v>
      </c>
      <c r="G1922" t="s">
        <v>9</v>
      </c>
      <c r="H1922">
        <v>0</v>
      </c>
      <c r="I1922">
        <v>0</v>
      </c>
      <c r="J1922">
        <v>0</v>
      </c>
      <c r="K1922">
        <v>0</v>
      </c>
    </row>
    <row r="1923" spans="1:11" x14ac:dyDescent="0.35">
      <c r="A1923" t="str">
        <f t="shared" si="29"/>
        <v>CroppingHorticultureSpecialist glass</v>
      </c>
      <c r="B1923" t="s">
        <v>52</v>
      </c>
      <c r="C1923" t="s">
        <v>56</v>
      </c>
      <c r="D1923" t="s">
        <v>59</v>
      </c>
      <c r="F1923" t="s">
        <v>122</v>
      </c>
      <c r="G1923" t="s">
        <v>9</v>
      </c>
      <c r="H1923">
        <v>0</v>
      </c>
      <c r="I1923">
        <v>0</v>
      </c>
      <c r="J1923">
        <v>0</v>
      </c>
      <c r="K1923">
        <v>0</v>
      </c>
    </row>
    <row r="1924" spans="1:11" x14ac:dyDescent="0.35">
      <c r="A1924" t="str">
        <f t="shared" si="29"/>
        <v>CroppingHorticultureSpecialist glass</v>
      </c>
      <c r="B1924" t="s">
        <v>52</v>
      </c>
      <c r="C1924" t="s">
        <v>56</v>
      </c>
      <c r="D1924" t="s">
        <v>59</v>
      </c>
      <c r="F1924" t="s">
        <v>123</v>
      </c>
      <c r="G1924" t="s">
        <v>9</v>
      </c>
      <c r="H1924">
        <v>0</v>
      </c>
      <c r="I1924">
        <v>0</v>
      </c>
      <c r="J1924">
        <v>0</v>
      </c>
      <c r="K1924">
        <v>0</v>
      </c>
    </row>
    <row r="1925" spans="1:11" x14ac:dyDescent="0.35">
      <c r="A1925" t="str">
        <f t="shared" si="29"/>
        <v>CroppingHorticultureSpecialist glass</v>
      </c>
      <c r="B1925" t="s">
        <v>52</v>
      </c>
      <c r="C1925" t="s">
        <v>56</v>
      </c>
      <c r="D1925" t="s">
        <v>59</v>
      </c>
      <c r="F1925" t="s">
        <v>124</v>
      </c>
      <c r="G1925" t="s">
        <v>9</v>
      </c>
      <c r="H1925">
        <v>0</v>
      </c>
      <c r="I1925">
        <v>0</v>
      </c>
      <c r="J1925">
        <v>0</v>
      </c>
      <c r="K1925">
        <v>0</v>
      </c>
    </row>
    <row r="1926" spans="1:11" x14ac:dyDescent="0.35">
      <c r="A1926" t="str">
        <f t="shared" si="29"/>
        <v>CroppingHorticultureSpecialist glass</v>
      </c>
      <c r="B1926" t="s">
        <v>52</v>
      </c>
      <c r="C1926" t="s">
        <v>56</v>
      </c>
      <c r="D1926" t="s">
        <v>59</v>
      </c>
      <c r="F1926" t="s">
        <v>125</v>
      </c>
      <c r="G1926" t="s">
        <v>9</v>
      </c>
      <c r="H1926">
        <v>0</v>
      </c>
      <c r="I1926">
        <v>0</v>
      </c>
      <c r="J1926">
        <v>0</v>
      </c>
      <c r="K1926">
        <v>0</v>
      </c>
    </row>
    <row r="1927" spans="1:11" x14ac:dyDescent="0.35">
      <c r="A1927" t="str">
        <f t="shared" si="29"/>
        <v>CroppingHorticultureSpecialist glass</v>
      </c>
      <c r="B1927" t="s">
        <v>52</v>
      </c>
      <c r="C1927" t="s">
        <v>56</v>
      </c>
      <c r="D1927" t="s">
        <v>59</v>
      </c>
      <c r="F1927" t="s">
        <v>126</v>
      </c>
      <c r="G1927" t="s">
        <v>9</v>
      </c>
      <c r="H1927">
        <v>0</v>
      </c>
      <c r="I1927">
        <v>0</v>
      </c>
      <c r="J1927">
        <v>0</v>
      </c>
      <c r="K1927">
        <v>0</v>
      </c>
    </row>
    <row r="1928" spans="1:11" x14ac:dyDescent="0.35">
      <c r="A1928" t="str">
        <f t="shared" si="29"/>
        <v>CroppingHorticultureSpecialist glass</v>
      </c>
      <c r="B1928" t="s">
        <v>52</v>
      </c>
      <c r="C1928" t="s">
        <v>56</v>
      </c>
      <c r="D1928" t="s">
        <v>59</v>
      </c>
      <c r="F1928" t="s">
        <v>127</v>
      </c>
      <c r="G1928" t="s">
        <v>9</v>
      </c>
      <c r="H1928">
        <v>0</v>
      </c>
      <c r="I1928">
        <v>0</v>
      </c>
      <c r="J1928">
        <v>0</v>
      </c>
      <c r="K1928">
        <v>0</v>
      </c>
    </row>
    <row r="1929" spans="1:11" x14ac:dyDescent="0.35">
      <c r="A1929" t="str">
        <f t="shared" si="29"/>
        <v>CroppingHorticultureSpecialist glass</v>
      </c>
      <c r="B1929" t="s">
        <v>52</v>
      </c>
      <c r="C1929" t="s">
        <v>56</v>
      </c>
      <c r="D1929" t="s">
        <v>59</v>
      </c>
      <c r="F1929" t="s">
        <v>128</v>
      </c>
      <c r="G1929" t="s">
        <v>9</v>
      </c>
      <c r="H1929">
        <v>0</v>
      </c>
      <c r="I1929">
        <v>0</v>
      </c>
      <c r="J1929">
        <v>0</v>
      </c>
      <c r="K1929">
        <v>0</v>
      </c>
    </row>
    <row r="1930" spans="1:11" x14ac:dyDescent="0.35">
      <c r="A1930" t="str">
        <f t="shared" si="29"/>
        <v>CroppingHorticultureSpecialist glass</v>
      </c>
      <c r="B1930" t="s">
        <v>52</v>
      </c>
      <c r="C1930" t="s">
        <v>56</v>
      </c>
      <c r="D1930" t="s">
        <v>59</v>
      </c>
      <c r="F1930" t="s">
        <v>129</v>
      </c>
      <c r="G1930" t="s">
        <v>9</v>
      </c>
      <c r="H1930">
        <v>0</v>
      </c>
      <c r="I1930">
        <v>0</v>
      </c>
      <c r="J1930">
        <v>0</v>
      </c>
      <c r="K1930">
        <v>0</v>
      </c>
    </row>
    <row r="1931" spans="1:11" x14ac:dyDescent="0.35">
      <c r="A1931" t="str">
        <f t="shared" si="29"/>
        <v>CroppingHorticultureSpecialist glass</v>
      </c>
      <c r="B1931" t="s">
        <v>52</v>
      </c>
      <c r="C1931" t="s">
        <v>56</v>
      </c>
      <c r="D1931" t="s">
        <v>59</v>
      </c>
      <c r="F1931" t="s">
        <v>130</v>
      </c>
      <c r="G1931" t="s">
        <v>9</v>
      </c>
      <c r="H1931">
        <v>0</v>
      </c>
      <c r="I1931">
        <v>0</v>
      </c>
      <c r="J1931" t="s">
        <v>54</v>
      </c>
      <c r="K1931">
        <v>0</v>
      </c>
    </row>
    <row r="1932" spans="1:11" x14ac:dyDescent="0.35">
      <c r="A1932" t="str">
        <f t="shared" si="29"/>
        <v>CroppingHorticultureSpecialist glass</v>
      </c>
      <c r="B1932" t="s">
        <v>52</v>
      </c>
      <c r="C1932" t="s">
        <v>56</v>
      </c>
      <c r="D1932" t="s">
        <v>59</v>
      </c>
      <c r="F1932" t="s">
        <v>131</v>
      </c>
      <c r="G1932" t="s">
        <v>9</v>
      </c>
      <c r="H1932">
        <v>0</v>
      </c>
      <c r="I1932">
        <v>0</v>
      </c>
      <c r="J1932">
        <v>0</v>
      </c>
      <c r="K1932">
        <v>0</v>
      </c>
    </row>
    <row r="1933" spans="1:11" x14ac:dyDescent="0.35">
      <c r="A1933" t="str">
        <f t="shared" si="29"/>
        <v>CroppingHorticultureSpecialist glass</v>
      </c>
      <c r="B1933" t="s">
        <v>52</v>
      </c>
      <c r="C1933" t="s">
        <v>56</v>
      </c>
      <c r="D1933" t="s">
        <v>59</v>
      </c>
      <c r="F1933" t="s">
        <v>132</v>
      </c>
      <c r="G1933" t="s">
        <v>9</v>
      </c>
      <c r="H1933">
        <v>0</v>
      </c>
      <c r="I1933">
        <v>0</v>
      </c>
      <c r="J1933" t="s">
        <v>54</v>
      </c>
      <c r="K1933">
        <v>0</v>
      </c>
    </row>
    <row r="1934" spans="1:11" x14ac:dyDescent="0.35">
      <c r="A1934" t="str">
        <f t="shared" si="29"/>
        <v>CroppingHorticultureSpecialist glass</v>
      </c>
      <c r="B1934" t="s">
        <v>52</v>
      </c>
      <c r="C1934" t="s">
        <v>56</v>
      </c>
      <c r="D1934" t="s">
        <v>59</v>
      </c>
      <c r="F1934" t="s">
        <v>133</v>
      </c>
      <c r="G1934" t="s">
        <v>9</v>
      </c>
      <c r="H1934">
        <v>0</v>
      </c>
      <c r="I1934">
        <v>0</v>
      </c>
      <c r="J1934">
        <v>0</v>
      </c>
      <c r="K1934" t="s">
        <v>54</v>
      </c>
    </row>
    <row r="1935" spans="1:11" x14ac:dyDescent="0.35">
      <c r="A1935" t="str">
        <f t="shared" si="29"/>
        <v>CroppingHorticultureSpecialist glass</v>
      </c>
      <c r="B1935" t="s">
        <v>52</v>
      </c>
      <c r="C1935" t="s">
        <v>56</v>
      </c>
      <c r="D1935" t="s">
        <v>59</v>
      </c>
      <c r="F1935" t="s">
        <v>134</v>
      </c>
      <c r="G1935" t="s">
        <v>9</v>
      </c>
      <c r="H1935">
        <v>0</v>
      </c>
      <c r="I1935">
        <v>0</v>
      </c>
      <c r="J1935">
        <v>0</v>
      </c>
      <c r="K1935" t="s">
        <v>54</v>
      </c>
    </row>
    <row r="1936" spans="1:11" x14ac:dyDescent="0.35">
      <c r="A1936" t="str">
        <f t="shared" si="29"/>
        <v>CroppingHorticultureSpecialist glass</v>
      </c>
      <c r="B1936" t="s">
        <v>52</v>
      </c>
      <c r="C1936" t="s">
        <v>56</v>
      </c>
      <c r="D1936" t="s">
        <v>59</v>
      </c>
      <c r="F1936" t="s">
        <v>135</v>
      </c>
      <c r="G1936" t="s">
        <v>9</v>
      </c>
      <c r="H1936">
        <v>0</v>
      </c>
      <c r="I1936">
        <v>0</v>
      </c>
      <c r="J1936">
        <v>0</v>
      </c>
      <c r="K1936" t="s">
        <v>54</v>
      </c>
    </row>
    <row r="1937" spans="1:11" x14ac:dyDescent="0.35">
      <c r="A1937" t="str">
        <f t="shared" si="29"/>
        <v>CroppingHorticultureSpecialist glass</v>
      </c>
      <c r="B1937" t="s">
        <v>52</v>
      </c>
      <c r="C1937" t="s">
        <v>56</v>
      </c>
      <c r="D1937" t="s">
        <v>59</v>
      </c>
      <c r="F1937" t="s">
        <v>136</v>
      </c>
      <c r="G1937" t="s">
        <v>9</v>
      </c>
      <c r="H1937">
        <v>0</v>
      </c>
      <c r="I1937">
        <v>0</v>
      </c>
      <c r="J1937">
        <v>0</v>
      </c>
      <c r="K1937" t="s">
        <v>54</v>
      </c>
    </row>
    <row r="1938" spans="1:11" x14ac:dyDescent="0.35">
      <c r="A1938" t="str">
        <f t="shared" si="29"/>
        <v>CroppingHorticultureSpecialist glass</v>
      </c>
      <c r="B1938" t="s">
        <v>52</v>
      </c>
      <c r="C1938" t="s">
        <v>56</v>
      </c>
      <c r="D1938" t="s">
        <v>59</v>
      </c>
      <c r="F1938" t="s">
        <v>137</v>
      </c>
      <c r="G1938" t="s">
        <v>9</v>
      </c>
      <c r="H1938">
        <v>0</v>
      </c>
      <c r="I1938">
        <v>0</v>
      </c>
      <c r="J1938">
        <v>0</v>
      </c>
      <c r="K1938">
        <v>0</v>
      </c>
    </row>
    <row r="1939" spans="1:11" x14ac:dyDescent="0.35">
      <c r="A1939" t="str">
        <f t="shared" si="29"/>
        <v>CroppingHorticultureSpecialist glass</v>
      </c>
      <c r="B1939" t="s">
        <v>52</v>
      </c>
      <c r="C1939" t="s">
        <v>56</v>
      </c>
      <c r="D1939" t="s">
        <v>59</v>
      </c>
      <c r="F1939" t="s">
        <v>138</v>
      </c>
      <c r="G1939" t="s">
        <v>9</v>
      </c>
      <c r="H1939">
        <v>0</v>
      </c>
      <c r="I1939">
        <v>0</v>
      </c>
      <c r="J1939" t="s">
        <v>54</v>
      </c>
      <c r="K1939">
        <v>0</v>
      </c>
    </row>
    <row r="1940" spans="1:11" x14ac:dyDescent="0.35">
      <c r="A1940" t="str">
        <f t="shared" si="29"/>
        <v>CroppingHorticultureSpecialist glass</v>
      </c>
      <c r="B1940" t="s">
        <v>52</v>
      </c>
      <c r="C1940" t="s">
        <v>56</v>
      </c>
      <c r="D1940" t="s">
        <v>59</v>
      </c>
      <c r="F1940" t="s">
        <v>139</v>
      </c>
      <c r="G1940" t="s">
        <v>9</v>
      </c>
      <c r="H1940">
        <v>0</v>
      </c>
      <c r="I1940">
        <v>0</v>
      </c>
      <c r="J1940">
        <v>0</v>
      </c>
      <c r="K1940">
        <v>0</v>
      </c>
    </row>
    <row r="1941" spans="1:11" x14ac:dyDescent="0.35">
      <c r="A1941" t="str">
        <f t="shared" si="29"/>
        <v>CroppingHorticultureSpecialist glass</v>
      </c>
      <c r="B1941" t="s">
        <v>52</v>
      </c>
      <c r="C1941" t="s">
        <v>56</v>
      </c>
      <c r="D1941" t="s">
        <v>59</v>
      </c>
      <c r="F1941" t="s">
        <v>140</v>
      </c>
      <c r="G1941" t="s">
        <v>9</v>
      </c>
      <c r="H1941">
        <v>0</v>
      </c>
      <c r="I1941">
        <v>0</v>
      </c>
      <c r="J1941">
        <v>0</v>
      </c>
      <c r="K1941">
        <v>0</v>
      </c>
    </row>
    <row r="1942" spans="1:11" x14ac:dyDescent="0.35">
      <c r="A1942" t="str">
        <f t="shared" si="29"/>
        <v>CroppingHorticultureSpecialist glass</v>
      </c>
      <c r="B1942" t="s">
        <v>52</v>
      </c>
      <c r="C1942" t="s">
        <v>56</v>
      </c>
      <c r="D1942" t="s">
        <v>59</v>
      </c>
      <c r="F1942" t="s">
        <v>141</v>
      </c>
      <c r="G1942" t="s">
        <v>9</v>
      </c>
      <c r="H1942">
        <v>0</v>
      </c>
      <c r="I1942">
        <v>0</v>
      </c>
      <c r="J1942">
        <v>0</v>
      </c>
      <c r="K1942">
        <v>0</v>
      </c>
    </row>
    <row r="1943" spans="1:11" x14ac:dyDescent="0.35">
      <c r="A1943" t="str">
        <f t="shared" si="29"/>
        <v>CroppingHorticultureSpecialist glass</v>
      </c>
      <c r="B1943" t="s">
        <v>52</v>
      </c>
      <c r="C1943" t="s">
        <v>56</v>
      </c>
      <c r="D1943" t="s">
        <v>59</v>
      </c>
      <c r="F1943" t="s">
        <v>142</v>
      </c>
      <c r="G1943" t="s">
        <v>9</v>
      </c>
      <c r="H1943" t="s">
        <v>54</v>
      </c>
      <c r="I1943">
        <v>0</v>
      </c>
      <c r="J1943" t="s">
        <v>54</v>
      </c>
      <c r="K1943">
        <v>0</v>
      </c>
    </row>
    <row r="1944" spans="1:11" x14ac:dyDescent="0.35">
      <c r="A1944" t="str">
        <f t="shared" si="29"/>
        <v>CroppingHorticultureSpecialist glass</v>
      </c>
      <c r="B1944" t="s">
        <v>52</v>
      </c>
      <c r="C1944" t="s">
        <v>56</v>
      </c>
      <c r="D1944" t="s">
        <v>59</v>
      </c>
      <c r="F1944" t="s">
        <v>143</v>
      </c>
      <c r="G1944" t="s">
        <v>9</v>
      </c>
      <c r="H1944">
        <v>0</v>
      </c>
      <c r="I1944">
        <v>0</v>
      </c>
      <c r="J1944">
        <v>0</v>
      </c>
      <c r="K1944">
        <v>0</v>
      </c>
    </row>
    <row r="1945" spans="1:11" x14ac:dyDescent="0.35">
      <c r="A1945" t="str">
        <f t="shared" si="29"/>
        <v>CroppingHorticultureSpecialist glass</v>
      </c>
      <c r="B1945" t="s">
        <v>52</v>
      </c>
      <c r="C1945" t="s">
        <v>56</v>
      </c>
      <c r="D1945" t="s">
        <v>59</v>
      </c>
      <c r="F1945" t="s">
        <v>144</v>
      </c>
      <c r="G1945" t="s">
        <v>9</v>
      </c>
      <c r="H1945" t="s">
        <v>54</v>
      </c>
      <c r="I1945">
        <v>0</v>
      </c>
      <c r="J1945" t="s">
        <v>54</v>
      </c>
      <c r="K1945">
        <v>0</v>
      </c>
    </row>
    <row r="1946" spans="1:11" x14ac:dyDescent="0.35">
      <c r="A1946" t="str">
        <f t="shared" si="29"/>
        <v>CroppingHorticultureSpecialist glass</v>
      </c>
      <c r="B1946" t="s">
        <v>52</v>
      </c>
      <c r="C1946" t="s">
        <v>56</v>
      </c>
      <c r="D1946" t="s">
        <v>59</v>
      </c>
      <c r="F1946" t="s">
        <v>145</v>
      </c>
      <c r="G1946" t="s">
        <v>9</v>
      </c>
      <c r="H1946">
        <v>0</v>
      </c>
      <c r="I1946">
        <v>0</v>
      </c>
      <c r="J1946">
        <v>0</v>
      </c>
      <c r="K1946">
        <v>0</v>
      </c>
    </row>
    <row r="1947" spans="1:11" x14ac:dyDescent="0.35">
      <c r="A1947" t="str">
        <f t="shared" si="29"/>
        <v>CroppingHorticultureSpecialist glass</v>
      </c>
      <c r="B1947" t="s">
        <v>52</v>
      </c>
      <c r="C1947" t="s">
        <v>56</v>
      </c>
      <c r="D1947" t="s">
        <v>59</v>
      </c>
      <c r="F1947" t="s">
        <v>146</v>
      </c>
      <c r="G1947" t="s">
        <v>9</v>
      </c>
      <c r="H1947">
        <v>0</v>
      </c>
      <c r="I1947">
        <v>0</v>
      </c>
      <c r="J1947">
        <v>0</v>
      </c>
      <c r="K1947">
        <v>0</v>
      </c>
    </row>
    <row r="1948" spans="1:11" x14ac:dyDescent="0.35">
      <c r="A1948" t="str">
        <f t="shared" si="29"/>
        <v>CroppingHorticultureSpecialist glass</v>
      </c>
      <c r="B1948" t="s">
        <v>52</v>
      </c>
      <c r="C1948" t="s">
        <v>56</v>
      </c>
      <c r="D1948" t="s">
        <v>59</v>
      </c>
      <c r="F1948" t="s">
        <v>147</v>
      </c>
      <c r="G1948" t="s">
        <v>9</v>
      </c>
      <c r="H1948">
        <v>0</v>
      </c>
      <c r="I1948">
        <v>0</v>
      </c>
      <c r="J1948">
        <v>0</v>
      </c>
      <c r="K1948">
        <v>0</v>
      </c>
    </row>
    <row r="1949" spans="1:11" x14ac:dyDescent="0.35">
      <c r="A1949" t="str">
        <f t="shared" si="29"/>
        <v>CroppingHorticultureSpecialist glass</v>
      </c>
      <c r="B1949" t="s">
        <v>52</v>
      </c>
      <c r="C1949" t="s">
        <v>56</v>
      </c>
      <c r="D1949" t="s">
        <v>59</v>
      </c>
      <c r="F1949" t="s">
        <v>148</v>
      </c>
      <c r="G1949" t="s">
        <v>9</v>
      </c>
      <c r="H1949">
        <v>0</v>
      </c>
      <c r="I1949">
        <v>0</v>
      </c>
      <c r="J1949">
        <v>0</v>
      </c>
      <c r="K1949">
        <v>0</v>
      </c>
    </row>
    <row r="1950" spans="1:11" x14ac:dyDescent="0.35">
      <c r="A1950" t="str">
        <f t="shared" si="29"/>
        <v>CroppingHorticultureSpecialist glass</v>
      </c>
      <c r="B1950" t="s">
        <v>52</v>
      </c>
      <c r="C1950" t="s">
        <v>56</v>
      </c>
      <c r="D1950" t="s">
        <v>59</v>
      </c>
      <c r="F1950" t="s">
        <v>149</v>
      </c>
      <c r="G1950" t="s">
        <v>9</v>
      </c>
      <c r="H1950">
        <v>0</v>
      </c>
      <c r="I1950">
        <v>0</v>
      </c>
      <c r="J1950">
        <v>0</v>
      </c>
      <c r="K1950">
        <v>0</v>
      </c>
    </row>
    <row r="1951" spans="1:11" x14ac:dyDescent="0.35">
      <c r="A1951" t="str">
        <f t="shared" si="29"/>
        <v>CroppingHorticultureSpecialist glass</v>
      </c>
      <c r="B1951" t="s">
        <v>52</v>
      </c>
      <c r="C1951" t="s">
        <v>56</v>
      </c>
      <c r="D1951" t="s">
        <v>59</v>
      </c>
      <c r="F1951" t="s">
        <v>150</v>
      </c>
      <c r="G1951" t="s">
        <v>9</v>
      </c>
      <c r="H1951">
        <v>0</v>
      </c>
      <c r="I1951">
        <v>0</v>
      </c>
      <c r="J1951">
        <v>0</v>
      </c>
      <c r="K1951">
        <v>0</v>
      </c>
    </row>
    <row r="1952" spans="1:11" x14ac:dyDescent="0.35">
      <c r="A1952" t="str">
        <f t="shared" si="29"/>
        <v>CroppingHorticultureSpecialist glass</v>
      </c>
      <c r="B1952" t="s">
        <v>52</v>
      </c>
      <c r="C1952" t="s">
        <v>56</v>
      </c>
      <c r="D1952" t="s">
        <v>59</v>
      </c>
      <c r="F1952" t="s">
        <v>151</v>
      </c>
      <c r="G1952" t="s">
        <v>9</v>
      </c>
      <c r="H1952">
        <v>0</v>
      </c>
      <c r="I1952">
        <v>0</v>
      </c>
      <c r="J1952">
        <v>0</v>
      </c>
      <c r="K1952">
        <v>0</v>
      </c>
    </row>
    <row r="1953" spans="1:11" x14ac:dyDescent="0.35">
      <c r="A1953" t="str">
        <f t="shared" si="29"/>
        <v>CroppingHorticultureSpecialist glass</v>
      </c>
      <c r="B1953" t="s">
        <v>52</v>
      </c>
      <c r="C1953" t="s">
        <v>56</v>
      </c>
      <c r="D1953" t="s">
        <v>59</v>
      </c>
      <c r="F1953" t="s">
        <v>152</v>
      </c>
      <c r="G1953" t="s">
        <v>9</v>
      </c>
      <c r="H1953">
        <v>0</v>
      </c>
      <c r="I1953">
        <v>0</v>
      </c>
      <c r="J1953" t="s">
        <v>54</v>
      </c>
      <c r="K1953">
        <v>0</v>
      </c>
    </row>
    <row r="1954" spans="1:11" x14ac:dyDescent="0.35">
      <c r="A1954" t="str">
        <f t="shared" si="29"/>
        <v>CroppingHorticultureSpecialist glass</v>
      </c>
      <c r="B1954" t="s">
        <v>52</v>
      </c>
      <c r="C1954" t="s">
        <v>56</v>
      </c>
      <c r="D1954" t="s">
        <v>59</v>
      </c>
      <c r="F1954" t="s">
        <v>153</v>
      </c>
      <c r="G1954" t="s">
        <v>9</v>
      </c>
      <c r="H1954">
        <v>0</v>
      </c>
      <c r="I1954">
        <v>0</v>
      </c>
      <c r="J1954">
        <v>0</v>
      </c>
      <c r="K1954">
        <v>0</v>
      </c>
    </row>
    <row r="1955" spans="1:11" x14ac:dyDescent="0.35">
      <c r="A1955" t="str">
        <f t="shared" si="29"/>
        <v>CroppingHorticultureSpecialist glass</v>
      </c>
      <c r="B1955" t="s">
        <v>52</v>
      </c>
      <c r="C1955" t="s">
        <v>56</v>
      </c>
      <c r="D1955" t="s">
        <v>59</v>
      </c>
      <c r="F1955" t="s">
        <v>154</v>
      </c>
      <c r="G1955" t="s">
        <v>9</v>
      </c>
      <c r="H1955">
        <v>0</v>
      </c>
      <c r="I1955">
        <v>0</v>
      </c>
      <c r="J1955">
        <v>0</v>
      </c>
      <c r="K1955">
        <v>0</v>
      </c>
    </row>
    <row r="1956" spans="1:11" x14ac:dyDescent="0.35">
      <c r="A1956" t="str">
        <f t="shared" si="29"/>
        <v>CroppingHorticultureSpecialist glass</v>
      </c>
      <c r="B1956" t="s">
        <v>52</v>
      </c>
      <c r="C1956" t="s">
        <v>56</v>
      </c>
      <c r="D1956" t="s">
        <v>59</v>
      </c>
      <c r="F1956" t="s">
        <v>155</v>
      </c>
      <c r="G1956" t="s">
        <v>9</v>
      </c>
      <c r="H1956">
        <v>0</v>
      </c>
      <c r="I1956">
        <v>0</v>
      </c>
      <c r="J1956">
        <v>0</v>
      </c>
      <c r="K1956">
        <v>0</v>
      </c>
    </row>
    <row r="1957" spans="1:11" x14ac:dyDescent="0.35">
      <c r="A1957" t="str">
        <f t="shared" si="29"/>
        <v>CroppingHorticultureSpecialist hardy nursery stock</v>
      </c>
      <c r="B1957" t="s">
        <v>52</v>
      </c>
      <c r="C1957" t="s">
        <v>56</v>
      </c>
      <c r="D1957" t="s">
        <v>60</v>
      </c>
      <c r="F1957" t="s">
        <v>4</v>
      </c>
      <c r="G1957" t="s">
        <v>5</v>
      </c>
      <c r="H1957">
        <v>668.00019999999995</v>
      </c>
      <c r="I1957">
        <v>83.809100000000001</v>
      </c>
      <c r="J1957">
        <v>358.93279999999999</v>
      </c>
      <c r="K1957">
        <v>225.25829999999999</v>
      </c>
    </row>
    <row r="1958" spans="1:11" x14ac:dyDescent="0.35">
      <c r="A1958" t="str">
        <f t="shared" si="29"/>
        <v>CroppingHorticultureSpecialist hardy nursery stock</v>
      </c>
      <c r="B1958" t="s">
        <v>52</v>
      </c>
      <c r="C1958" t="s">
        <v>56</v>
      </c>
      <c r="D1958" t="s">
        <v>60</v>
      </c>
      <c r="F1958" t="s">
        <v>6</v>
      </c>
      <c r="G1958" t="s">
        <v>7</v>
      </c>
      <c r="H1958">
        <v>8.5612652571062107</v>
      </c>
      <c r="I1958" t="s">
        <v>61</v>
      </c>
      <c r="J1958">
        <v>5.7202384234597696</v>
      </c>
      <c r="K1958" t="s">
        <v>58</v>
      </c>
    </row>
    <row r="1959" spans="1:11" x14ac:dyDescent="0.35">
      <c r="A1959" t="str">
        <f t="shared" si="29"/>
        <v>CroppingHorticultureSpecialist hardy nursery stock</v>
      </c>
      <c r="B1959" t="s">
        <v>52</v>
      </c>
      <c r="C1959" t="s">
        <v>56</v>
      </c>
      <c r="D1959" t="s">
        <v>60</v>
      </c>
      <c r="F1959" t="s">
        <v>8</v>
      </c>
      <c r="G1959" t="s">
        <v>9</v>
      </c>
      <c r="H1959">
        <v>7.1686940273371196</v>
      </c>
      <c r="I1959" t="s">
        <v>61</v>
      </c>
      <c r="J1959">
        <v>4.3866385629844897</v>
      </c>
      <c r="K1959" t="s">
        <v>58</v>
      </c>
    </row>
    <row r="1960" spans="1:11" x14ac:dyDescent="0.35">
      <c r="A1960" t="str">
        <f t="shared" si="29"/>
        <v>CroppingHorticultureSpecialist hardy nursery stock</v>
      </c>
      <c r="B1960" t="s">
        <v>52</v>
      </c>
      <c r="C1960" t="s">
        <v>56</v>
      </c>
      <c r="D1960" t="s">
        <v>60</v>
      </c>
      <c r="F1960" t="s">
        <v>120</v>
      </c>
      <c r="G1960" t="s">
        <v>9</v>
      </c>
      <c r="H1960">
        <v>0</v>
      </c>
      <c r="I1960">
        <v>0</v>
      </c>
      <c r="J1960">
        <v>0</v>
      </c>
      <c r="K1960">
        <v>0</v>
      </c>
    </row>
    <row r="1961" spans="1:11" x14ac:dyDescent="0.35">
      <c r="A1961" t="str">
        <f t="shared" si="29"/>
        <v>CroppingHorticultureSpecialist hardy nursery stock</v>
      </c>
      <c r="B1961" t="s">
        <v>52</v>
      </c>
      <c r="C1961" t="s">
        <v>56</v>
      </c>
      <c r="D1961" t="s">
        <v>60</v>
      </c>
      <c r="F1961" t="s">
        <v>121</v>
      </c>
      <c r="G1961" t="s">
        <v>9</v>
      </c>
      <c r="H1961">
        <v>0</v>
      </c>
      <c r="I1961">
        <v>0</v>
      </c>
      <c r="J1961">
        <v>0</v>
      </c>
      <c r="K1961">
        <v>0</v>
      </c>
    </row>
    <row r="1962" spans="1:11" x14ac:dyDescent="0.35">
      <c r="A1962" t="str">
        <f t="shared" si="29"/>
        <v>CroppingHorticultureSpecialist hardy nursery stock</v>
      </c>
      <c r="B1962" t="s">
        <v>52</v>
      </c>
      <c r="C1962" t="s">
        <v>56</v>
      </c>
      <c r="D1962" t="s">
        <v>60</v>
      </c>
      <c r="F1962" t="s">
        <v>122</v>
      </c>
      <c r="G1962" t="s">
        <v>9</v>
      </c>
      <c r="H1962">
        <v>0</v>
      </c>
      <c r="I1962">
        <v>0</v>
      </c>
      <c r="J1962">
        <v>0</v>
      </c>
      <c r="K1962">
        <v>0</v>
      </c>
    </row>
    <row r="1963" spans="1:11" x14ac:dyDescent="0.35">
      <c r="A1963" t="str">
        <f t="shared" si="29"/>
        <v>CroppingHorticultureSpecialist hardy nursery stock</v>
      </c>
      <c r="B1963" t="s">
        <v>52</v>
      </c>
      <c r="C1963" t="s">
        <v>56</v>
      </c>
      <c r="D1963" t="s">
        <v>60</v>
      </c>
      <c r="F1963" t="s">
        <v>123</v>
      </c>
      <c r="G1963" t="s">
        <v>9</v>
      </c>
      <c r="H1963">
        <v>0</v>
      </c>
      <c r="I1963">
        <v>0</v>
      </c>
      <c r="J1963">
        <v>0</v>
      </c>
      <c r="K1963">
        <v>0</v>
      </c>
    </row>
    <row r="1964" spans="1:11" x14ac:dyDescent="0.35">
      <c r="A1964" t="str">
        <f t="shared" si="29"/>
        <v>CroppingHorticultureSpecialist hardy nursery stock</v>
      </c>
      <c r="B1964" t="s">
        <v>52</v>
      </c>
      <c r="C1964" t="s">
        <v>56</v>
      </c>
      <c r="D1964" t="s">
        <v>60</v>
      </c>
      <c r="F1964" t="s">
        <v>124</v>
      </c>
      <c r="G1964" t="s">
        <v>9</v>
      </c>
      <c r="H1964">
        <v>0</v>
      </c>
      <c r="I1964">
        <v>0</v>
      </c>
      <c r="J1964">
        <v>0</v>
      </c>
      <c r="K1964">
        <v>0</v>
      </c>
    </row>
    <row r="1965" spans="1:11" x14ac:dyDescent="0.35">
      <c r="A1965" t="str">
        <f t="shared" si="29"/>
        <v>CroppingHorticultureSpecialist hardy nursery stock</v>
      </c>
      <c r="B1965" t="s">
        <v>52</v>
      </c>
      <c r="C1965" t="s">
        <v>56</v>
      </c>
      <c r="D1965" t="s">
        <v>60</v>
      </c>
      <c r="F1965" t="s">
        <v>125</v>
      </c>
      <c r="G1965" t="s">
        <v>9</v>
      </c>
      <c r="H1965">
        <v>0</v>
      </c>
      <c r="I1965">
        <v>0</v>
      </c>
      <c r="J1965">
        <v>0</v>
      </c>
      <c r="K1965">
        <v>0</v>
      </c>
    </row>
    <row r="1966" spans="1:11" x14ac:dyDescent="0.35">
      <c r="A1966" t="str">
        <f t="shared" si="29"/>
        <v>CroppingHorticultureSpecialist hardy nursery stock</v>
      </c>
      <c r="B1966" t="s">
        <v>52</v>
      </c>
      <c r="C1966" t="s">
        <v>56</v>
      </c>
      <c r="D1966" t="s">
        <v>60</v>
      </c>
      <c r="F1966" t="s">
        <v>126</v>
      </c>
      <c r="G1966" t="s">
        <v>9</v>
      </c>
      <c r="H1966">
        <v>0</v>
      </c>
      <c r="I1966">
        <v>0</v>
      </c>
      <c r="J1966">
        <v>0</v>
      </c>
      <c r="K1966">
        <v>0</v>
      </c>
    </row>
    <row r="1967" spans="1:11" x14ac:dyDescent="0.35">
      <c r="A1967" t="str">
        <f t="shared" si="29"/>
        <v>CroppingHorticultureSpecialist hardy nursery stock</v>
      </c>
      <c r="B1967" t="s">
        <v>52</v>
      </c>
      <c r="C1967" t="s">
        <v>56</v>
      </c>
      <c r="D1967" t="s">
        <v>60</v>
      </c>
      <c r="F1967" t="s">
        <v>127</v>
      </c>
      <c r="G1967" t="s">
        <v>9</v>
      </c>
      <c r="H1967">
        <v>0</v>
      </c>
      <c r="I1967">
        <v>0</v>
      </c>
      <c r="J1967">
        <v>0</v>
      </c>
      <c r="K1967">
        <v>0</v>
      </c>
    </row>
    <row r="1968" spans="1:11" x14ac:dyDescent="0.35">
      <c r="A1968" t="str">
        <f t="shared" si="29"/>
        <v>CroppingHorticultureSpecialist hardy nursery stock</v>
      </c>
      <c r="B1968" t="s">
        <v>52</v>
      </c>
      <c r="C1968" t="s">
        <v>56</v>
      </c>
      <c r="D1968" t="s">
        <v>60</v>
      </c>
      <c r="F1968" t="s">
        <v>128</v>
      </c>
      <c r="G1968" t="s">
        <v>9</v>
      </c>
      <c r="H1968">
        <v>0</v>
      </c>
      <c r="I1968">
        <v>0</v>
      </c>
      <c r="J1968">
        <v>0</v>
      </c>
      <c r="K1968">
        <v>0</v>
      </c>
    </row>
    <row r="1969" spans="1:11" x14ac:dyDescent="0.35">
      <c r="A1969" t="str">
        <f t="shared" si="29"/>
        <v>CroppingHorticultureSpecialist hardy nursery stock</v>
      </c>
      <c r="B1969" t="s">
        <v>52</v>
      </c>
      <c r="C1969" t="s">
        <v>56</v>
      </c>
      <c r="D1969" t="s">
        <v>60</v>
      </c>
      <c r="F1969" t="s">
        <v>129</v>
      </c>
      <c r="G1969" t="s">
        <v>9</v>
      </c>
      <c r="H1969">
        <v>0</v>
      </c>
      <c r="I1969">
        <v>0</v>
      </c>
      <c r="J1969">
        <v>0</v>
      </c>
      <c r="K1969">
        <v>0</v>
      </c>
    </row>
    <row r="1970" spans="1:11" x14ac:dyDescent="0.35">
      <c r="A1970" t="str">
        <f t="shared" si="29"/>
        <v>CroppingHorticultureSpecialist hardy nursery stock</v>
      </c>
      <c r="B1970" t="s">
        <v>52</v>
      </c>
      <c r="C1970" t="s">
        <v>56</v>
      </c>
      <c r="D1970" t="s">
        <v>60</v>
      </c>
      <c r="F1970" t="s">
        <v>130</v>
      </c>
      <c r="G1970" t="s">
        <v>9</v>
      </c>
      <c r="H1970">
        <v>0</v>
      </c>
      <c r="I1970">
        <v>0</v>
      </c>
      <c r="J1970">
        <v>0</v>
      </c>
      <c r="K1970">
        <v>0</v>
      </c>
    </row>
    <row r="1971" spans="1:11" x14ac:dyDescent="0.35">
      <c r="A1971" t="str">
        <f t="shared" si="29"/>
        <v>CroppingHorticultureSpecialist hardy nursery stock</v>
      </c>
      <c r="B1971" t="s">
        <v>52</v>
      </c>
      <c r="C1971" t="s">
        <v>56</v>
      </c>
      <c r="D1971" t="s">
        <v>60</v>
      </c>
      <c r="F1971" t="s">
        <v>131</v>
      </c>
      <c r="G1971" t="s">
        <v>9</v>
      </c>
      <c r="H1971">
        <v>0</v>
      </c>
      <c r="I1971">
        <v>0</v>
      </c>
      <c r="J1971">
        <v>0</v>
      </c>
      <c r="K1971">
        <v>0</v>
      </c>
    </row>
    <row r="1972" spans="1:11" x14ac:dyDescent="0.35">
      <c r="A1972" t="str">
        <f t="shared" si="29"/>
        <v>CroppingHorticultureSpecialist hardy nursery stock</v>
      </c>
      <c r="B1972" t="s">
        <v>52</v>
      </c>
      <c r="C1972" t="s">
        <v>56</v>
      </c>
      <c r="D1972" t="s">
        <v>60</v>
      </c>
      <c r="F1972" t="s">
        <v>132</v>
      </c>
      <c r="G1972" t="s">
        <v>9</v>
      </c>
      <c r="H1972">
        <v>0</v>
      </c>
      <c r="I1972">
        <v>0</v>
      </c>
      <c r="J1972">
        <v>0</v>
      </c>
      <c r="K1972">
        <v>0</v>
      </c>
    </row>
    <row r="1973" spans="1:11" x14ac:dyDescent="0.35">
      <c r="A1973" t="str">
        <f t="shared" si="29"/>
        <v>CroppingHorticultureSpecialist hardy nursery stock</v>
      </c>
      <c r="B1973" t="s">
        <v>52</v>
      </c>
      <c r="C1973" t="s">
        <v>56</v>
      </c>
      <c r="D1973" t="s">
        <v>60</v>
      </c>
      <c r="F1973" t="s">
        <v>133</v>
      </c>
      <c r="G1973" t="s">
        <v>9</v>
      </c>
      <c r="H1973">
        <v>0</v>
      </c>
      <c r="I1973">
        <v>0</v>
      </c>
      <c r="J1973">
        <v>0</v>
      </c>
      <c r="K1973">
        <v>0</v>
      </c>
    </row>
    <row r="1974" spans="1:11" x14ac:dyDescent="0.35">
      <c r="A1974" t="str">
        <f t="shared" si="29"/>
        <v>CroppingHorticultureSpecialist hardy nursery stock</v>
      </c>
      <c r="B1974" t="s">
        <v>52</v>
      </c>
      <c r="C1974" t="s">
        <v>56</v>
      </c>
      <c r="D1974" t="s">
        <v>60</v>
      </c>
      <c r="F1974" t="s">
        <v>134</v>
      </c>
      <c r="G1974" t="s">
        <v>9</v>
      </c>
      <c r="H1974">
        <v>0</v>
      </c>
      <c r="I1974">
        <v>0</v>
      </c>
      <c r="J1974">
        <v>0</v>
      </c>
      <c r="K1974">
        <v>0</v>
      </c>
    </row>
    <row r="1975" spans="1:11" x14ac:dyDescent="0.35">
      <c r="A1975" t="str">
        <f t="shared" si="29"/>
        <v>CroppingHorticultureSpecialist hardy nursery stock</v>
      </c>
      <c r="B1975" t="s">
        <v>52</v>
      </c>
      <c r="C1975" t="s">
        <v>56</v>
      </c>
      <c r="D1975" t="s">
        <v>60</v>
      </c>
      <c r="F1975" t="s">
        <v>135</v>
      </c>
      <c r="G1975" t="s">
        <v>9</v>
      </c>
      <c r="H1975">
        <v>0</v>
      </c>
      <c r="I1975">
        <v>0</v>
      </c>
      <c r="J1975">
        <v>0</v>
      </c>
      <c r="K1975">
        <v>0</v>
      </c>
    </row>
    <row r="1976" spans="1:11" x14ac:dyDescent="0.35">
      <c r="A1976" t="str">
        <f t="shared" si="29"/>
        <v>CroppingHorticultureSpecialist hardy nursery stock</v>
      </c>
      <c r="B1976" t="s">
        <v>52</v>
      </c>
      <c r="C1976" t="s">
        <v>56</v>
      </c>
      <c r="D1976" t="s">
        <v>60</v>
      </c>
      <c r="F1976" t="s">
        <v>136</v>
      </c>
      <c r="G1976" t="s">
        <v>9</v>
      </c>
      <c r="H1976">
        <v>0</v>
      </c>
      <c r="I1976">
        <v>0</v>
      </c>
      <c r="J1976">
        <v>0</v>
      </c>
      <c r="K1976">
        <v>0</v>
      </c>
    </row>
    <row r="1977" spans="1:11" x14ac:dyDescent="0.35">
      <c r="A1977" t="str">
        <f t="shared" si="29"/>
        <v>CroppingHorticultureSpecialist hardy nursery stock</v>
      </c>
      <c r="B1977" t="s">
        <v>52</v>
      </c>
      <c r="C1977" t="s">
        <v>56</v>
      </c>
      <c r="D1977" t="s">
        <v>60</v>
      </c>
      <c r="F1977" t="s">
        <v>137</v>
      </c>
      <c r="G1977" t="s">
        <v>9</v>
      </c>
      <c r="H1977">
        <v>0</v>
      </c>
      <c r="I1977">
        <v>0</v>
      </c>
      <c r="J1977">
        <v>0</v>
      </c>
      <c r="K1977">
        <v>0</v>
      </c>
    </row>
    <row r="1978" spans="1:11" x14ac:dyDescent="0.35">
      <c r="A1978" t="str">
        <f t="shared" si="29"/>
        <v>CroppingHorticultureSpecialist hardy nursery stock</v>
      </c>
      <c r="B1978" t="s">
        <v>52</v>
      </c>
      <c r="C1978" t="s">
        <v>56</v>
      </c>
      <c r="D1978" t="s">
        <v>60</v>
      </c>
      <c r="F1978" t="s">
        <v>138</v>
      </c>
      <c r="G1978" t="s">
        <v>9</v>
      </c>
      <c r="H1978">
        <v>0</v>
      </c>
      <c r="I1978">
        <v>0</v>
      </c>
      <c r="J1978">
        <v>0</v>
      </c>
      <c r="K1978">
        <v>0</v>
      </c>
    </row>
    <row r="1979" spans="1:11" x14ac:dyDescent="0.35">
      <c r="A1979" t="str">
        <f t="shared" ref="A1979:A2042" si="30">CONCATENATE(B1979,C1979,D1979,E1979)</f>
        <v>CroppingHorticultureSpecialist hardy nursery stock</v>
      </c>
      <c r="B1979" t="s">
        <v>52</v>
      </c>
      <c r="C1979" t="s">
        <v>56</v>
      </c>
      <c r="D1979" t="s">
        <v>60</v>
      </c>
      <c r="F1979" t="s">
        <v>139</v>
      </c>
      <c r="G1979" t="s">
        <v>9</v>
      </c>
      <c r="H1979">
        <v>0</v>
      </c>
      <c r="I1979">
        <v>0</v>
      </c>
      <c r="J1979">
        <v>0</v>
      </c>
      <c r="K1979">
        <v>0</v>
      </c>
    </row>
    <row r="1980" spans="1:11" x14ac:dyDescent="0.35">
      <c r="A1980" t="str">
        <f t="shared" si="30"/>
        <v>CroppingHorticultureSpecialist hardy nursery stock</v>
      </c>
      <c r="B1980" t="s">
        <v>52</v>
      </c>
      <c r="C1980" t="s">
        <v>56</v>
      </c>
      <c r="D1980" t="s">
        <v>60</v>
      </c>
      <c r="F1980" t="s">
        <v>140</v>
      </c>
      <c r="G1980" t="s">
        <v>9</v>
      </c>
      <c r="H1980">
        <v>0</v>
      </c>
      <c r="I1980">
        <v>0</v>
      </c>
      <c r="J1980">
        <v>0</v>
      </c>
      <c r="K1980">
        <v>0</v>
      </c>
    </row>
    <row r="1981" spans="1:11" x14ac:dyDescent="0.35">
      <c r="A1981" t="str">
        <f t="shared" si="30"/>
        <v>CroppingHorticultureSpecialist hardy nursery stock</v>
      </c>
      <c r="B1981" t="s">
        <v>52</v>
      </c>
      <c r="C1981" t="s">
        <v>56</v>
      </c>
      <c r="D1981" t="s">
        <v>60</v>
      </c>
      <c r="F1981" t="s">
        <v>141</v>
      </c>
      <c r="G1981" t="s">
        <v>9</v>
      </c>
      <c r="H1981">
        <v>0</v>
      </c>
      <c r="I1981">
        <v>0</v>
      </c>
      <c r="J1981">
        <v>0</v>
      </c>
      <c r="K1981">
        <v>0</v>
      </c>
    </row>
    <row r="1982" spans="1:11" x14ac:dyDescent="0.35">
      <c r="A1982" t="str">
        <f t="shared" si="30"/>
        <v>CroppingHorticultureSpecialist hardy nursery stock</v>
      </c>
      <c r="B1982" t="s">
        <v>52</v>
      </c>
      <c r="C1982" t="s">
        <v>56</v>
      </c>
      <c r="D1982" t="s">
        <v>60</v>
      </c>
      <c r="F1982" t="s">
        <v>142</v>
      </c>
      <c r="G1982" t="s">
        <v>9</v>
      </c>
      <c r="H1982">
        <v>0</v>
      </c>
      <c r="I1982">
        <v>0</v>
      </c>
      <c r="J1982">
        <v>0</v>
      </c>
      <c r="K1982">
        <v>0</v>
      </c>
    </row>
    <row r="1983" spans="1:11" x14ac:dyDescent="0.35">
      <c r="A1983" t="str">
        <f t="shared" si="30"/>
        <v>CroppingHorticultureSpecialist hardy nursery stock</v>
      </c>
      <c r="B1983" t="s">
        <v>52</v>
      </c>
      <c r="C1983" t="s">
        <v>56</v>
      </c>
      <c r="D1983" t="s">
        <v>60</v>
      </c>
      <c r="F1983" t="s">
        <v>143</v>
      </c>
      <c r="G1983" t="s">
        <v>9</v>
      </c>
      <c r="H1983">
        <v>0</v>
      </c>
      <c r="I1983">
        <v>0</v>
      </c>
      <c r="J1983">
        <v>0</v>
      </c>
      <c r="K1983">
        <v>0</v>
      </c>
    </row>
    <row r="1984" spans="1:11" x14ac:dyDescent="0.35">
      <c r="A1984" t="str">
        <f t="shared" si="30"/>
        <v>CroppingHorticultureSpecialist hardy nursery stock</v>
      </c>
      <c r="B1984" t="s">
        <v>52</v>
      </c>
      <c r="C1984" t="s">
        <v>56</v>
      </c>
      <c r="D1984" t="s">
        <v>60</v>
      </c>
      <c r="F1984" t="s">
        <v>144</v>
      </c>
      <c r="G1984" t="s">
        <v>9</v>
      </c>
      <c r="H1984">
        <v>0</v>
      </c>
      <c r="I1984">
        <v>0</v>
      </c>
      <c r="J1984">
        <v>0</v>
      </c>
      <c r="K1984">
        <v>0</v>
      </c>
    </row>
    <row r="1985" spans="1:11" x14ac:dyDescent="0.35">
      <c r="A1985" t="str">
        <f t="shared" si="30"/>
        <v>CroppingHorticultureSpecialist hardy nursery stock</v>
      </c>
      <c r="B1985" t="s">
        <v>52</v>
      </c>
      <c r="C1985" t="s">
        <v>56</v>
      </c>
      <c r="D1985" t="s">
        <v>60</v>
      </c>
      <c r="F1985" t="s">
        <v>145</v>
      </c>
      <c r="G1985" t="s">
        <v>9</v>
      </c>
      <c r="H1985">
        <v>0</v>
      </c>
      <c r="I1985">
        <v>0</v>
      </c>
      <c r="J1985">
        <v>0</v>
      </c>
      <c r="K1985">
        <v>0</v>
      </c>
    </row>
    <row r="1986" spans="1:11" x14ac:dyDescent="0.35">
      <c r="A1986" t="str">
        <f t="shared" si="30"/>
        <v>CroppingHorticultureSpecialist hardy nursery stock</v>
      </c>
      <c r="B1986" t="s">
        <v>52</v>
      </c>
      <c r="C1986" t="s">
        <v>56</v>
      </c>
      <c r="D1986" t="s">
        <v>60</v>
      </c>
      <c r="F1986" t="s">
        <v>146</v>
      </c>
      <c r="G1986" t="s">
        <v>9</v>
      </c>
      <c r="H1986">
        <v>0</v>
      </c>
      <c r="I1986">
        <v>0</v>
      </c>
      <c r="J1986">
        <v>0</v>
      </c>
      <c r="K1986">
        <v>0</v>
      </c>
    </row>
    <row r="1987" spans="1:11" x14ac:dyDescent="0.35">
      <c r="A1987" t="str">
        <f t="shared" si="30"/>
        <v>CroppingHorticultureSpecialist hardy nursery stock</v>
      </c>
      <c r="B1987" t="s">
        <v>52</v>
      </c>
      <c r="C1987" t="s">
        <v>56</v>
      </c>
      <c r="D1987" t="s">
        <v>60</v>
      </c>
      <c r="F1987" t="s">
        <v>147</v>
      </c>
      <c r="G1987" t="s">
        <v>9</v>
      </c>
      <c r="H1987">
        <v>0</v>
      </c>
      <c r="I1987">
        <v>0</v>
      </c>
      <c r="J1987">
        <v>0</v>
      </c>
      <c r="K1987">
        <v>0</v>
      </c>
    </row>
    <row r="1988" spans="1:11" x14ac:dyDescent="0.35">
      <c r="A1988" t="str">
        <f t="shared" si="30"/>
        <v>CroppingHorticultureSpecialist hardy nursery stock</v>
      </c>
      <c r="B1988" t="s">
        <v>52</v>
      </c>
      <c r="C1988" t="s">
        <v>56</v>
      </c>
      <c r="D1988" t="s">
        <v>60</v>
      </c>
      <c r="F1988" t="s">
        <v>148</v>
      </c>
      <c r="G1988" t="s">
        <v>9</v>
      </c>
      <c r="H1988">
        <v>0</v>
      </c>
      <c r="I1988">
        <v>0</v>
      </c>
      <c r="J1988">
        <v>0</v>
      </c>
      <c r="K1988">
        <v>0</v>
      </c>
    </row>
    <row r="1989" spans="1:11" x14ac:dyDescent="0.35">
      <c r="A1989" t="str">
        <f t="shared" si="30"/>
        <v>CroppingHorticultureSpecialist hardy nursery stock</v>
      </c>
      <c r="B1989" t="s">
        <v>52</v>
      </c>
      <c r="C1989" t="s">
        <v>56</v>
      </c>
      <c r="D1989" t="s">
        <v>60</v>
      </c>
      <c r="F1989" t="s">
        <v>149</v>
      </c>
      <c r="G1989" t="s">
        <v>9</v>
      </c>
      <c r="H1989">
        <v>0</v>
      </c>
      <c r="I1989">
        <v>0</v>
      </c>
      <c r="J1989">
        <v>0</v>
      </c>
      <c r="K1989">
        <v>0</v>
      </c>
    </row>
    <row r="1990" spans="1:11" x14ac:dyDescent="0.35">
      <c r="A1990" t="str">
        <f t="shared" si="30"/>
        <v>CroppingHorticultureSpecialist hardy nursery stock</v>
      </c>
      <c r="B1990" t="s">
        <v>52</v>
      </c>
      <c r="C1990" t="s">
        <v>56</v>
      </c>
      <c r="D1990" t="s">
        <v>60</v>
      </c>
      <c r="F1990" t="s">
        <v>150</v>
      </c>
      <c r="G1990" t="s">
        <v>9</v>
      </c>
      <c r="H1990">
        <v>0</v>
      </c>
      <c r="I1990">
        <v>0</v>
      </c>
      <c r="J1990">
        <v>0</v>
      </c>
      <c r="K1990">
        <v>0</v>
      </c>
    </row>
    <row r="1991" spans="1:11" x14ac:dyDescent="0.35">
      <c r="A1991" t="str">
        <f t="shared" si="30"/>
        <v>CroppingHorticultureSpecialist hardy nursery stock</v>
      </c>
      <c r="B1991" t="s">
        <v>52</v>
      </c>
      <c r="C1991" t="s">
        <v>56</v>
      </c>
      <c r="D1991" t="s">
        <v>60</v>
      </c>
      <c r="F1991" t="s">
        <v>151</v>
      </c>
      <c r="G1991" t="s">
        <v>9</v>
      </c>
      <c r="H1991">
        <v>0</v>
      </c>
      <c r="I1991">
        <v>0</v>
      </c>
      <c r="J1991">
        <v>0</v>
      </c>
      <c r="K1991">
        <v>0</v>
      </c>
    </row>
    <row r="1992" spans="1:11" x14ac:dyDescent="0.35">
      <c r="A1992" t="str">
        <f t="shared" si="30"/>
        <v>CroppingHorticultureSpecialist hardy nursery stock</v>
      </c>
      <c r="B1992" t="s">
        <v>52</v>
      </c>
      <c r="C1992" t="s">
        <v>56</v>
      </c>
      <c r="D1992" t="s">
        <v>60</v>
      </c>
      <c r="F1992" t="s">
        <v>152</v>
      </c>
      <c r="G1992" t="s">
        <v>9</v>
      </c>
      <c r="H1992">
        <v>0</v>
      </c>
      <c r="I1992">
        <v>0</v>
      </c>
      <c r="J1992">
        <v>0</v>
      </c>
      <c r="K1992">
        <v>0</v>
      </c>
    </row>
    <row r="1993" spans="1:11" x14ac:dyDescent="0.35">
      <c r="A1993" t="str">
        <f t="shared" si="30"/>
        <v>CroppingHorticultureSpecialist hardy nursery stock</v>
      </c>
      <c r="B1993" t="s">
        <v>52</v>
      </c>
      <c r="C1993" t="s">
        <v>56</v>
      </c>
      <c r="D1993" t="s">
        <v>60</v>
      </c>
      <c r="F1993" t="s">
        <v>153</v>
      </c>
      <c r="G1993" t="s">
        <v>9</v>
      </c>
      <c r="H1993">
        <v>0</v>
      </c>
      <c r="I1993">
        <v>0</v>
      </c>
      <c r="J1993">
        <v>0</v>
      </c>
      <c r="K1993">
        <v>0</v>
      </c>
    </row>
    <row r="1994" spans="1:11" x14ac:dyDescent="0.35">
      <c r="A1994" t="str">
        <f t="shared" si="30"/>
        <v>CroppingHorticultureSpecialist hardy nursery stock</v>
      </c>
      <c r="B1994" t="s">
        <v>52</v>
      </c>
      <c r="C1994" t="s">
        <v>56</v>
      </c>
      <c r="D1994" t="s">
        <v>60</v>
      </c>
      <c r="F1994" t="s">
        <v>154</v>
      </c>
      <c r="G1994" t="s">
        <v>9</v>
      </c>
      <c r="H1994">
        <v>0</v>
      </c>
      <c r="I1994">
        <v>0</v>
      </c>
      <c r="J1994">
        <v>0</v>
      </c>
      <c r="K1994">
        <v>0</v>
      </c>
    </row>
    <row r="1995" spans="1:11" x14ac:dyDescent="0.35">
      <c r="A1995" t="str">
        <f t="shared" si="30"/>
        <v>CroppingHorticultureSpecialist hardy nursery stock</v>
      </c>
      <c r="B1995" t="s">
        <v>52</v>
      </c>
      <c r="C1995" t="s">
        <v>56</v>
      </c>
      <c r="D1995" t="s">
        <v>60</v>
      </c>
      <c r="F1995" t="s">
        <v>155</v>
      </c>
      <c r="G1995" t="s">
        <v>9</v>
      </c>
      <c r="H1995">
        <v>0</v>
      </c>
      <c r="I1995">
        <v>0</v>
      </c>
      <c r="J1995">
        <v>0</v>
      </c>
      <c r="K1995">
        <v>0</v>
      </c>
    </row>
    <row r="1996" spans="1:11" x14ac:dyDescent="0.35">
      <c r="A1996" t="str">
        <f t="shared" si="30"/>
        <v>CroppingHorticultureOther horticulture</v>
      </c>
      <c r="B1996" t="s">
        <v>52</v>
      </c>
      <c r="C1996" t="s">
        <v>56</v>
      </c>
      <c r="D1996" t="s">
        <v>62</v>
      </c>
      <c r="F1996" t="s">
        <v>4</v>
      </c>
      <c r="G1996" t="s">
        <v>5</v>
      </c>
      <c r="H1996">
        <v>1209.0002999999999</v>
      </c>
      <c r="I1996">
        <v>305.11180000000002</v>
      </c>
      <c r="J1996">
        <v>604.10320000000002</v>
      </c>
      <c r="K1996">
        <v>299.78530000000001</v>
      </c>
    </row>
    <row r="1997" spans="1:11" x14ac:dyDescent="0.35">
      <c r="A1997" t="str">
        <f t="shared" si="30"/>
        <v>CroppingHorticultureOther horticulture</v>
      </c>
      <c r="B1997" t="s">
        <v>52</v>
      </c>
      <c r="C1997" t="s">
        <v>56</v>
      </c>
      <c r="D1997" t="s">
        <v>62</v>
      </c>
      <c r="F1997" t="s">
        <v>6</v>
      </c>
      <c r="G1997" t="s">
        <v>7</v>
      </c>
      <c r="H1997">
        <v>38.638729272441097</v>
      </c>
      <c r="I1997" t="s">
        <v>58</v>
      </c>
      <c r="J1997">
        <v>40.956056554575397</v>
      </c>
      <c r="K1997" t="s">
        <v>19</v>
      </c>
    </row>
    <row r="1998" spans="1:11" x14ac:dyDescent="0.35">
      <c r="A1998" t="str">
        <f t="shared" si="30"/>
        <v>CroppingHorticultureOther horticulture</v>
      </c>
      <c r="B1998" t="s">
        <v>52</v>
      </c>
      <c r="C1998" t="s">
        <v>56</v>
      </c>
      <c r="D1998" t="s">
        <v>62</v>
      </c>
      <c r="F1998" t="s">
        <v>8</v>
      </c>
      <c r="G1998" t="s">
        <v>9</v>
      </c>
      <c r="H1998">
        <v>36.747710106440799</v>
      </c>
      <c r="I1998" t="s">
        <v>58</v>
      </c>
      <c r="J1998">
        <v>38.578938350268601</v>
      </c>
      <c r="K1998" t="s">
        <v>19</v>
      </c>
    </row>
    <row r="1999" spans="1:11" x14ac:dyDescent="0.35">
      <c r="A1999" t="str">
        <f t="shared" si="30"/>
        <v>CroppingHorticultureOther horticulture</v>
      </c>
      <c r="B1999" t="s">
        <v>52</v>
      </c>
      <c r="C1999" t="s">
        <v>56</v>
      </c>
      <c r="D1999" t="s">
        <v>62</v>
      </c>
      <c r="F1999" t="s">
        <v>120</v>
      </c>
      <c r="G1999" t="s">
        <v>9</v>
      </c>
      <c r="H1999" t="s">
        <v>19</v>
      </c>
      <c r="I1999" t="s">
        <v>24</v>
      </c>
      <c r="J1999" t="s">
        <v>24</v>
      </c>
      <c r="K1999">
        <v>0</v>
      </c>
    </row>
    <row r="2000" spans="1:11" x14ac:dyDescent="0.35">
      <c r="A2000" t="str">
        <f t="shared" si="30"/>
        <v>CroppingHorticultureOther horticulture</v>
      </c>
      <c r="B2000" t="s">
        <v>52</v>
      </c>
      <c r="C2000" t="s">
        <v>56</v>
      </c>
      <c r="D2000" t="s">
        <v>62</v>
      </c>
      <c r="F2000" t="s">
        <v>121</v>
      </c>
      <c r="G2000" t="s">
        <v>9</v>
      </c>
      <c r="H2000" t="s">
        <v>24</v>
      </c>
      <c r="I2000" t="s">
        <v>54</v>
      </c>
      <c r="J2000" t="s">
        <v>24</v>
      </c>
      <c r="K2000">
        <v>0</v>
      </c>
    </row>
    <row r="2001" spans="1:11" x14ac:dyDescent="0.35">
      <c r="A2001" t="str">
        <f t="shared" si="30"/>
        <v>CroppingHorticultureOther horticulture</v>
      </c>
      <c r="B2001" t="s">
        <v>52</v>
      </c>
      <c r="C2001" t="s">
        <v>56</v>
      </c>
      <c r="D2001" t="s">
        <v>62</v>
      </c>
      <c r="F2001" t="s">
        <v>122</v>
      </c>
      <c r="G2001" t="s">
        <v>9</v>
      </c>
      <c r="H2001">
        <v>0</v>
      </c>
      <c r="I2001">
        <v>0</v>
      </c>
      <c r="J2001">
        <v>0</v>
      </c>
      <c r="K2001">
        <v>0</v>
      </c>
    </row>
    <row r="2002" spans="1:11" x14ac:dyDescent="0.35">
      <c r="A2002" t="str">
        <f t="shared" si="30"/>
        <v>CroppingHorticultureOther horticulture</v>
      </c>
      <c r="B2002" t="s">
        <v>52</v>
      </c>
      <c r="C2002" t="s">
        <v>56</v>
      </c>
      <c r="D2002" t="s">
        <v>62</v>
      </c>
      <c r="F2002" t="s">
        <v>123</v>
      </c>
      <c r="G2002" t="s">
        <v>9</v>
      </c>
      <c r="H2002" t="s">
        <v>24</v>
      </c>
      <c r="I2002" t="s">
        <v>54</v>
      </c>
      <c r="J2002" t="s">
        <v>24</v>
      </c>
      <c r="K2002">
        <v>0</v>
      </c>
    </row>
    <row r="2003" spans="1:11" x14ac:dyDescent="0.35">
      <c r="A2003" t="str">
        <f t="shared" si="30"/>
        <v>CroppingHorticultureOther horticulture</v>
      </c>
      <c r="B2003" t="s">
        <v>52</v>
      </c>
      <c r="C2003" t="s">
        <v>56</v>
      </c>
      <c r="D2003" t="s">
        <v>62</v>
      </c>
      <c r="F2003" t="s">
        <v>124</v>
      </c>
      <c r="G2003" t="s">
        <v>9</v>
      </c>
      <c r="H2003" t="s">
        <v>24</v>
      </c>
      <c r="I2003" t="s">
        <v>54</v>
      </c>
      <c r="J2003" t="s">
        <v>24</v>
      </c>
      <c r="K2003">
        <v>0</v>
      </c>
    </row>
    <row r="2004" spans="1:11" x14ac:dyDescent="0.35">
      <c r="A2004" t="str">
        <f t="shared" si="30"/>
        <v>CroppingHorticultureOther horticulture</v>
      </c>
      <c r="B2004" t="s">
        <v>52</v>
      </c>
      <c r="C2004" t="s">
        <v>56</v>
      </c>
      <c r="D2004" t="s">
        <v>62</v>
      </c>
      <c r="F2004" t="s">
        <v>125</v>
      </c>
      <c r="G2004" t="s">
        <v>9</v>
      </c>
      <c r="H2004">
        <v>0</v>
      </c>
      <c r="I2004">
        <v>0</v>
      </c>
      <c r="J2004">
        <v>0</v>
      </c>
      <c r="K2004">
        <v>0</v>
      </c>
    </row>
    <row r="2005" spans="1:11" x14ac:dyDescent="0.35">
      <c r="A2005" t="str">
        <f t="shared" si="30"/>
        <v>CroppingHorticultureOther horticulture</v>
      </c>
      <c r="B2005" t="s">
        <v>52</v>
      </c>
      <c r="C2005" t="s">
        <v>56</v>
      </c>
      <c r="D2005" t="s">
        <v>62</v>
      </c>
      <c r="F2005" t="s">
        <v>126</v>
      </c>
      <c r="G2005" t="s">
        <v>9</v>
      </c>
      <c r="H2005" t="s">
        <v>24</v>
      </c>
      <c r="I2005" t="s">
        <v>54</v>
      </c>
      <c r="J2005" t="s">
        <v>24</v>
      </c>
      <c r="K2005">
        <v>0</v>
      </c>
    </row>
    <row r="2006" spans="1:11" x14ac:dyDescent="0.35">
      <c r="A2006" t="str">
        <f t="shared" si="30"/>
        <v>CroppingHorticultureOther horticulture</v>
      </c>
      <c r="B2006" t="s">
        <v>52</v>
      </c>
      <c r="C2006" t="s">
        <v>56</v>
      </c>
      <c r="D2006" t="s">
        <v>62</v>
      </c>
      <c r="F2006" t="s">
        <v>127</v>
      </c>
      <c r="G2006" t="s">
        <v>9</v>
      </c>
      <c r="H2006" t="s">
        <v>24</v>
      </c>
      <c r="I2006" t="s">
        <v>54</v>
      </c>
      <c r="J2006" t="s">
        <v>24</v>
      </c>
      <c r="K2006">
        <v>0</v>
      </c>
    </row>
    <row r="2007" spans="1:11" x14ac:dyDescent="0.35">
      <c r="A2007" t="str">
        <f t="shared" si="30"/>
        <v>CroppingHorticultureOther horticulture</v>
      </c>
      <c r="B2007" t="s">
        <v>52</v>
      </c>
      <c r="C2007" t="s">
        <v>56</v>
      </c>
      <c r="D2007" t="s">
        <v>62</v>
      </c>
      <c r="F2007" t="s">
        <v>128</v>
      </c>
      <c r="G2007" t="s">
        <v>9</v>
      </c>
      <c r="H2007">
        <v>0</v>
      </c>
      <c r="I2007">
        <v>0</v>
      </c>
      <c r="J2007">
        <v>0</v>
      </c>
      <c r="K2007">
        <v>0</v>
      </c>
    </row>
    <row r="2008" spans="1:11" x14ac:dyDescent="0.35">
      <c r="A2008" t="str">
        <f t="shared" si="30"/>
        <v>CroppingHorticultureOther horticulture</v>
      </c>
      <c r="B2008" t="s">
        <v>52</v>
      </c>
      <c r="C2008" t="s">
        <v>56</v>
      </c>
      <c r="D2008" t="s">
        <v>62</v>
      </c>
      <c r="F2008" t="s">
        <v>129</v>
      </c>
      <c r="G2008" t="s">
        <v>9</v>
      </c>
      <c r="H2008" t="s">
        <v>24</v>
      </c>
      <c r="I2008" t="s">
        <v>54</v>
      </c>
      <c r="J2008" t="s">
        <v>24</v>
      </c>
      <c r="K2008">
        <v>0</v>
      </c>
    </row>
    <row r="2009" spans="1:11" x14ac:dyDescent="0.35">
      <c r="A2009" t="str">
        <f t="shared" si="30"/>
        <v>CroppingHorticultureOther horticulture</v>
      </c>
      <c r="B2009" t="s">
        <v>52</v>
      </c>
      <c r="C2009" t="s">
        <v>56</v>
      </c>
      <c r="D2009" t="s">
        <v>62</v>
      </c>
      <c r="F2009" t="s">
        <v>130</v>
      </c>
      <c r="G2009" t="s">
        <v>9</v>
      </c>
      <c r="H2009" t="s">
        <v>24</v>
      </c>
      <c r="I2009" t="s">
        <v>24</v>
      </c>
      <c r="J2009" t="s">
        <v>54</v>
      </c>
      <c r="K2009">
        <v>0</v>
      </c>
    </row>
    <row r="2010" spans="1:11" x14ac:dyDescent="0.35">
      <c r="A2010" t="str">
        <f t="shared" si="30"/>
        <v>CroppingHorticultureOther horticulture</v>
      </c>
      <c r="B2010" t="s">
        <v>52</v>
      </c>
      <c r="C2010" t="s">
        <v>56</v>
      </c>
      <c r="D2010" t="s">
        <v>62</v>
      </c>
      <c r="F2010" t="s">
        <v>131</v>
      </c>
      <c r="G2010" t="s">
        <v>9</v>
      </c>
      <c r="H2010" t="s">
        <v>24</v>
      </c>
      <c r="I2010" t="s">
        <v>24</v>
      </c>
      <c r="J2010" t="s">
        <v>54</v>
      </c>
      <c r="K2010">
        <v>0</v>
      </c>
    </row>
    <row r="2011" spans="1:11" x14ac:dyDescent="0.35">
      <c r="A2011" t="str">
        <f t="shared" si="30"/>
        <v>CroppingHorticultureOther horticulture</v>
      </c>
      <c r="B2011" t="s">
        <v>52</v>
      </c>
      <c r="C2011" t="s">
        <v>56</v>
      </c>
      <c r="D2011" t="s">
        <v>62</v>
      </c>
      <c r="F2011" t="s">
        <v>132</v>
      </c>
      <c r="G2011" t="s">
        <v>9</v>
      </c>
      <c r="H2011" t="s">
        <v>24</v>
      </c>
      <c r="I2011" t="s">
        <v>24</v>
      </c>
      <c r="J2011" t="s">
        <v>54</v>
      </c>
      <c r="K2011">
        <v>0</v>
      </c>
    </row>
    <row r="2012" spans="1:11" x14ac:dyDescent="0.35">
      <c r="A2012" t="str">
        <f t="shared" si="30"/>
        <v>CroppingHorticultureOther horticulture</v>
      </c>
      <c r="B2012" t="s">
        <v>52</v>
      </c>
      <c r="C2012" t="s">
        <v>56</v>
      </c>
      <c r="D2012" t="s">
        <v>62</v>
      </c>
      <c r="F2012" t="s">
        <v>133</v>
      </c>
      <c r="G2012" t="s">
        <v>9</v>
      </c>
      <c r="H2012" t="s">
        <v>24</v>
      </c>
      <c r="I2012" t="s">
        <v>24</v>
      </c>
      <c r="J2012" t="s">
        <v>54</v>
      </c>
      <c r="K2012">
        <v>0</v>
      </c>
    </row>
    <row r="2013" spans="1:11" x14ac:dyDescent="0.35">
      <c r="A2013" t="str">
        <f t="shared" si="30"/>
        <v>CroppingHorticultureOther horticulture</v>
      </c>
      <c r="B2013" t="s">
        <v>52</v>
      </c>
      <c r="C2013" t="s">
        <v>56</v>
      </c>
      <c r="D2013" t="s">
        <v>62</v>
      </c>
      <c r="F2013" t="s">
        <v>134</v>
      </c>
      <c r="G2013" t="s">
        <v>9</v>
      </c>
      <c r="H2013" t="s">
        <v>24</v>
      </c>
      <c r="I2013" t="s">
        <v>24</v>
      </c>
      <c r="J2013" t="s">
        <v>54</v>
      </c>
      <c r="K2013">
        <v>0</v>
      </c>
    </row>
    <row r="2014" spans="1:11" x14ac:dyDescent="0.35">
      <c r="A2014" t="str">
        <f t="shared" si="30"/>
        <v>CroppingHorticultureOther horticulture</v>
      </c>
      <c r="B2014" t="s">
        <v>52</v>
      </c>
      <c r="C2014" t="s">
        <v>56</v>
      </c>
      <c r="D2014" t="s">
        <v>62</v>
      </c>
      <c r="F2014" t="s">
        <v>135</v>
      </c>
      <c r="G2014" t="s">
        <v>9</v>
      </c>
      <c r="H2014" t="s">
        <v>24</v>
      </c>
      <c r="I2014" t="s">
        <v>24</v>
      </c>
      <c r="J2014" t="s">
        <v>54</v>
      </c>
      <c r="K2014">
        <v>0</v>
      </c>
    </row>
    <row r="2015" spans="1:11" x14ac:dyDescent="0.35">
      <c r="A2015" t="str">
        <f t="shared" si="30"/>
        <v>CroppingHorticultureOther horticulture</v>
      </c>
      <c r="B2015" t="s">
        <v>52</v>
      </c>
      <c r="C2015" t="s">
        <v>56</v>
      </c>
      <c r="D2015" t="s">
        <v>62</v>
      </c>
      <c r="F2015" t="s">
        <v>136</v>
      </c>
      <c r="G2015" t="s">
        <v>9</v>
      </c>
      <c r="H2015" t="s">
        <v>24</v>
      </c>
      <c r="I2015" t="s">
        <v>24</v>
      </c>
      <c r="J2015" t="s">
        <v>24</v>
      </c>
      <c r="K2015">
        <v>0</v>
      </c>
    </row>
    <row r="2016" spans="1:11" x14ac:dyDescent="0.35">
      <c r="A2016" t="str">
        <f t="shared" si="30"/>
        <v>CroppingHorticultureOther horticulture</v>
      </c>
      <c r="B2016" t="s">
        <v>52</v>
      </c>
      <c r="C2016" t="s">
        <v>56</v>
      </c>
      <c r="D2016" t="s">
        <v>62</v>
      </c>
      <c r="F2016" t="s">
        <v>137</v>
      </c>
      <c r="G2016" t="s">
        <v>9</v>
      </c>
      <c r="H2016" t="s">
        <v>24</v>
      </c>
      <c r="I2016" t="s">
        <v>24</v>
      </c>
      <c r="J2016" t="s">
        <v>24</v>
      </c>
      <c r="K2016" t="s">
        <v>24</v>
      </c>
    </row>
    <row r="2017" spans="1:11" x14ac:dyDescent="0.35">
      <c r="A2017" t="str">
        <f t="shared" si="30"/>
        <v>CroppingHorticultureOther horticulture</v>
      </c>
      <c r="B2017" t="s">
        <v>52</v>
      </c>
      <c r="C2017" t="s">
        <v>56</v>
      </c>
      <c r="D2017" t="s">
        <v>62</v>
      </c>
      <c r="F2017" t="s">
        <v>138</v>
      </c>
      <c r="G2017" t="s">
        <v>9</v>
      </c>
      <c r="H2017" t="s">
        <v>24</v>
      </c>
      <c r="I2017" t="s">
        <v>24</v>
      </c>
      <c r="J2017" t="s">
        <v>54</v>
      </c>
      <c r="K2017">
        <v>0</v>
      </c>
    </row>
    <row r="2018" spans="1:11" x14ac:dyDescent="0.35">
      <c r="A2018" t="str">
        <f t="shared" si="30"/>
        <v>CroppingHorticultureOther horticulture</v>
      </c>
      <c r="B2018" t="s">
        <v>52</v>
      </c>
      <c r="C2018" t="s">
        <v>56</v>
      </c>
      <c r="D2018" t="s">
        <v>62</v>
      </c>
      <c r="F2018" t="s">
        <v>139</v>
      </c>
      <c r="G2018" t="s">
        <v>9</v>
      </c>
      <c r="H2018" t="s">
        <v>24</v>
      </c>
      <c r="I2018" t="s">
        <v>24</v>
      </c>
      <c r="J2018" t="s">
        <v>24</v>
      </c>
      <c r="K2018" t="s">
        <v>24</v>
      </c>
    </row>
    <row r="2019" spans="1:11" x14ac:dyDescent="0.35">
      <c r="A2019" t="str">
        <f t="shared" si="30"/>
        <v>CroppingHorticultureOther horticulture</v>
      </c>
      <c r="B2019" t="s">
        <v>52</v>
      </c>
      <c r="C2019" t="s">
        <v>56</v>
      </c>
      <c r="D2019" t="s">
        <v>62</v>
      </c>
      <c r="F2019" t="s">
        <v>140</v>
      </c>
      <c r="G2019" t="s">
        <v>9</v>
      </c>
      <c r="H2019" t="s">
        <v>19</v>
      </c>
      <c r="I2019" t="s">
        <v>24</v>
      </c>
      <c r="J2019" t="s">
        <v>24</v>
      </c>
      <c r="K2019">
        <v>0</v>
      </c>
    </row>
    <row r="2020" spans="1:11" x14ac:dyDescent="0.35">
      <c r="A2020" t="str">
        <f t="shared" si="30"/>
        <v>CroppingHorticultureOther horticulture</v>
      </c>
      <c r="B2020" t="s">
        <v>52</v>
      </c>
      <c r="C2020" t="s">
        <v>56</v>
      </c>
      <c r="D2020" t="s">
        <v>62</v>
      </c>
      <c r="F2020" t="s">
        <v>141</v>
      </c>
      <c r="G2020" t="s">
        <v>9</v>
      </c>
      <c r="H2020" t="s">
        <v>24</v>
      </c>
      <c r="I2020" t="s">
        <v>54</v>
      </c>
      <c r="J2020">
        <v>0</v>
      </c>
      <c r="K2020" t="s">
        <v>24</v>
      </c>
    </row>
    <row r="2021" spans="1:11" x14ac:dyDescent="0.35">
      <c r="A2021" t="str">
        <f t="shared" si="30"/>
        <v>CroppingHorticultureOther horticulture</v>
      </c>
      <c r="B2021" t="s">
        <v>52</v>
      </c>
      <c r="C2021" t="s">
        <v>56</v>
      </c>
      <c r="D2021" t="s">
        <v>62</v>
      </c>
      <c r="F2021" t="s">
        <v>142</v>
      </c>
      <c r="G2021" t="s">
        <v>9</v>
      </c>
      <c r="H2021">
        <v>0</v>
      </c>
      <c r="I2021">
        <v>0</v>
      </c>
      <c r="J2021">
        <v>0</v>
      </c>
      <c r="K2021">
        <v>0</v>
      </c>
    </row>
    <row r="2022" spans="1:11" x14ac:dyDescent="0.35">
      <c r="A2022" t="str">
        <f t="shared" si="30"/>
        <v>CroppingHorticultureOther horticulture</v>
      </c>
      <c r="B2022" t="s">
        <v>52</v>
      </c>
      <c r="C2022" t="s">
        <v>56</v>
      </c>
      <c r="D2022" t="s">
        <v>62</v>
      </c>
      <c r="F2022" t="s">
        <v>143</v>
      </c>
      <c r="G2022" t="s">
        <v>9</v>
      </c>
      <c r="H2022" t="s">
        <v>19</v>
      </c>
      <c r="I2022" t="s">
        <v>24</v>
      </c>
      <c r="J2022" t="s">
        <v>24</v>
      </c>
      <c r="K2022">
        <v>0</v>
      </c>
    </row>
    <row r="2023" spans="1:11" x14ac:dyDescent="0.35">
      <c r="A2023" t="str">
        <f t="shared" si="30"/>
        <v>CroppingHorticultureOther horticulture</v>
      </c>
      <c r="B2023" t="s">
        <v>52</v>
      </c>
      <c r="C2023" t="s">
        <v>56</v>
      </c>
      <c r="D2023" t="s">
        <v>62</v>
      </c>
      <c r="F2023" t="s">
        <v>144</v>
      </c>
      <c r="G2023" t="s">
        <v>9</v>
      </c>
      <c r="H2023">
        <v>0</v>
      </c>
      <c r="I2023">
        <v>0</v>
      </c>
      <c r="J2023">
        <v>0</v>
      </c>
      <c r="K2023">
        <v>0</v>
      </c>
    </row>
    <row r="2024" spans="1:11" x14ac:dyDescent="0.35">
      <c r="A2024" t="str">
        <f t="shared" si="30"/>
        <v>CroppingHorticultureOther horticulture</v>
      </c>
      <c r="B2024" t="s">
        <v>52</v>
      </c>
      <c r="C2024" t="s">
        <v>56</v>
      </c>
      <c r="D2024" t="s">
        <v>62</v>
      </c>
      <c r="F2024" t="s">
        <v>145</v>
      </c>
      <c r="G2024" t="s">
        <v>9</v>
      </c>
      <c r="H2024" t="s">
        <v>24</v>
      </c>
      <c r="I2024" t="s">
        <v>24</v>
      </c>
      <c r="J2024" t="s">
        <v>54</v>
      </c>
      <c r="K2024">
        <v>0</v>
      </c>
    </row>
    <row r="2025" spans="1:11" x14ac:dyDescent="0.35">
      <c r="A2025" t="str">
        <f t="shared" si="30"/>
        <v>CroppingHorticultureOther horticulture</v>
      </c>
      <c r="B2025" t="s">
        <v>52</v>
      </c>
      <c r="C2025" t="s">
        <v>56</v>
      </c>
      <c r="D2025" t="s">
        <v>62</v>
      </c>
      <c r="F2025" t="s">
        <v>146</v>
      </c>
      <c r="G2025" t="s">
        <v>9</v>
      </c>
      <c r="H2025" t="s">
        <v>24</v>
      </c>
      <c r="I2025" t="s">
        <v>24</v>
      </c>
      <c r="J2025" t="s">
        <v>54</v>
      </c>
      <c r="K2025">
        <v>0</v>
      </c>
    </row>
    <row r="2026" spans="1:11" x14ac:dyDescent="0.35">
      <c r="A2026" t="str">
        <f t="shared" si="30"/>
        <v>CroppingHorticultureOther horticulture</v>
      </c>
      <c r="B2026" t="s">
        <v>52</v>
      </c>
      <c r="C2026" t="s">
        <v>56</v>
      </c>
      <c r="D2026" t="s">
        <v>62</v>
      </c>
      <c r="F2026" t="s">
        <v>147</v>
      </c>
      <c r="G2026" t="s">
        <v>9</v>
      </c>
      <c r="H2026" t="s">
        <v>24</v>
      </c>
      <c r="I2026" t="s">
        <v>24</v>
      </c>
      <c r="J2026" t="s">
        <v>54</v>
      </c>
      <c r="K2026">
        <v>0</v>
      </c>
    </row>
    <row r="2027" spans="1:11" x14ac:dyDescent="0.35">
      <c r="A2027" t="str">
        <f t="shared" si="30"/>
        <v>CroppingHorticultureOther horticulture</v>
      </c>
      <c r="B2027" t="s">
        <v>52</v>
      </c>
      <c r="C2027" t="s">
        <v>56</v>
      </c>
      <c r="D2027" t="s">
        <v>62</v>
      </c>
      <c r="F2027" t="s">
        <v>148</v>
      </c>
      <c r="G2027" t="s">
        <v>9</v>
      </c>
      <c r="H2027">
        <v>0</v>
      </c>
      <c r="I2027">
        <v>0</v>
      </c>
      <c r="J2027">
        <v>0</v>
      </c>
      <c r="K2027">
        <v>0</v>
      </c>
    </row>
    <row r="2028" spans="1:11" x14ac:dyDescent="0.35">
      <c r="A2028" t="str">
        <f t="shared" si="30"/>
        <v>CroppingHorticultureOther horticulture</v>
      </c>
      <c r="B2028" t="s">
        <v>52</v>
      </c>
      <c r="C2028" t="s">
        <v>56</v>
      </c>
      <c r="D2028" t="s">
        <v>62</v>
      </c>
      <c r="F2028" t="s">
        <v>149</v>
      </c>
      <c r="G2028" t="s">
        <v>9</v>
      </c>
      <c r="H2028">
        <v>0</v>
      </c>
      <c r="I2028">
        <v>0</v>
      </c>
      <c r="J2028">
        <v>0</v>
      </c>
      <c r="K2028">
        <v>0</v>
      </c>
    </row>
    <row r="2029" spans="1:11" x14ac:dyDescent="0.35">
      <c r="A2029" t="str">
        <f t="shared" si="30"/>
        <v>CroppingHorticultureOther horticulture</v>
      </c>
      <c r="B2029" t="s">
        <v>52</v>
      </c>
      <c r="C2029" t="s">
        <v>56</v>
      </c>
      <c r="D2029" t="s">
        <v>62</v>
      </c>
      <c r="F2029" t="s">
        <v>150</v>
      </c>
      <c r="G2029" t="s">
        <v>9</v>
      </c>
      <c r="H2029" t="s">
        <v>24</v>
      </c>
      <c r="I2029" t="s">
        <v>24</v>
      </c>
      <c r="J2029" t="s">
        <v>54</v>
      </c>
      <c r="K2029">
        <v>0</v>
      </c>
    </row>
    <row r="2030" spans="1:11" x14ac:dyDescent="0.35">
      <c r="A2030" t="str">
        <f t="shared" si="30"/>
        <v>CroppingHorticultureOther horticulture</v>
      </c>
      <c r="B2030" t="s">
        <v>52</v>
      </c>
      <c r="C2030" t="s">
        <v>56</v>
      </c>
      <c r="D2030" t="s">
        <v>62</v>
      </c>
      <c r="F2030" t="s">
        <v>151</v>
      </c>
      <c r="G2030" t="s">
        <v>9</v>
      </c>
      <c r="H2030" t="s">
        <v>24</v>
      </c>
      <c r="I2030" t="s">
        <v>24</v>
      </c>
      <c r="J2030" t="s">
        <v>54</v>
      </c>
      <c r="K2030">
        <v>0</v>
      </c>
    </row>
    <row r="2031" spans="1:11" x14ac:dyDescent="0.35">
      <c r="A2031" t="str">
        <f t="shared" si="30"/>
        <v>CroppingHorticultureOther horticulture</v>
      </c>
      <c r="B2031" t="s">
        <v>52</v>
      </c>
      <c r="C2031" t="s">
        <v>56</v>
      </c>
      <c r="D2031" t="s">
        <v>62</v>
      </c>
      <c r="F2031" t="s">
        <v>152</v>
      </c>
      <c r="G2031" t="s">
        <v>9</v>
      </c>
      <c r="H2031" t="s">
        <v>24</v>
      </c>
      <c r="I2031" t="s">
        <v>24</v>
      </c>
      <c r="J2031" t="s">
        <v>54</v>
      </c>
      <c r="K2031">
        <v>0</v>
      </c>
    </row>
    <row r="2032" spans="1:11" x14ac:dyDescent="0.35">
      <c r="A2032" t="str">
        <f t="shared" si="30"/>
        <v>CroppingHorticultureOther horticulture</v>
      </c>
      <c r="B2032" t="s">
        <v>52</v>
      </c>
      <c r="C2032" t="s">
        <v>56</v>
      </c>
      <c r="D2032" t="s">
        <v>62</v>
      </c>
      <c r="F2032" t="s">
        <v>153</v>
      </c>
      <c r="G2032" t="s">
        <v>9</v>
      </c>
      <c r="H2032" t="s">
        <v>24</v>
      </c>
      <c r="I2032" t="s">
        <v>24</v>
      </c>
      <c r="J2032" t="s">
        <v>54</v>
      </c>
      <c r="K2032">
        <v>0</v>
      </c>
    </row>
    <row r="2033" spans="1:11" x14ac:dyDescent="0.35">
      <c r="A2033" t="str">
        <f t="shared" si="30"/>
        <v>CroppingHorticultureOther horticulture</v>
      </c>
      <c r="B2033" t="s">
        <v>52</v>
      </c>
      <c r="C2033" t="s">
        <v>56</v>
      </c>
      <c r="D2033" t="s">
        <v>62</v>
      </c>
      <c r="F2033" t="s">
        <v>154</v>
      </c>
      <c r="G2033" t="s">
        <v>9</v>
      </c>
      <c r="H2033">
        <v>0</v>
      </c>
      <c r="I2033">
        <v>0</v>
      </c>
      <c r="J2033">
        <v>0</v>
      </c>
      <c r="K2033">
        <v>0</v>
      </c>
    </row>
    <row r="2034" spans="1:11" x14ac:dyDescent="0.35">
      <c r="A2034" t="str">
        <f t="shared" si="30"/>
        <v>CroppingHorticultureOther horticulture</v>
      </c>
      <c r="B2034" t="s">
        <v>52</v>
      </c>
      <c r="C2034" t="s">
        <v>56</v>
      </c>
      <c r="D2034" t="s">
        <v>62</v>
      </c>
      <c r="F2034" t="s">
        <v>155</v>
      </c>
      <c r="G2034" t="s">
        <v>9</v>
      </c>
      <c r="H2034">
        <v>0</v>
      </c>
      <c r="I2034">
        <v>0</v>
      </c>
      <c r="J2034">
        <v>0</v>
      </c>
      <c r="K2034">
        <v>0</v>
      </c>
    </row>
    <row r="2035" spans="1:11" x14ac:dyDescent="0.35">
      <c r="A2035" t="str">
        <f t="shared" si="30"/>
        <v>Grazing Livestock</v>
      </c>
      <c r="B2035" t="s">
        <v>63</v>
      </c>
      <c r="F2035" t="s">
        <v>4</v>
      </c>
      <c r="G2035" t="s">
        <v>5</v>
      </c>
      <c r="H2035">
        <v>25558.000876999999</v>
      </c>
      <c r="I2035">
        <v>6350.4106769999999</v>
      </c>
      <c r="J2035">
        <v>12747.1103</v>
      </c>
      <c r="K2035">
        <v>6460.4799000000003</v>
      </c>
    </row>
    <row r="2036" spans="1:11" x14ac:dyDescent="0.35">
      <c r="A2036" t="str">
        <f t="shared" si="30"/>
        <v>Grazing Livestock</v>
      </c>
      <c r="B2036" t="s">
        <v>63</v>
      </c>
      <c r="F2036" t="s">
        <v>6</v>
      </c>
      <c r="G2036" t="s">
        <v>7</v>
      </c>
      <c r="H2036">
        <v>132.35446819631801</v>
      </c>
      <c r="I2036">
        <v>80.296215477081304</v>
      </c>
      <c r="J2036">
        <v>124.62346634491701</v>
      </c>
      <c r="K2036">
        <v>198.77975298414</v>
      </c>
    </row>
    <row r="2037" spans="1:11" x14ac:dyDescent="0.35">
      <c r="A2037" t="str">
        <f t="shared" si="30"/>
        <v>Grazing Livestock</v>
      </c>
      <c r="B2037" t="s">
        <v>63</v>
      </c>
      <c r="F2037" t="s">
        <v>8</v>
      </c>
      <c r="G2037" t="s">
        <v>9</v>
      </c>
      <c r="H2037">
        <v>127.510336064954</v>
      </c>
      <c r="I2037">
        <v>76.971610916282401</v>
      </c>
      <c r="J2037">
        <v>120.74037243695901</v>
      </c>
      <c r="K2037">
        <v>190.545766742344</v>
      </c>
    </row>
    <row r="2038" spans="1:11" x14ac:dyDescent="0.35">
      <c r="A2038" t="str">
        <f t="shared" si="30"/>
        <v>Grazing Livestock</v>
      </c>
      <c r="B2038" t="s">
        <v>63</v>
      </c>
      <c r="F2038" t="s">
        <v>120</v>
      </c>
      <c r="G2038" t="s">
        <v>9</v>
      </c>
      <c r="H2038">
        <v>159.93930126370299</v>
      </c>
      <c r="I2038">
        <v>112.541728509458</v>
      </c>
      <c r="J2038">
        <v>169.81272737398399</v>
      </c>
      <c r="K2038">
        <v>187.048185298123</v>
      </c>
    </row>
    <row r="2039" spans="1:11" x14ac:dyDescent="0.35">
      <c r="A2039" t="str">
        <f t="shared" si="30"/>
        <v>Grazing Livestock</v>
      </c>
      <c r="B2039" t="s">
        <v>63</v>
      </c>
      <c r="F2039" t="s">
        <v>121</v>
      </c>
      <c r="G2039" t="s">
        <v>9</v>
      </c>
      <c r="H2039">
        <v>1.0721367729179101</v>
      </c>
      <c r="I2039">
        <v>0.94128513359766697</v>
      </c>
      <c r="J2039">
        <v>1.1181181589053999</v>
      </c>
      <c r="K2039">
        <v>1.11003362459188</v>
      </c>
    </row>
    <row r="2040" spans="1:11" x14ac:dyDescent="0.35">
      <c r="A2040" t="str">
        <f t="shared" si="30"/>
        <v>Grazing Livestock</v>
      </c>
      <c r="B2040" t="s">
        <v>63</v>
      </c>
      <c r="F2040" t="s">
        <v>122</v>
      </c>
      <c r="G2040" t="s">
        <v>9</v>
      </c>
      <c r="H2040">
        <v>0.28699217743203198</v>
      </c>
      <c r="I2040">
        <v>0.22803071425675001</v>
      </c>
      <c r="J2040">
        <v>0.30800901283485399</v>
      </c>
      <c r="K2040">
        <v>0.30348098134319701</v>
      </c>
    </row>
    <row r="2041" spans="1:11" x14ac:dyDescent="0.35">
      <c r="A2041" t="str">
        <f t="shared" si="30"/>
        <v>Grazing Livestock</v>
      </c>
      <c r="B2041" t="s">
        <v>63</v>
      </c>
      <c r="F2041" t="s">
        <v>123</v>
      </c>
      <c r="G2041" t="s">
        <v>9</v>
      </c>
      <c r="H2041">
        <v>0.785144595485883</v>
      </c>
      <c r="I2041">
        <v>0.71325441934091804</v>
      </c>
      <c r="J2041">
        <v>0.81010914607054096</v>
      </c>
      <c r="K2041">
        <v>0.80655264324868503</v>
      </c>
    </row>
    <row r="2042" spans="1:11" x14ac:dyDescent="0.35">
      <c r="A2042" t="str">
        <f t="shared" si="30"/>
        <v>Grazing Livestock</v>
      </c>
      <c r="B2042" t="s">
        <v>63</v>
      </c>
      <c r="F2042" t="s">
        <v>124</v>
      </c>
      <c r="G2042" t="s">
        <v>9</v>
      </c>
      <c r="H2042">
        <v>62.263120724049003</v>
      </c>
      <c r="I2042">
        <v>44.635742068874698</v>
      </c>
      <c r="J2042">
        <v>66.617147682482894</v>
      </c>
      <c r="K2042">
        <v>70.999287789750696</v>
      </c>
    </row>
    <row r="2043" spans="1:11" x14ac:dyDescent="0.35">
      <c r="A2043" t="str">
        <f t="shared" ref="A2043:A2106" si="31">CONCATENATE(B2043,C2043,D2043,E2043)</f>
        <v>Grazing Livestock</v>
      </c>
      <c r="B2043" t="s">
        <v>63</v>
      </c>
      <c r="F2043" t="s">
        <v>125</v>
      </c>
      <c r="G2043" t="s">
        <v>9</v>
      </c>
      <c r="H2043">
        <v>43.499556047847598</v>
      </c>
      <c r="I2043">
        <v>29.1225831803003</v>
      </c>
      <c r="J2043">
        <v>47.555018857097402</v>
      </c>
      <c r="K2043">
        <v>49.629789539318899</v>
      </c>
    </row>
    <row r="2044" spans="1:11" x14ac:dyDescent="0.35">
      <c r="A2044" t="str">
        <f t="shared" si="31"/>
        <v>Grazing Livestock</v>
      </c>
      <c r="B2044" t="s">
        <v>63</v>
      </c>
      <c r="F2044" t="s">
        <v>126</v>
      </c>
      <c r="G2044" t="s">
        <v>9</v>
      </c>
      <c r="H2044">
        <v>18.763564676201302</v>
      </c>
      <c r="I2044">
        <v>15.513158888574299</v>
      </c>
      <c r="J2044">
        <v>19.062128825385599</v>
      </c>
      <c r="K2044">
        <v>21.3694982504318</v>
      </c>
    </row>
    <row r="2045" spans="1:11" x14ac:dyDescent="0.35">
      <c r="A2045" t="str">
        <f t="shared" si="31"/>
        <v>Grazing Livestock</v>
      </c>
      <c r="B2045" t="s">
        <v>63</v>
      </c>
      <c r="F2045" t="s">
        <v>127</v>
      </c>
      <c r="G2045" t="s">
        <v>9</v>
      </c>
      <c r="H2045">
        <v>11.5134397141683</v>
      </c>
      <c r="I2045">
        <v>7.5369734047831498</v>
      </c>
      <c r="J2045">
        <v>11.2091030984489</v>
      </c>
      <c r="K2045">
        <v>16.022641347433002</v>
      </c>
    </row>
    <row r="2046" spans="1:11" x14ac:dyDescent="0.35">
      <c r="A2046" t="str">
        <f t="shared" si="31"/>
        <v>Grazing Livestock</v>
      </c>
      <c r="B2046" t="s">
        <v>63</v>
      </c>
      <c r="F2046" t="s">
        <v>128</v>
      </c>
      <c r="G2046" t="s">
        <v>9</v>
      </c>
      <c r="H2046">
        <v>9.0504055010092497</v>
      </c>
      <c r="I2046">
        <v>4.8937151079937902</v>
      </c>
      <c r="J2046">
        <v>8.88213983603797</v>
      </c>
      <c r="K2046">
        <v>13.4682804090142</v>
      </c>
    </row>
    <row r="2047" spans="1:11" x14ac:dyDescent="0.35">
      <c r="A2047" t="str">
        <f t="shared" si="31"/>
        <v>Grazing Livestock</v>
      </c>
      <c r="B2047" t="s">
        <v>63</v>
      </c>
      <c r="F2047" t="s">
        <v>129</v>
      </c>
      <c r="G2047" t="s">
        <v>9</v>
      </c>
      <c r="H2047">
        <v>2.4630342131590499</v>
      </c>
      <c r="I2047">
        <v>2.6432582967893601</v>
      </c>
      <c r="J2047">
        <v>2.32696326241093</v>
      </c>
      <c r="K2047">
        <v>2.5543609384188302</v>
      </c>
    </row>
    <row r="2048" spans="1:11" x14ac:dyDescent="0.35">
      <c r="A2048" t="str">
        <f t="shared" si="31"/>
        <v>Grazing Livestock</v>
      </c>
      <c r="B2048" t="s">
        <v>63</v>
      </c>
      <c r="F2048" t="s">
        <v>130</v>
      </c>
      <c r="G2048" t="s">
        <v>9</v>
      </c>
      <c r="H2048">
        <v>4.8781160066081997</v>
      </c>
      <c r="I2048">
        <v>3.5422740337837202</v>
      </c>
      <c r="J2048">
        <v>4.9196347598874999</v>
      </c>
      <c r="K2048">
        <v>6.1092785707761399</v>
      </c>
    </row>
    <row r="2049" spans="1:11" x14ac:dyDescent="0.35">
      <c r="A2049" t="str">
        <f t="shared" si="31"/>
        <v>Grazing Livestock</v>
      </c>
      <c r="B2049" t="s">
        <v>63</v>
      </c>
      <c r="F2049" t="s">
        <v>131</v>
      </c>
      <c r="G2049" t="s">
        <v>9</v>
      </c>
      <c r="H2049">
        <v>2.72848827557383</v>
      </c>
      <c r="I2049">
        <v>1.67528854921645</v>
      </c>
      <c r="J2049">
        <v>2.3646954470928199</v>
      </c>
      <c r="K2049">
        <v>4.4815404131200802</v>
      </c>
    </row>
    <row r="2050" spans="1:11" x14ac:dyDescent="0.35">
      <c r="A2050" t="str">
        <f t="shared" si="31"/>
        <v>Grazing Livestock</v>
      </c>
      <c r="B2050" t="s">
        <v>63</v>
      </c>
      <c r="F2050" t="s">
        <v>132</v>
      </c>
      <c r="G2050" t="s">
        <v>9</v>
      </c>
      <c r="H2050">
        <v>2.1496277310343701</v>
      </c>
      <c r="I2050">
        <v>1.86698548456727</v>
      </c>
      <c r="J2050">
        <v>2.55493931279468</v>
      </c>
      <c r="K2050">
        <v>1.6277381576560599</v>
      </c>
    </row>
    <row r="2051" spans="1:11" x14ac:dyDescent="0.35">
      <c r="A2051" t="str">
        <f t="shared" si="31"/>
        <v>Grazing Livestock</v>
      </c>
      <c r="B2051" t="s">
        <v>63</v>
      </c>
      <c r="F2051" t="s">
        <v>133</v>
      </c>
      <c r="G2051" t="s">
        <v>9</v>
      </c>
      <c r="H2051">
        <v>34.689910286092399</v>
      </c>
      <c r="I2051">
        <v>24.338575899474801</v>
      </c>
      <c r="J2051">
        <v>36.575124595885903</v>
      </c>
      <c r="K2051">
        <v>41.145187650843098</v>
      </c>
    </row>
    <row r="2052" spans="1:11" x14ac:dyDescent="0.35">
      <c r="A2052" t="str">
        <f t="shared" si="31"/>
        <v>Grazing Livestock</v>
      </c>
      <c r="B2052" t="s">
        <v>63</v>
      </c>
      <c r="F2052" t="s">
        <v>134</v>
      </c>
      <c r="G2052" t="s">
        <v>9</v>
      </c>
      <c r="H2052">
        <v>16.642000921040999</v>
      </c>
      <c r="I2052">
        <v>10.388574015210899</v>
      </c>
      <c r="J2052">
        <v>17.577604749368199</v>
      </c>
      <c r="K2052">
        <v>20.942855381378099</v>
      </c>
    </row>
    <row r="2053" spans="1:11" x14ac:dyDescent="0.35">
      <c r="A2053" t="str">
        <f t="shared" si="31"/>
        <v>Grazing Livestock</v>
      </c>
      <c r="B2053" t="s">
        <v>63</v>
      </c>
      <c r="F2053" t="s">
        <v>135</v>
      </c>
      <c r="G2053" t="s">
        <v>9</v>
      </c>
      <c r="H2053">
        <v>18.0479093650514</v>
      </c>
      <c r="I2053">
        <v>13.950001884263999</v>
      </c>
      <c r="J2053">
        <v>18.997519846517701</v>
      </c>
      <c r="K2053">
        <v>20.202332269465</v>
      </c>
    </row>
    <row r="2054" spans="1:11" x14ac:dyDescent="0.35">
      <c r="A2054" t="str">
        <f t="shared" si="31"/>
        <v>Grazing Livestock</v>
      </c>
      <c r="B2054" t="s">
        <v>63</v>
      </c>
      <c r="F2054" t="s">
        <v>136</v>
      </c>
      <c r="G2054" t="s">
        <v>9</v>
      </c>
      <c r="H2054">
        <v>45.522577759867701</v>
      </c>
      <c r="I2054">
        <v>31.546877968944301</v>
      </c>
      <c r="J2054">
        <v>49.373599078373097</v>
      </c>
      <c r="K2054">
        <v>51.661756314728301</v>
      </c>
    </row>
    <row r="2055" spans="1:11" x14ac:dyDescent="0.35">
      <c r="A2055" t="str">
        <f t="shared" si="31"/>
        <v>Grazing Livestock</v>
      </c>
      <c r="B2055" t="s">
        <v>63</v>
      </c>
      <c r="F2055" t="s">
        <v>137</v>
      </c>
      <c r="G2055" t="s">
        <v>9</v>
      </c>
      <c r="H2055">
        <v>375.24460404571897</v>
      </c>
      <c r="I2055">
        <v>134.60943994630401</v>
      </c>
      <c r="J2055">
        <v>403.093128480264</v>
      </c>
      <c r="K2055">
        <v>556.83233759770701</v>
      </c>
    </row>
    <row r="2056" spans="1:11" x14ac:dyDescent="0.35">
      <c r="A2056" t="str">
        <f t="shared" si="31"/>
        <v>Grazing Livestock</v>
      </c>
      <c r="B2056" t="s">
        <v>63</v>
      </c>
      <c r="F2056" t="s">
        <v>138</v>
      </c>
      <c r="G2056" t="s">
        <v>9</v>
      </c>
      <c r="H2056">
        <v>5.9041250877252702</v>
      </c>
      <c r="I2056">
        <v>2.4994745280786201</v>
      </c>
      <c r="J2056">
        <v>6.4800801088227802</v>
      </c>
      <c r="K2056">
        <v>8.1143582754587609</v>
      </c>
    </row>
    <row r="2057" spans="1:11" x14ac:dyDescent="0.35">
      <c r="A2057" t="str">
        <f t="shared" si="31"/>
        <v>Grazing Livestock</v>
      </c>
      <c r="B2057" t="s">
        <v>63</v>
      </c>
      <c r="F2057" t="s">
        <v>139</v>
      </c>
      <c r="G2057" t="s">
        <v>9</v>
      </c>
      <c r="H2057">
        <v>184.63649852937601</v>
      </c>
      <c r="I2057">
        <v>68.144707424565198</v>
      </c>
      <c r="J2057">
        <v>195.64846420603999</v>
      </c>
      <c r="K2057">
        <v>277.41597965036601</v>
      </c>
    </row>
    <row r="2058" spans="1:11" x14ac:dyDescent="0.35">
      <c r="A2058" t="str">
        <f t="shared" si="31"/>
        <v>Grazing Livestock</v>
      </c>
      <c r="B2058" t="s">
        <v>63</v>
      </c>
      <c r="F2058" t="s">
        <v>140</v>
      </c>
      <c r="G2058" t="s">
        <v>9</v>
      </c>
      <c r="H2058">
        <v>77.703615837464994</v>
      </c>
      <c r="I2058">
        <v>21.9353156536021</v>
      </c>
      <c r="J2058">
        <v>96.258044409484697</v>
      </c>
      <c r="K2058">
        <v>95.912210738400404</v>
      </c>
    </row>
    <row r="2059" spans="1:11" x14ac:dyDescent="0.35">
      <c r="A2059" t="str">
        <f t="shared" si="31"/>
        <v>Grazing Livestock</v>
      </c>
      <c r="B2059" t="s">
        <v>63</v>
      </c>
      <c r="F2059" t="s">
        <v>141</v>
      </c>
      <c r="G2059" t="s">
        <v>9</v>
      </c>
      <c r="H2059">
        <v>106.932882691911</v>
      </c>
      <c r="I2059">
        <v>46.209391770963101</v>
      </c>
      <c r="J2059">
        <v>99.390419796555804</v>
      </c>
      <c r="K2059">
        <v>181.50376891196601</v>
      </c>
    </row>
    <row r="2060" spans="1:11" x14ac:dyDescent="0.35">
      <c r="A2060" t="str">
        <f t="shared" si="31"/>
        <v>Grazing Livestock</v>
      </c>
      <c r="B2060" t="s">
        <v>63</v>
      </c>
      <c r="F2060" t="s">
        <v>142</v>
      </c>
      <c r="G2060" t="s">
        <v>9</v>
      </c>
      <c r="H2060">
        <v>31.423129317314199</v>
      </c>
      <c r="I2060">
        <v>14.286229827400501</v>
      </c>
      <c r="J2060">
        <v>32.7975423849592</v>
      </c>
      <c r="K2060">
        <v>45.556220965875902</v>
      </c>
    </row>
    <row r="2061" spans="1:11" x14ac:dyDescent="0.35">
      <c r="A2061" t="str">
        <f t="shared" si="31"/>
        <v>Grazing Livestock</v>
      </c>
      <c r="B2061" t="s">
        <v>63</v>
      </c>
      <c r="F2061" t="s">
        <v>143</v>
      </c>
      <c r="G2061" t="s">
        <v>9</v>
      </c>
      <c r="H2061">
        <v>148.33148751480101</v>
      </c>
      <c r="I2061">
        <v>48.3260449361958</v>
      </c>
      <c r="J2061">
        <v>161.78412835338801</v>
      </c>
      <c r="K2061">
        <v>220.08983068579801</v>
      </c>
    </row>
    <row r="2062" spans="1:11" x14ac:dyDescent="0.35">
      <c r="A2062" t="str">
        <f t="shared" si="31"/>
        <v>Grazing Livestock</v>
      </c>
      <c r="B2062" t="s">
        <v>63</v>
      </c>
      <c r="F2062" t="s">
        <v>144</v>
      </c>
      <c r="G2062" t="s">
        <v>9</v>
      </c>
      <c r="H2062">
        <v>4.9493635965023897</v>
      </c>
      <c r="I2062">
        <v>1.3529832300639399</v>
      </c>
      <c r="J2062">
        <v>6.3829134270533503</v>
      </c>
      <c r="K2062">
        <v>5.6559480202082204</v>
      </c>
    </row>
    <row r="2063" spans="1:11" x14ac:dyDescent="0.35">
      <c r="A2063" t="str">
        <f t="shared" si="31"/>
        <v>Grazing Livestock</v>
      </c>
      <c r="B2063" t="s">
        <v>63</v>
      </c>
      <c r="F2063" t="s">
        <v>145</v>
      </c>
      <c r="G2063" t="s">
        <v>9</v>
      </c>
      <c r="H2063">
        <v>0.67326922018713897</v>
      </c>
      <c r="I2063">
        <v>0.416409041005396</v>
      </c>
      <c r="J2063" t="s">
        <v>54</v>
      </c>
      <c r="K2063" t="s">
        <v>19</v>
      </c>
    </row>
    <row r="2064" spans="1:11" x14ac:dyDescent="0.35">
      <c r="A2064" t="str">
        <f t="shared" si="31"/>
        <v>Grazing Livestock</v>
      </c>
      <c r="B2064" t="s">
        <v>63</v>
      </c>
      <c r="F2064" t="s">
        <v>146</v>
      </c>
      <c r="G2064" t="s">
        <v>9</v>
      </c>
      <c r="H2064">
        <v>9.6171923298271605E-3</v>
      </c>
      <c r="I2064" t="s">
        <v>19</v>
      </c>
      <c r="J2064" t="s">
        <v>19</v>
      </c>
      <c r="K2064">
        <v>0</v>
      </c>
    </row>
    <row r="2065" spans="1:11" x14ac:dyDescent="0.35">
      <c r="A2065" t="str">
        <f t="shared" si="31"/>
        <v>Grazing Livestock</v>
      </c>
      <c r="B2065" t="s">
        <v>63</v>
      </c>
      <c r="F2065" t="s">
        <v>147</v>
      </c>
      <c r="G2065" t="s">
        <v>9</v>
      </c>
      <c r="H2065">
        <v>4.7759101186136202E-2</v>
      </c>
      <c r="I2065" t="s">
        <v>54</v>
      </c>
      <c r="J2065">
        <v>5.69400297728654E-2</v>
      </c>
      <c r="K2065" t="s">
        <v>24</v>
      </c>
    </row>
    <row r="2066" spans="1:11" x14ac:dyDescent="0.35">
      <c r="A2066" t="str">
        <f t="shared" si="31"/>
        <v>Grazing Livestock</v>
      </c>
      <c r="B2066" t="s">
        <v>63</v>
      </c>
      <c r="F2066" t="s">
        <v>148</v>
      </c>
      <c r="G2066" t="s">
        <v>9</v>
      </c>
      <c r="H2066" t="s">
        <v>24</v>
      </c>
      <c r="I2066" t="s">
        <v>54</v>
      </c>
      <c r="J2066" t="s">
        <v>24</v>
      </c>
      <c r="K2066">
        <v>0</v>
      </c>
    </row>
    <row r="2067" spans="1:11" x14ac:dyDescent="0.35">
      <c r="A2067" t="str">
        <f t="shared" si="31"/>
        <v>Grazing Livestock</v>
      </c>
      <c r="B2067" t="s">
        <v>63</v>
      </c>
      <c r="F2067" t="s">
        <v>149</v>
      </c>
      <c r="G2067" t="s">
        <v>9</v>
      </c>
      <c r="H2067" t="s">
        <v>19</v>
      </c>
      <c r="I2067">
        <v>0</v>
      </c>
      <c r="J2067" t="s">
        <v>19</v>
      </c>
      <c r="K2067">
        <v>0</v>
      </c>
    </row>
    <row r="2068" spans="1:11" x14ac:dyDescent="0.35">
      <c r="A2068" t="str">
        <f t="shared" si="31"/>
        <v>Grazing Livestock</v>
      </c>
      <c r="B2068" t="s">
        <v>63</v>
      </c>
      <c r="F2068" t="s">
        <v>150</v>
      </c>
      <c r="G2068" t="s">
        <v>9</v>
      </c>
      <c r="H2068" t="s">
        <v>19</v>
      </c>
      <c r="I2068">
        <v>0.22881618747316201</v>
      </c>
      <c r="J2068" t="s">
        <v>54</v>
      </c>
      <c r="K2068" t="s">
        <v>19</v>
      </c>
    </row>
    <row r="2069" spans="1:11" x14ac:dyDescent="0.35">
      <c r="A2069" t="str">
        <f t="shared" si="31"/>
        <v>Grazing Livestock</v>
      </c>
      <c r="B2069" t="s">
        <v>63</v>
      </c>
      <c r="F2069" t="s">
        <v>151</v>
      </c>
      <c r="G2069" t="s">
        <v>9</v>
      </c>
      <c r="H2069" t="s">
        <v>54</v>
      </c>
      <c r="I2069" t="s">
        <v>19</v>
      </c>
      <c r="J2069" t="s">
        <v>19</v>
      </c>
      <c r="K2069" t="s">
        <v>24</v>
      </c>
    </row>
    <row r="2070" spans="1:11" x14ac:dyDescent="0.35">
      <c r="A2070" t="str">
        <f t="shared" si="31"/>
        <v>Grazing Livestock</v>
      </c>
      <c r="B2070" t="s">
        <v>63</v>
      </c>
      <c r="F2070" t="s">
        <v>152</v>
      </c>
      <c r="G2070" t="s">
        <v>9</v>
      </c>
      <c r="H2070" t="s">
        <v>19</v>
      </c>
      <c r="I2070" t="s">
        <v>24</v>
      </c>
      <c r="J2070" t="s">
        <v>19</v>
      </c>
      <c r="K2070" t="s">
        <v>24</v>
      </c>
    </row>
    <row r="2071" spans="1:11" x14ac:dyDescent="0.35">
      <c r="A2071" t="str">
        <f t="shared" si="31"/>
        <v>Grazing Livestock</v>
      </c>
      <c r="B2071" t="s">
        <v>63</v>
      </c>
      <c r="F2071" t="s">
        <v>153</v>
      </c>
      <c r="G2071" t="s">
        <v>9</v>
      </c>
      <c r="H2071" t="s">
        <v>19</v>
      </c>
      <c r="I2071">
        <v>1.19724519983198</v>
      </c>
      <c r="J2071" t="s">
        <v>19</v>
      </c>
      <c r="K2071" t="s">
        <v>24</v>
      </c>
    </row>
    <row r="2072" spans="1:11" x14ac:dyDescent="0.35">
      <c r="A2072" t="str">
        <f t="shared" si="31"/>
        <v>Grazing Livestock</v>
      </c>
      <c r="B2072" t="s">
        <v>63</v>
      </c>
      <c r="F2072" t="s">
        <v>154</v>
      </c>
      <c r="G2072" t="s">
        <v>9</v>
      </c>
      <c r="H2072" t="s">
        <v>24</v>
      </c>
      <c r="I2072" t="s">
        <v>24</v>
      </c>
      <c r="J2072">
        <v>0</v>
      </c>
      <c r="K2072" t="s">
        <v>24</v>
      </c>
    </row>
    <row r="2073" spans="1:11" x14ac:dyDescent="0.35">
      <c r="A2073" t="str">
        <f t="shared" si="31"/>
        <v>Grazing Livestock</v>
      </c>
      <c r="B2073" t="s">
        <v>63</v>
      </c>
      <c r="F2073" t="s">
        <v>155</v>
      </c>
      <c r="G2073" t="s">
        <v>9</v>
      </c>
      <c r="H2073">
        <v>0</v>
      </c>
      <c r="I2073">
        <v>0</v>
      </c>
      <c r="J2073">
        <v>0</v>
      </c>
      <c r="K2073">
        <v>0</v>
      </c>
    </row>
    <row r="2074" spans="1:11" x14ac:dyDescent="0.35">
      <c r="A2074" t="str">
        <f t="shared" si="31"/>
        <v>Grazing LivestockDairy</v>
      </c>
      <c r="B2074" t="s">
        <v>63</v>
      </c>
      <c r="C2074" t="s">
        <v>64</v>
      </c>
      <c r="F2074" t="s">
        <v>4</v>
      </c>
      <c r="G2074" t="s">
        <v>5</v>
      </c>
      <c r="H2074">
        <v>5839.0001769999999</v>
      </c>
      <c r="I2074">
        <v>1482.183477</v>
      </c>
      <c r="J2074">
        <v>2879.2031999999999</v>
      </c>
      <c r="K2074">
        <v>1477.6134999999999</v>
      </c>
    </row>
    <row r="2075" spans="1:11" x14ac:dyDescent="0.35">
      <c r="A2075" t="str">
        <f t="shared" si="31"/>
        <v>Grazing LivestockDairy</v>
      </c>
      <c r="B2075" t="s">
        <v>63</v>
      </c>
      <c r="C2075" t="s">
        <v>64</v>
      </c>
      <c r="F2075" t="s">
        <v>6</v>
      </c>
      <c r="G2075" t="s">
        <v>7</v>
      </c>
      <c r="H2075">
        <v>168.443519154966</v>
      </c>
      <c r="I2075">
        <v>136.448772673338</v>
      </c>
      <c r="J2075">
        <v>178.12802988514301</v>
      </c>
      <c r="K2075">
        <v>181.666469744625</v>
      </c>
    </row>
    <row r="2076" spans="1:11" x14ac:dyDescent="0.35">
      <c r="A2076" t="str">
        <f t="shared" si="31"/>
        <v>Grazing LivestockDairy</v>
      </c>
      <c r="B2076" t="s">
        <v>63</v>
      </c>
      <c r="C2076" t="s">
        <v>64</v>
      </c>
      <c r="F2076" t="s">
        <v>8</v>
      </c>
      <c r="G2076" t="s">
        <v>9</v>
      </c>
      <c r="H2076">
        <v>164.404649056864</v>
      </c>
      <c r="I2076">
        <v>132.86716937450399</v>
      </c>
      <c r="J2076">
        <v>174.561878175879</v>
      </c>
      <c r="K2076">
        <v>176.24780337889399</v>
      </c>
    </row>
    <row r="2077" spans="1:11" x14ac:dyDescent="0.35">
      <c r="A2077" t="str">
        <f t="shared" si="31"/>
        <v>Grazing LivestockDairy</v>
      </c>
      <c r="B2077" t="s">
        <v>63</v>
      </c>
      <c r="C2077" t="s">
        <v>64</v>
      </c>
      <c r="F2077" t="s">
        <v>120</v>
      </c>
      <c r="G2077" t="s">
        <v>9</v>
      </c>
      <c r="H2077">
        <v>359.17021142684899</v>
      </c>
      <c r="I2077">
        <v>243.41913262638599</v>
      </c>
      <c r="J2077">
        <v>397.89907121178499</v>
      </c>
      <c r="K2077">
        <v>399.81418186826301</v>
      </c>
    </row>
    <row r="2078" spans="1:11" x14ac:dyDescent="0.35">
      <c r="A2078" t="str">
        <f t="shared" si="31"/>
        <v>Grazing LivestockDairy</v>
      </c>
      <c r="B2078" t="s">
        <v>63</v>
      </c>
      <c r="C2078" t="s">
        <v>64</v>
      </c>
      <c r="F2078" t="s">
        <v>121</v>
      </c>
      <c r="G2078" t="s">
        <v>9</v>
      </c>
      <c r="H2078">
        <v>1.27987904024001</v>
      </c>
      <c r="I2078">
        <v>1.0059167408327601</v>
      </c>
      <c r="J2078">
        <v>1.3715047308922099</v>
      </c>
      <c r="K2078">
        <v>1.3761514496179099</v>
      </c>
    </row>
    <row r="2079" spans="1:11" x14ac:dyDescent="0.35">
      <c r="A2079" t="str">
        <f t="shared" si="31"/>
        <v>Grazing LivestockDairy</v>
      </c>
      <c r="B2079" t="s">
        <v>63</v>
      </c>
      <c r="C2079" t="s">
        <v>64</v>
      </c>
      <c r="F2079" t="s">
        <v>122</v>
      </c>
      <c r="G2079" t="s">
        <v>9</v>
      </c>
      <c r="H2079">
        <v>1.2336458938422099</v>
      </c>
      <c r="I2079">
        <v>0.97699691365537999</v>
      </c>
      <c r="J2079">
        <v>1.3236019639044601</v>
      </c>
      <c r="K2079">
        <v>1.31580477574142</v>
      </c>
    </row>
    <row r="2080" spans="1:11" x14ac:dyDescent="0.35">
      <c r="A2080" t="str">
        <f t="shared" si="31"/>
        <v>Grazing LivestockDairy</v>
      </c>
      <c r="B2080" t="s">
        <v>63</v>
      </c>
      <c r="C2080" t="s">
        <v>64</v>
      </c>
      <c r="F2080" t="s">
        <v>123</v>
      </c>
      <c r="G2080" t="s">
        <v>9</v>
      </c>
      <c r="H2080">
        <v>4.6233146397796403E-2</v>
      </c>
      <c r="I2080" t="s">
        <v>19</v>
      </c>
      <c r="J2080">
        <v>4.7902766987755502E-2</v>
      </c>
      <c r="K2080" t="s">
        <v>19</v>
      </c>
    </row>
    <row r="2081" spans="1:11" x14ac:dyDescent="0.35">
      <c r="A2081" t="str">
        <f t="shared" si="31"/>
        <v>Grazing LivestockDairy</v>
      </c>
      <c r="B2081" t="s">
        <v>63</v>
      </c>
      <c r="C2081" t="s">
        <v>64</v>
      </c>
      <c r="F2081" t="s">
        <v>124</v>
      </c>
      <c r="G2081" t="s">
        <v>9</v>
      </c>
      <c r="H2081">
        <v>188.733079538319</v>
      </c>
      <c r="I2081">
        <v>124.729314507127</v>
      </c>
      <c r="J2081">
        <v>208.591057303632</v>
      </c>
      <c r="K2081">
        <v>214.240541312055</v>
      </c>
    </row>
    <row r="2082" spans="1:11" x14ac:dyDescent="0.35">
      <c r="A2082" t="str">
        <f t="shared" si="31"/>
        <v>Grazing LivestockDairy</v>
      </c>
      <c r="B2082" t="s">
        <v>63</v>
      </c>
      <c r="C2082" t="s">
        <v>64</v>
      </c>
      <c r="F2082" t="s">
        <v>125</v>
      </c>
      <c r="G2082" t="s">
        <v>9</v>
      </c>
      <c r="H2082">
        <v>188.22919146487999</v>
      </c>
      <c r="I2082">
        <v>123.892942870797</v>
      </c>
      <c r="J2082">
        <v>208.13149353265501</v>
      </c>
      <c r="K2082">
        <v>213.98379700781001</v>
      </c>
    </row>
    <row r="2083" spans="1:11" x14ac:dyDescent="0.35">
      <c r="A2083" t="str">
        <f t="shared" si="31"/>
        <v>Grazing LivestockDairy</v>
      </c>
      <c r="B2083" t="s">
        <v>63</v>
      </c>
      <c r="C2083" t="s">
        <v>64</v>
      </c>
      <c r="F2083" t="s">
        <v>126</v>
      </c>
      <c r="G2083" t="s">
        <v>9</v>
      </c>
      <c r="H2083">
        <v>0.50388807343925501</v>
      </c>
      <c r="I2083" t="s">
        <v>19</v>
      </c>
      <c r="J2083" t="s">
        <v>19</v>
      </c>
      <c r="K2083" t="s">
        <v>19</v>
      </c>
    </row>
    <row r="2084" spans="1:11" x14ac:dyDescent="0.35">
      <c r="A2084" t="str">
        <f t="shared" si="31"/>
        <v>Grazing LivestockDairy</v>
      </c>
      <c r="B2084" t="s">
        <v>63</v>
      </c>
      <c r="C2084" t="s">
        <v>64</v>
      </c>
      <c r="F2084" t="s">
        <v>127</v>
      </c>
      <c r="G2084" t="s">
        <v>9</v>
      </c>
      <c r="H2084">
        <v>35.396565015723198</v>
      </c>
      <c r="I2084">
        <v>20.595324928183601</v>
      </c>
      <c r="J2084">
        <v>38.785527436896402</v>
      </c>
      <c r="K2084">
        <v>43.6400211354322</v>
      </c>
    </row>
    <row r="2085" spans="1:11" x14ac:dyDescent="0.35">
      <c r="A2085" t="str">
        <f t="shared" si="31"/>
        <v>Grazing LivestockDairy</v>
      </c>
      <c r="B2085" t="s">
        <v>63</v>
      </c>
      <c r="C2085" t="s">
        <v>64</v>
      </c>
      <c r="F2085" t="s">
        <v>128</v>
      </c>
      <c r="G2085" t="s">
        <v>9</v>
      </c>
      <c r="H2085">
        <v>35.343314655974197</v>
      </c>
      <c r="I2085">
        <v>20.479155821813301</v>
      </c>
      <c r="J2085">
        <v>38.752136024994698</v>
      </c>
      <c r="K2085">
        <v>43.611187973038902</v>
      </c>
    </row>
    <row r="2086" spans="1:11" x14ac:dyDescent="0.35">
      <c r="A2086" t="str">
        <f t="shared" si="31"/>
        <v>Grazing LivestockDairy</v>
      </c>
      <c r="B2086" t="s">
        <v>63</v>
      </c>
      <c r="C2086" t="s">
        <v>64</v>
      </c>
      <c r="F2086" t="s">
        <v>129</v>
      </c>
      <c r="G2086" t="s">
        <v>9</v>
      </c>
      <c r="H2086" t="s">
        <v>19</v>
      </c>
      <c r="I2086" t="s">
        <v>24</v>
      </c>
      <c r="J2086" t="s">
        <v>19</v>
      </c>
      <c r="K2086" t="s">
        <v>19</v>
      </c>
    </row>
    <row r="2087" spans="1:11" x14ac:dyDescent="0.35">
      <c r="A2087" t="str">
        <f t="shared" si="31"/>
        <v>Grazing LivestockDairy</v>
      </c>
      <c r="B2087" t="s">
        <v>63</v>
      </c>
      <c r="C2087" t="s">
        <v>64</v>
      </c>
      <c r="F2087" t="s">
        <v>130</v>
      </c>
      <c r="G2087" t="s">
        <v>9</v>
      </c>
      <c r="H2087">
        <v>3.7501310757367299</v>
      </c>
      <c r="I2087">
        <v>2.5974319945816</v>
      </c>
      <c r="J2087">
        <v>4.9451950873074901</v>
      </c>
      <c r="K2087">
        <v>2.5777537292397499</v>
      </c>
    </row>
    <row r="2088" spans="1:11" x14ac:dyDescent="0.35">
      <c r="A2088" t="str">
        <f t="shared" si="31"/>
        <v>Grazing LivestockDairy</v>
      </c>
      <c r="B2088" t="s">
        <v>63</v>
      </c>
      <c r="C2088" t="s">
        <v>64</v>
      </c>
      <c r="F2088" t="s">
        <v>131</v>
      </c>
      <c r="G2088" t="s">
        <v>9</v>
      </c>
      <c r="H2088">
        <v>1.26759442980575</v>
      </c>
      <c r="I2088">
        <v>0.69720630814993201</v>
      </c>
      <c r="J2088">
        <v>1.3320708625219599</v>
      </c>
      <c r="K2088" t="s">
        <v>19</v>
      </c>
    </row>
    <row r="2089" spans="1:11" x14ac:dyDescent="0.35">
      <c r="A2089" t="str">
        <f t="shared" si="31"/>
        <v>Grazing LivestockDairy</v>
      </c>
      <c r="B2089" t="s">
        <v>63</v>
      </c>
      <c r="C2089" t="s">
        <v>64</v>
      </c>
      <c r="F2089" t="s">
        <v>132</v>
      </c>
      <c r="G2089" t="s">
        <v>9</v>
      </c>
      <c r="H2089">
        <v>2.4825366459309799</v>
      </c>
      <c r="I2089">
        <v>1.90022568643167</v>
      </c>
      <c r="J2089">
        <v>3.61312422478552</v>
      </c>
      <c r="K2089">
        <v>0.86364260342775701</v>
      </c>
    </row>
    <row r="2090" spans="1:11" x14ac:dyDescent="0.35">
      <c r="A2090" t="str">
        <f t="shared" si="31"/>
        <v>Grazing LivestockDairy</v>
      </c>
      <c r="B2090" t="s">
        <v>63</v>
      </c>
      <c r="C2090" t="s">
        <v>64</v>
      </c>
      <c r="F2090" t="s">
        <v>133</v>
      </c>
      <c r="G2090" t="s">
        <v>9</v>
      </c>
      <c r="H2090">
        <v>44.905231438050102</v>
      </c>
      <c r="I2090">
        <v>35.500445930959501</v>
      </c>
      <c r="J2090">
        <v>49.708126682409898</v>
      </c>
      <c r="K2090">
        <v>44.980424529147797</v>
      </c>
    </row>
    <row r="2091" spans="1:11" x14ac:dyDescent="0.35">
      <c r="A2091" t="str">
        <f t="shared" si="31"/>
        <v>Grazing LivestockDairy</v>
      </c>
      <c r="B2091" t="s">
        <v>63</v>
      </c>
      <c r="C2091" t="s">
        <v>64</v>
      </c>
      <c r="F2091" t="s">
        <v>134</v>
      </c>
      <c r="G2091" t="s">
        <v>9</v>
      </c>
      <c r="H2091">
        <v>12.399437581829</v>
      </c>
      <c r="I2091">
        <v>10.0966017549257</v>
      </c>
      <c r="J2091">
        <v>13.9814941508817</v>
      </c>
      <c r="K2091">
        <v>11.626679940322701</v>
      </c>
    </row>
    <row r="2092" spans="1:11" x14ac:dyDescent="0.35">
      <c r="A2092" t="str">
        <f t="shared" si="31"/>
        <v>Grazing LivestockDairy</v>
      </c>
      <c r="B2092" t="s">
        <v>63</v>
      </c>
      <c r="C2092" t="s">
        <v>64</v>
      </c>
      <c r="F2092" t="s">
        <v>135</v>
      </c>
      <c r="G2092" t="s">
        <v>9</v>
      </c>
      <c r="H2092">
        <v>32.505793856220997</v>
      </c>
      <c r="I2092">
        <v>25.4038441760338</v>
      </c>
      <c r="J2092">
        <v>35.726632531528203</v>
      </c>
      <c r="K2092">
        <v>33.353744588825101</v>
      </c>
    </row>
    <row r="2093" spans="1:11" x14ac:dyDescent="0.35">
      <c r="A2093" t="str">
        <f t="shared" si="31"/>
        <v>Grazing LivestockDairy</v>
      </c>
      <c r="B2093" t="s">
        <v>63</v>
      </c>
      <c r="C2093" t="s">
        <v>64</v>
      </c>
      <c r="F2093" t="s">
        <v>136</v>
      </c>
      <c r="G2093" t="s">
        <v>9</v>
      </c>
      <c r="H2093">
        <v>85.105325318780203</v>
      </c>
      <c r="I2093">
        <v>58.990698524701003</v>
      </c>
      <c r="J2093">
        <v>94.497659970647405</v>
      </c>
      <c r="K2093">
        <v>92.999289712769894</v>
      </c>
    </row>
    <row r="2094" spans="1:11" x14ac:dyDescent="0.35">
      <c r="A2094" t="str">
        <f t="shared" si="31"/>
        <v>Grazing LivestockDairy</v>
      </c>
      <c r="B2094" t="s">
        <v>63</v>
      </c>
      <c r="C2094" t="s">
        <v>64</v>
      </c>
      <c r="F2094" t="s">
        <v>137</v>
      </c>
      <c r="G2094" t="s">
        <v>9</v>
      </c>
      <c r="H2094">
        <v>67.232396745995203</v>
      </c>
      <c r="I2094">
        <v>117.075462351818</v>
      </c>
      <c r="J2094">
        <v>66.773704481851098</v>
      </c>
      <c r="K2094">
        <v>18.128960665289</v>
      </c>
    </row>
    <row r="2095" spans="1:11" x14ac:dyDescent="0.35">
      <c r="A2095" t="str">
        <f t="shared" si="31"/>
        <v>Grazing LivestockDairy</v>
      </c>
      <c r="B2095" t="s">
        <v>63</v>
      </c>
      <c r="C2095" t="s">
        <v>64</v>
      </c>
      <c r="F2095" t="s">
        <v>138</v>
      </c>
      <c r="G2095" t="s">
        <v>9</v>
      </c>
      <c r="H2095">
        <v>1.16295425486506</v>
      </c>
      <c r="I2095">
        <v>2.3281212235507902</v>
      </c>
      <c r="J2095">
        <v>1.05941675460766</v>
      </c>
      <c r="K2095">
        <v>0.195931601870178</v>
      </c>
    </row>
    <row r="2096" spans="1:11" x14ac:dyDescent="0.35">
      <c r="A2096" t="str">
        <f t="shared" si="31"/>
        <v>Grazing LivestockDairy</v>
      </c>
      <c r="B2096" t="s">
        <v>63</v>
      </c>
      <c r="C2096" t="s">
        <v>64</v>
      </c>
      <c r="F2096" t="s">
        <v>139</v>
      </c>
      <c r="G2096" t="s">
        <v>9</v>
      </c>
      <c r="H2096">
        <v>31.4843859252036</v>
      </c>
      <c r="I2096">
        <v>58.588537814337002</v>
      </c>
      <c r="J2096">
        <v>29.443512538469001</v>
      </c>
      <c r="K2096" t="s">
        <v>19</v>
      </c>
    </row>
    <row r="2097" spans="1:11" x14ac:dyDescent="0.35">
      <c r="A2097" t="str">
        <f t="shared" si="31"/>
        <v>Grazing LivestockDairy</v>
      </c>
      <c r="B2097" t="s">
        <v>63</v>
      </c>
      <c r="C2097" t="s">
        <v>64</v>
      </c>
      <c r="F2097" t="s">
        <v>140</v>
      </c>
      <c r="G2097" t="s">
        <v>9</v>
      </c>
      <c r="H2097">
        <v>11.4259258362067</v>
      </c>
      <c r="I2097">
        <v>9.5251428376299501</v>
      </c>
      <c r="J2097" t="s">
        <v>19</v>
      </c>
      <c r="K2097">
        <v>4.9663273108969301</v>
      </c>
    </row>
    <row r="2098" spans="1:11" x14ac:dyDescent="0.35">
      <c r="A2098" t="str">
        <f t="shared" si="31"/>
        <v>Grazing LivestockDairy</v>
      </c>
      <c r="B2098" t="s">
        <v>63</v>
      </c>
      <c r="C2098" t="s">
        <v>64</v>
      </c>
      <c r="F2098" t="s">
        <v>141</v>
      </c>
      <c r="G2098" t="s">
        <v>9</v>
      </c>
      <c r="H2098" t="s">
        <v>54</v>
      </c>
      <c r="I2098">
        <v>49.063394976707102</v>
      </c>
      <c r="J2098" t="s">
        <v>54</v>
      </c>
      <c r="K2098" t="s">
        <v>19</v>
      </c>
    </row>
    <row r="2099" spans="1:11" x14ac:dyDescent="0.35">
      <c r="A2099" t="str">
        <f t="shared" si="31"/>
        <v>Grazing LivestockDairy</v>
      </c>
      <c r="B2099" t="s">
        <v>63</v>
      </c>
      <c r="C2099" t="s">
        <v>64</v>
      </c>
      <c r="F2099" t="s">
        <v>142</v>
      </c>
      <c r="G2099" t="s">
        <v>9</v>
      </c>
      <c r="H2099">
        <v>7.9025776727596799</v>
      </c>
      <c r="I2099">
        <v>17.611651900772099</v>
      </c>
      <c r="J2099">
        <v>5.17371462354585</v>
      </c>
      <c r="K2099" t="s">
        <v>19</v>
      </c>
    </row>
    <row r="2100" spans="1:11" x14ac:dyDescent="0.35">
      <c r="A2100" t="str">
        <f t="shared" si="31"/>
        <v>Grazing LivestockDairy</v>
      </c>
      <c r="B2100" t="s">
        <v>63</v>
      </c>
      <c r="C2100" t="s">
        <v>64</v>
      </c>
      <c r="F2100" t="s">
        <v>143</v>
      </c>
      <c r="G2100" t="s">
        <v>9</v>
      </c>
      <c r="H2100">
        <v>25.642452115308402</v>
      </c>
      <c r="I2100">
        <v>36.8108920094243</v>
      </c>
      <c r="J2100">
        <v>30.064650872852599</v>
      </c>
      <c r="K2100">
        <v>5.8225967277640596</v>
      </c>
    </row>
    <row r="2101" spans="1:11" x14ac:dyDescent="0.35">
      <c r="A2101" t="str">
        <f t="shared" si="31"/>
        <v>Grazing LivestockDairy</v>
      </c>
      <c r="B2101" t="s">
        <v>63</v>
      </c>
      <c r="C2101" t="s">
        <v>64</v>
      </c>
      <c r="F2101" t="s">
        <v>144</v>
      </c>
      <c r="G2101" t="s">
        <v>9</v>
      </c>
      <c r="H2101">
        <v>1.04002677785841</v>
      </c>
      <c r="I2101" t="s">
        <v>19</v>
      </c>
      <c r="J2101">
        <v>1.032409692376</v>
      </c>
      <c r="K2101" t="s">
        <v>19</v>
      </c>
    </row>
    <row r="2102" spans="1:11" x14ac:dyDescent="0.35">
      <c r="A2102" t="str">
        <f t="shared" si="31"/>
        <v>Grazing LivestockDairy</v>
      </c>
      <c r="B2102" t="s">
        <v>63</v>
      </c>
      <c r="C2102" t="s">
        <v>64</v>
      </c>
      <c r="F2102" t="s">
        <v>145</v>
      </c>
      <c r="G2102" t="s">
        <v>9</v>
      </c>
      <c r="H2102" t="s">
        <v>19</v>
      </c>
      <c r="I2102" t="s">
        <v>24</v>
      </c>
      <c r="J2102" t="s">
        <v>24</v>
      </c>
      <c r="K2102">
        <v>0</v>
      </c>
    </row>
    <row r="2103" spans="1:11" x14ac:dyDescent="0.35">
      <c r="A2103" t="str">
        <f t="shared" si="31"/>
        <v>Grazing LivestockDairy</v>
      </c>
      <c r="B2103" t="s">
        <v>63</v>
      </c>
      <c r="C2103" t="s">
        <v>64</v>
      </c>
      <c r="F2103" t="s">
        <v>146</v>
      </c>
      <c r="G2103" t="s">
        <v>9</v>
      </c>
      <c r="H2103" t="s">
        <v>24</v>
      </c>
      <c r="I2103" t="s">
        <v>54</v>
      </c>
      <c r="J2103" t="s">
        <v>24</v>
      </c>
      <c r="K2103">
        <v>0</v>
      </c>
    </row>
    <row r="2104" spans="1:11" x14ac:dyDescent="0.35">
      <c r="A2104" t="str">
        <f t="shared" si="31"/>
        <v>Grazing LivestockDairy</v>
      </c>
      <c r="B2104" t="s">
        <v>63</v>
      </c>
      <c r="C2104" t="s">
        <v>64</v>
      </c>
      <c r="F2104" t="s">
        <v>147</v>
      </c>
      <c r="G2104" t="s">
        <v>9</v>
      </c>
      <c r="H2104" t="s">
        <v>24</v>
      </c>
      <c r="I2104" t="s">
        <v>54</v>
      </c>
      <c r="J2104" t="s">
        <v>24</v>
      </c>
      <c r="K2104">
        <v>0</v>
      </c>
    </row>
    <row r="2105" spans="1:11" x14ac:dyDescent="0.35">
      <c r="A2105" t="str">
        <f t="shared" si="31"/>
        <v>Grazing LivestockDairy</v>
      </c>
      <c r="B2105" t="s">
        <v>63</v>
      </c>
      <c r="C2105" t="s">
        <v>64</v>
      </c>
      <c r="F2105" t="s">
        <v>148</v>
      </c>
      <c r="G2105" t="s">
        <v>9</v>
      </c>
      <c r="H2105" t="s">
        <v>24</v>
      </c>
      <c r="I2105" t="s">
        <v>54</v>
      </c>
      <c r="J2105" t="s">
        <v>24</v>
      </c>
      <c r="K2105">
        <v>0</v>
      </c>
    </row>
    <row r="2106" spans="1:11" x14ac:dyDescent="0.35">
      <c r="A2106" t="str">
        <f t="shared" si="31"/>
        <v>Grazing LivestockDairy</v>
      </c>
      <c r="B2106" t="s">
        <v>63</v>
      </c>
      <c r="C2106" t="s">
        <v>64</v>
      </c>
      <c r="F2106" t="s">
        <v>149</v>
      </c>
      <c r="G2106" t="s">
        <v>9</v>
      </c>
      <c r="H2106" t="s">
        <v>24</v>
      </c>
      <c r="I2106" t="s">
        <v>54</v>
      </c>
      <c r="J2106" t="s">
        <v>24</v>
      </c>
      <c r="K2106">
        <v>0</v>
      </c>
    </row>
    <row r="2107" spans="1:11" x14ac:dyDescent="0.35">
      <c r="A2107" t="str">
        <f t="shared" ref="A2107:A2170" si="32">CONCATENATE(B2107,C2107,D2107,E2107)</f>
        <v>Grazing LivestockDairy</v>
      </c>
      <c r="B2107" t="s">
        <v>63</v>
      </c>
      <c r="C2107" t="s">
        <v>64</v>
      </c>
      <c r="F2107" t="s">
        <v>150</v>
      </c>
      <c r="G2107" t="s">
        <v>9</v>
      </c>
      <c r="H2107" t="s">
        <v>24</v>
      </c>
      <c r="I2107" t="s">
        <v>24</v>
      </c>
      <c r="J2107" t="s">
        <v>24</v>
      </c>
      <c r="K2107">
        <v>0</v>
      </c>
    </row>
    <row r="2108" spans="1:11" x14ac:dyDescent="0.35">
      <c r="A2108" t="str">
        <f t="shared" si="32"/>
        <v>Grazing LivestockDairy</v>
      </c>
      <c r="B2108" t="s">
        <v>63</v>
      </c>
      <c r="C2108" t="s">
        <v>64</v>
      </c>
      <c r="F2108" t="s">
        <v>151</v>
      </c>
      <c r="G2108" t="s">
        <v>9</v>
      </c>
      <c r="H2108" t="s">
        <v>24</v>
      </c>
      <c r="I2108" t="s">
        <v>54</v>
      </c>
      <c r="J2108" t="s">
        <v>24</v>
      </c>
      <c r="K2108">
        <v>0</v>
      </c>
    </row>
    <row r="2109" spans="1:11" x14ac:dyDescent="0.35">
      <c r="A2109" t="str">
        <f t="shared" si="32"/>
        <v>Grazing LivestockDairy</v>
      </c>
      <c r="B2109" t="s">
        <v>63</v>
      </c>
      <c r="C2109" t="s">
        <v>64</v>
      </c>
      <c r="F2109" t="s">
        <v>152</v>
      </c>
      <c r="G2109" t="s">
        <v>9</v>
      </c>
      <c r="H2109" t="s">
        <v>19</v>
      </c>
      <c r="I2109" t="s">
        <v>24</v>
      </c>
      <c r="J2109" t="s">
        <v>19</v>
      </c>
      <c r="K2109">
        <v>0</v>
      </c>
    </row>
    <row r="2110" spans="1:11" x14ac:dyDescent="0.35">
      <c r="A2110" t="str">
        <f t="shared" si="32"/>
        <v>Grazing LivestockDairy</v>
      </c>
      <c r="B2110" t="s">
        <v>63</v>
      </c>
      <c r="C2110" t="s">
        <v>64</v>
      </c>
      <c r="F2110" t="s">
        <v>153</v>
      </c>
      <c r="G2110" t="s">
        <v>9</v>
      </c>
      <c r="H2110" t="s">
        <v>19</v>
      </c>
      <c r="I2110" t="s">
        <v>19</v>
      </c>
      <c r="J2110" t="s">
        <v>19</v>
      </c>
      <c r="K2110">
        <v>0</v>
      </c>
    </row>
    <row r="2111" spans="1:11" x14ac:dyDescent="0.35">
      <c r="A2111" t="str">
        <f t="shared" si="32"/>
        <v>Grazing LivestockDairy</v>
      </c>
      <c r="B2111" t="s">
        <v>63</v>
      </c>
      <c r="C2111" t="s">
        <v>64</v>
      </c>
      <c r="F2111" t="s">
        <v>154</v>
      </c>
      <c r="G2111" t="s">
        <v>9</v>
      </c>
      <c r="H2111" t="s">
        <v>24</v>
      </c>
      <c r="I2111" t="s">
        <v>24</v>
      </c>
      <c r="J2111" t="s">
        <v>54</v>
      </c>
      <c r="K2111" t="s">
        <v>54</v>
      </c>
    </row>
    <row r="2112" spans="1:11" x14ac:dyDescent="0.35">
      <c r="A2112" t="str">
        <f t="shared" si="32"/>
        <v>Grazing LivestockDairy</v>
      </c>
      <c r="B2112" t="s">
        <v>63</v>
      </c>
      <c r="C2112" t="s">
        <v>64</v>
      </c>
      <c r="F2112" t="s">
        <v>155</v>
      </c>
      <c r="G2112" t="s">
        <v>9</v>
      </c>
      <c r="H2112">
        <v>0</v>
      </c>
      <c r="I2112">
        <v>0</v>
      </c>
      <c r="J2112">
        <v>0</v>
      </c>
      <c r="K2112">
        <v>0</v>
      </c>
    </row>
    <row r="2113" spans="1:11" x14ac:dyDescent="0.35">
      <c r="A2113" t="str">
        <f t="shared" si="32"/>
        <v>Grazing LivestockGrazing livestock (lowland)</v>
      </c>
      <c r="B2113" t="s">
        <v>63</v>
      </c>
      <c r="C2113" t="s">
        <v>65</v>
      </c>
      <c r="F2113" t="s">
        <v>4</v>
      </c>
      <c r="G2113" t="s">
        <v>5</v>
      </c>
      <c r="H2113">
        <v>12791.000599999999</v>
      </c>
      <c r="I2113">
        <v>3170.4452000000001</v>
      </c>
      <c r="J2113">
        <v>6377.9678000000004</v>
      </c>
      <c r="K2113">
        <v>3242.5875999999998</v>
      </c>
    </row>
    <row r="2114" spans="1:11" x14ac:dyDescent="0.35">
      <c r="A2114" t="str">
        <f t="shared" si="32"/>
        <v>Grazing LivestockGrazing livestock (lowland)</v>
      </c>
      <c r="B2114" t="s">
        <v>63</v>
      </c>
      <c r="C2114" t="s">
        <v>65</v>
      </c>
      <c r="F2114" t="s">
        <v>6</v>
      </c>
      <c r="G2114" t="s">
        <v>7</v>
      </c>
      <c r="H2114">
        <v>94.501708578060601</v>
      </c>
      <c r="I2114">
        <v>57.892403977523401</v>
      </c>
      <c r="J2114">
        <v>95.636351734795497</v>
      </c>
      <c r="K2114">
        <v>128.06474216517699</v>
      </c>
    </row>
    <row r="2115" spans="1:11" x14ac:dyDescent="0.35">
      <c r="A2115" t="str">
        <f t="shared" si="32"/>
        <v>Grazing LivestockGrazing livestock (lowland)</v>
      </c>
      <c r="B2115" t="s">
        <v>63</v>
      </c>
      <c r="C2115" t="s">
        <v>65</v>
      </c>
      <c r="F2115" t="s">
        <v>8</v>
      </c>
      <c r="G2115" t="s">
        <v>9</v>
      </c>
      <c r="H2115">
        <v>90.538585823223201</v>
      </c>
      <c r="I2115">
        <v>55.321584836098097</v>
      </c>
      <c r="J2115">
        <v>91.2676028096284</v>
      </c>
      <c r="K2115">
        <v>123.538133737698</v>
      </c>
    </row>
    <row r="2116" spans="1:11" x14ac:dyDescent="0.35">
      <c r="A2116" t="str">
        <f t="shared" si="32"/>
        <v>Grazing LivestockGrazing livestock (lowland)</v>
      </c>
      <c r="B2116" t="s">
        <v>63</v>
      </c>
      <c r="C2116" t="s">
        <v>65</v>
      </c>
      <c r="F2116" t="s">
        <v>120</v>
      </c>
      <c r="G2116" t="s">
        <v>9</v>
      </c>
      <c r="H2116">
        <v>110.903439014771</v>
      </c>
      <c r="I2116">
        <v>85.771001233517595</v>
      </c>
      <c r="J2116">
        <v>113.426888119441</v>
      </c>
      <c r="K2116">
        <v>130.513252977344</v>
      </c>
    </row>
    <row r="2117" spans="1:11" x14ac:dyDescent="0.35">
      <c r="A2117" t="str">
        <f t="shared" si="32"/>
        <v>Grazing LivestockGrazing livestock (lowland)</v>
      </c>
      <c r="B2117" t="s">
        <v>63</v>
      </c>
      <c r="C2117" t="s">
        <v>65</v>
      </c>
      <c r="F2117" t="s">
        <v>121</v>
      </c>
      <c r="G2117" t="s">
        <v>9</v>
      </c>
      <c r="H2117">
        <v>0.96299183583808101</v>
      </c>
      <c r="I2117">
        <v>0.99372097331945697</v>
      </c>
      <c r="J2117">
        <v>0.97730367186864697</v>
      </c>
      <c r="K2117">
        <v>0.90479588276967404</v>
      </c>
    </row>
    <row r="2118" spans="1:11" x14ac:dyDescent="0.35">
      <c r="A2118" t="str">
        <f t="shared" si="32"/>
        <v>Grazing LivestockGrazing livestock (lowland)</v>
      </c>
      <c r="B2118" t="s">
        <v>63</v>
      </c>
      <c r="C2118" t="s">
        <v>65</v>
      </c>
      <c r="F2118" t="s">
        <v>122</v>
      </c>
      <c r="G2118" t="s">
        <v>9</v>
      </c>
      <c r="H2118" t="s">
        <v>19</v>
      </c>
      <c r="I2118">
        <v>0</v>
      </c>
      <c r="J2118" t="s">
        <v>24</v>
      </c>
      <c r="K2118" t="s">
        <v>24</v>
      </c>
    </row>
    <row r="2119" spans="1:11" x14ac:dyDescent="0.35">
      <c r="A2119" t="str">
        <f t="shared" si="32"/>
        <v>Grazing LivestockGrazing livestock (lowland)</v>
      </c>
      <c r="B2119" t="s">
        <v>63</v>
      </c>
      <c r="C2119" t="s">
        <v>65</v>
      </c>
      <c r="F2119" t="s">
        <v>123</v>
      </c>
      <c r="G2119" t="s">
        <v>9</v>
      </c>
      <c r="H2119">
        <v>0.95814549097902402</v>
      </c>
      <c r="I2119">
        <v>0.99372097331945697</v>
      </c>
      <c r="J2119">
        <v>0.96835627643024402</v>
      </c>
      <c r="K2119">
        <v>0.90327752749069901</v>
      </c>
    </row>
    <row r="2120" spans="1:11" x14ac:dyDescent="0.35">
      <c r="A2120" t="str">
        <f t="shared" si="32"/>
        <v>Grazing LivestockGrazing livestock (lowland)</v>
      </c>
      <c r="B2120" t="s">
        <v>63</v>
      </c>
      <c r="C2120" t="s">
        <v>65</v>
      </c>
      <c r="F2120" t="s">
        <v>124</v>
      </c>
      <c r="G2120" t="s">
        <v>9</v>
      </c>
      <c r="H2120">
        <v>23.704033822029501</v>
      </c>
      <c r="I2120">
        <v>21.965613734626299</v>
      </c>
      <c r="J2120">
        <v>23.786575223851099</v>
      </c>
      <c r="K2120">
        <v>25.241423041277301</v>
      </c>
    </row>
    <row r="2121" spans="1:11" x14ac:dyDescent="0.35">
      <c r="A2121" t="str">
        <f t="shared" si="32"/>
        <v>Grazing LivestockGrazing livestock (lowland)</v>
      </c>
      <c r="B2121" t="s">
        <v>63</v>
      </c>
      <c r="C2121" t="s">
        <v>65</v>
      </c>
      <c r="F2121" t="s">
        <v>125</v>
      </c>
      <c r="G2121" t="s">
        <v>9</v>
      </c>
      <c r="H2121" t="s">
        <v>19</v>
      </c>
      <c r="I2121" t="s">
        <v>24</v>
      </c>
      <c r="J2121" t="s">
        <v>19</v>
      </c>
      <c r="K2121" t="s">
        <v>19</v>
      </c>
    </row>
    <row r="2122" spans="1:11" x14ac:dyDescent="0.35">
      <c r="A2122" t="str">
        <f t="shared" si="32"/>
        <v>Grazing LivestockGrazing livestock (lowland)</v>
      </c>
      <c r="B2122" t="s">
        <v>63</v>
      </c>
      <c r="C2122" t="s">
        <v>65</v>
      </c>
      <c r="F2122" t="s">
        <v>126</v>
      </c>
      <c r="G2122" t="s">
        <v>9</v>
      </c>
      <c r="H2122">
        <v>23.255445534104599</v>
      </c>
      <c r="I2122">
        <v>21.7828792404297</v>
      </c>
      <c r="J2122">
        <v>23.338899018900701</v>
      </c>
      <c r="K2122">
        <v>24.531101771930501</v>
      </c>
    </row>
    <row r="2123" spans="1:11" x14ac:dyDescent="0.35">
      <c r="A2123" t="str">
        <f t="shared" si="32"/>
        <v>Grazing LivestockGrazing livestock (lowland)</v>
      </c>
      <c r="B2123" t="s">
        <v>63</v>
      </c>
      <c r="C2123" t="s">
        <v>65</v>
      </c>
      <c r="F2123" t="s">
        <v>127</v>
      </c>
      <c r="G2123" t="s">
        <v>9</v>
      </c>
      <c r="H2123">
        <v>4.88745762548084</v>
      </c>
      <c r="I2123">
        <v>4.36420497663861</v>
      </c>
      <c r="J2123">
        <v>3.04477902820393</v>
      </c>
      <c r="K2123">
        <v>9.0235027420693203</v>
      </c>
    </row>
    <row r="2124" spans="1:11" x14ac:dyDescent="0.35">
      <c r="A2124" t="str">
        <f t="shared" si="32"/>
        <v>Grazing LivestockGrazing livestock (lowland)</v>
      </c>
      <c r="B2124" t="s">
        <v>63</v>
      </c>
      <c r="C2124" t="s">
        <v>65</v>
      </c>
      <c r="F2124" t="s">
        <v>128</v>
      </c>
      <c r="G2124" t="s">
        <v>9</v>
      </c>
      <c r="H2124" t="s">
        <v>19</v>
      </c>
      <c r="I2124" t="s">
        <v>24</v>
      </c>
      <c r="J2124" t="s">
        <v>19</v>
      </c>
      <c r="K2124" t="s">
        <v>19</v>
      </c>
    </row>
    <row r="2125" spans="1:11" x14ac:dyDescent="0.35">
      <c r="A2125" t="str">
        <f t="shared" si="32"/>
        <v>Grazing LivestockGrazing livestock (lowland)</v>
      </c>
      <c r="B2125" t="s">
        <v>63</v>
      </c>
      <c r="C2125" t="s">
        <v>65</v>
      </c>
      <c r="F2125" t="s">
        <v>129</v>
      </c>
      <c r="G2125" t="s">
        <v>9</v>
      </c>
      <c r="H2125">
        <v>3.2313612783350201</v>
      </c>
      <c r="I2125">
        <v>4.2012608418527497</v>
      </c>
      <c r="J2125">
        <v>2.92440702663942</v>
      </c>
      <c r="K2125">
        <v>2.8868003226805601</v>
      </c>
    </row>
    <row r="2126" spans="1:11" x14ac:dyDescent="0.35">
      <c r="A2126" t="str">
        <f t="shared" si="32"/>
        <v>Grazing LivestockGrazing livestock (lowland)</v>
      </c>
      <c r="B2126" t="s">
        <v>63</v>
      </c>
      <c r="C2126" t="s">
        <v>65</v>
      </c>
      <c r="F2126" t="s">
        <v>130</v>
      </c>
      <c r="G2126" t="s">
        <v>9</v>
      </c>
      <c r="H2126">
        <v>6.1633618850741003</v>
      </c>
      <c r="I2126">
        <v>5.3226337581863898</v>
      </c>
      <c r="J2126">
        <v>5.8578126734976603</v>
      </c>
      <c r="K2126">
        <v>7.5863814164958896</v>
      </c>
    </row>
    <row r="2127" spans="1:11" x14ac:dyDescent="0.35">
      <c r="A2127" t="str">
        <f t="shared" si="32"/>
        <v>Grazing LivestockGrazing livestock (lowland)</v>
      </c>
      <c r="B2127" t="s">
        <v>63</v>
      </c>
      <c r="C2127" t="s">
        <v>65</v>
      </c>
      <c r="F2127" t="s">
        <v>131</v>
      </c>
      <c r="G2127" t="s">
        <v>9</v>
      </c>
      <c r="H2127">
        <v>4.0427647818263699</v>
      </c>
      <c r="I2127">
        <v>2.79460993049178</v>
      </c>
      <c r="J2127">
        <v>3.8640702748609002</v>
      </c>
      <c r="K2127">
        <v>5.6146311421162496</v>
      </c>
    </row>
    <row r="2128" spans="1:11" x14ac:dyDescent="0.35">
      <c r="A2128" t="str">
        <f t="shared" si="32"/>
        <v>Grazing LivestockGrazing livestock (lowland)</v>
      </c>
      <c r="B2128" t="s">
        <v>63</v>
      </c>
      <c r="C2128" t="s">
        <v>65</v>
      </c>
      <c r="F2128" t="s">
        <v>132</v>
      </c>
      <c r="G2128" t="s">
        <v>9</v>
      </c>
      <c r="H2128">
        <v>2.12059710324773</v>
      </c>
      <c r="I2128">
        <v>2.5280238276946099</v>
      </c>
      <c r="J2128">
        <v>1.9937423986367599</v>
      </c>
      <c r="K2128">
        <v>1.97175027437963</v>
      </c>
    </row>
    <row r="2129" spans="1:11" x14ac:dyDescent="0.35">
      <c r="A2129" t="str">
        <f t="shared" si="32"/>
        <v>Grazing LivestockGrazing livestock (lowland)</v>
      </c>
      <c r="B2129" t="s">
        <v>63</v>
      </c>
      <c r="C2129" t="s">
        <v>65</v>
      </c>
      <c r="F2129" t="s">
        <v>133</v>
      </c>
      <c r="G2129" t="s">
        <v>9</v>
      </c>
      <c r="H2129">
        <v>38.603716419183002</v>
      </c>
      <c r="I2129">
        <v>25.318128649566301</v>
      </c>
      <c r="J2129">
        <v>40.764107862068499</v>
      </c>
      <c r="K2129">
        <v>47.344365681901699</v>
      </c>
    </row>
    <row r="2130" spans="1:11" x14ac:dyDescent="0.35">
      <c r="A2130" t="str">
        <f t="shared" si="32"/>
        <v>Grazing LivestockGrazing livestock (lowland)</v>
      </c>
      <c r="B2130" t="s">
        <v>63</v>
      </c>
      <c r="C2130" t="s">
        <v>65</v>
      </c>
      <c r="F2130" t="s">
        <v>134</v>
      </c>
      <c r="G2130" t="s">
        <v>9</v>
      </c>
      <c r="H2130">
        <v>21.992567869162599</v>
      </c>
      <c r="I2130">
        <v>11.9239976391959</v>
      </c>
      <c r="J2130">
        <v>23.9551560451591</v>
      </c>
      <c r="K2130">
        <v>27.976839802261601</v>
      </c>
    </row>
    <row r="2131" spans="1:11" x14ac:dyDescent="0.35">
      <c r="A2131" t="str">
        <f t="shared" si="32"/>
        <v>Grazing LivestockGrazing livestock (lowland)</v>
      </c>
      <c r="B2131" t="s">
        <v>63</v>
      </c>
      <c r="C2131" t="s">
        <v>65</v>
      </c>
      <c r="F2131" t="s">
        <v>135</v>
      </c>
      <c r="G2131" t="s">
        <v>9</v>
      </c>
      <c r="H2131">
        <v>16.611148550020399</v>
      </c>
      <c r="I2131">
        <v>13.394131010370399</v>
      </c>
      <c r="J2131">
        <v>16.808951816909499</v>
      </c>
      <c r="K2131">
        <v>19.367525879640102</v>
      </c>
    </row>
    <row r="2132" spans="1:11" x14ac:dyDescent="0.35">
      <c r="A2132" t="str">
        <f t="shared" si="32"/>
        <v>Grazing LivestockGrazing livestock (lowland)</v>
      </c>
      <c r="B2132" t="s">
        <v>63</v>
      </c>
      <c r="C2132" t="s">
        <v>65</v>
      </c>
      <c r="F2132" t="s">
        <v>136</v>
      </c>
      <c r="G2132" t="s">
        <v>9</v>
      </c>
      <c r="H2132">
        <v>36.581877427165402</v>
      </c>
      <c r="I2132">
        <v>27.806699141180498</v>
      </c>
      <c r="J2132">
        <v>38.996309659951599</v>
      </c>
      <c r="K2132">
        <v>40.412784212830502</v>
      </c>
    </row>
    <row r="2133" spans="1:11" x14ac:dyDescent="0.35">
      <c r="A2133" t="str">
        <f t="shared" si="32"/>
        <v>Grazing LivestockGrazing livestock (lowland)</v>
      </c>
      <c r="B2133" t="s">
        <v>63</v>
      </c>
      <c r="C2133" t="s">
        <v>65</v>
      </c>
      <c r="F2133" t="s">
        <v>137</v>
      </c>
      <c r="G2133" t="s">
        <v>9</v>
      </c>
      <c r="H2133">
        <v>311.62966270207198</v>
      </c>
      <c r="I2133">
        <v>64.630586477255605</v>
      </c>
      <c r="J2133">
        <v>378.89331455545999</v>
      </c>
      <c r="K2133">
        <v>420.82999085668501</v>
      </c>
    </row>
    <row r="2134" spans="1:11" x14ac:dyDescent="0.35">
      <c r="A2134" t="str">
        <f t="shared" si="32"/>
        <v>Grazing LivestockGrazing livestock (lowland)</v>
      </c>
      <c r="B2134" t="s">
        <v>63</v>
      </c>
      <c r="C2134" t="s">
        <v>65</v>
      </c>
      <c r="F2134" t="s">
        <v>138</v>
      </c>
      <c r="G2134" t="s">
        <v>9</v>
      </c>
      <c r="H2134">
        <v>4.8614681966319298</v>
      </c>
      <c r="I2134">
        <v>1.01742368548114</v>
      </c>
      <c r="J2134">
        <v>6.6721464021815802</v>
      </c>
      <c r="K2134">
        <v>5.0584976239346604</v>
      </c>
    </row>
    <row r="2135" spans="1:11" x14ac:dyDescent="0.35">
      <c r="A2135" t="str">
        <f t="shared" si="32"/>
        <v>Grazing LivestockGrazing livestock (lowland)</v>
      </c>
      <c r="B2135" t="s">
        <v>63</v>
      </c>
      <c r="C2135" t="s">
        <v>65</v>
      </c>
      <c r="F2135" t="s">
        <v>139</v>
      </c>
      <c r="G2135" t="s">
        <v>9</v>
      </c>
      <c r="H2135">
        <v>147.08858182134699</v>
      </c>
      <c r="I2135">
        <v>30.713744158076</v>
      </c>
      <c r="J2135">
        <v>180.80779044855001</v>
      </c>
      <c r="K2135">
        <v>194.550682337772</v>
      </c>
    </row>
    <row r="2136" spans="1:11" x14ac:dyDescent="0.35">
      <c r="A2136" t="str">
        <f t="shared" si="32"/>
        <v>Grazing LivestockGrazing livestock (lowland)</v>
      </c>
      <c r="B2136" t="s">
        <v>63</v>
      </c>
      <c r="C2136" t="s">
        <v>65</v>
      </c>
      <c r="F2136" t="s">
        <v>140</v>
      </c>
      <c r="G2136" t="s">
        <v>9</v>
      </c>
      <c r="H2136">
        <v>145.59335049753599</v>
      </c>
      <c r="I2136">
        <v>30.713744158076</v>
      </c>
      <c r="J2136">
        <v>180.71709196619</v>
      </c>
      <c r="K2136">
        <v>188.83085760273701</v>
      </c>
    </row>
    <row r="2137" spans="1:11" x14ac:dyDescent="0.35">
      <c r="A2137" t="str">
        <f t="shared" si="32"/>
        <v>Grazing LivestockGrazing livestock (lowland)</v>
      </c>
      <c r="B2137" t="s">
        <v>63</v>
      </c>
      <c r="C2137" t="s">
        <v>65</v>
      </c>
      <c r="F2137" t="s">
        <v>141</v>
      </c>
      <c r="G2137" t="s">
        <v>9</v>
      </c>
      <c r="H2137" t="s">
        <v>24</v>
      </c>
      <c r="I2137">
        <v>0</v>
      </c>
      <c r="J2137" t="s">
        <v>24</v>
      </c>
      <c r="K2137" t="s">
        <v>24</v>
      </c>
    </row>
    <row r="2138" spans="1:11" x14ac:dyDescent="0.35">
      <c r="A2138" t="str">
        <f t="shared" si="32"/>
        <v>Grazing LivestockGrazing livestock (lowland)</v>
      </c>
      <c r="B2138" t="s">
        <v>63</v>
      </c>
      <c r="C2138" t="s">
        <v>65</v>
      </c>
      <c r="F2138" t="s">
        <v>142</v>
      </c>
      <c r="G2138" t="s">
        <v>9</v>
      </c>
      <c r="H2138">
        <v>24.780062250173</v>
      </c>
      <c r="I2138">
        <v>6.7877102780391798</v>
      </c>
      <c r="J2138">
        <v>27.326508995545598</v>
      </c>
      <c r="K2138">
        <v>37.363410993121697</v>
      </c>
    </row>
    <row r="2139" spans="1:11" x14ac:dyDescent="0.35">
      <c r="A2139" t="str">
        <f t="shared" si="32"/>
        <v>Grazing LivestockGrazing livestock (lowland)</v>
      </c>
      <c r="B2139" t="s">
        <v>63</v>
      </c>
      <c r="C2139" t="s">
        <v>65</v>
      </c>
      <c r="F2139" t="s">
        <v>143</v>
      </c>
      <c r="G2139" t="s">
        <v>9</v>
      </c>
      <c r="H2139">
        <v>129.34216367169901</v>
      </c>
      <c r="I2139">
        <v>25.480153635836398</v>
      </c>
      <c r="J2139">
        <v>156.360810344637</v>
      </c>
      <c r="K2139">
        <v>177.74941493639199</v>
      </c>
    </row>
    <row r="2140" spans="1:11" x14ac:dyDescent="0.35">
      <c r="A2140" t="str">
        <f t="shared" si="32"/>
        <v>Grazing LivestockGrazing livestock (lowland)</v>
      </c>
      <c r="B2140" t="s">
        <v>63</v>
      </c>
      <c r="C2140" t="s">
        <v>65</v>
      </c>
      <c r="F2140" t="s">
        <v>144</v>
      </c>
      <c r="G2140" t="s">
        <v>9</v>
      </c>
      <c r="H2140">
        <v>5.5573867622209301</v>
      </c>
      <c r="I2140">
        <v>0.63155471982294498</v>
      </c>
      <c r="J2140">
        <v>7.7260583645467698</v>
      </c>
      <c r="K2140">
        <v>6.1079849654640004</v>
      </c>
    </row>
    <row r="2141" spans="1:11" x14ac:dyDescent="0.35">
      <c r="A2141" t="str">
        <f t="shared" si="32"/>
        <v>Grazing LivestockGrazing livestock (lowland)</v>
      </c>
      <c r="B2141" t="s">
        <v>63</v>
      </c>
      <c r="C2141" t="s">
        <v>65</v>
      </c>
      <c r="F2141" t="s">
        <v>145</v>
      </c>
      <c r="G2141" t="s">
        <v>9</v>
      </c>
      <c r="H2141" t="s">
        <v>19</v>
      </c>
      <c r="I2141" t="s">
        <v>19</v>
      </c>
      <c r="J2141">
        <v>1.09488196851668</v>
      </c>
      <c r="K2141" t="s">
        <v>19</v>
      </c>
    </row>
    <row r="2142" spans="1:11" x14ac:dyDescent="0.35">
      <c r="A2142" t="str">
        <f t="shared" si="32"/>
        <v>Grazing LivestockGrazing livestock (lowland)</v>
      </c>
      <c r="B2142" t="s">
        <v>63</v>
      </c>
      <c r="C2142" t="s">
        <v>65</v>
      </c>
      <c r="F2142" t="s">
        <v>146</v>
      </c>
      <c r="G2142" t="s">
        <v>9</v>
      </c>
      <c r="H2142">
        <v>1.26018452379714E-2</v>
      </c>
      <c r="I2142" t="s">
        <v>19</v>
      </c>
      <c r="J2142" t="s">
        <v>19</v>
      </c>
      <c r="K2142">
        <v>0</v>
      </c>
    </row>
    <row r="2143" spans="1:11" x14ac:dyDescent="0.35">
      <c r="A2143" t="str">
        <f t="shared" si="32"/>
        <v>Grazing LivestockGrazing livestock (lowland)</v>
      </c>
      <c r="B2143" t="s">
        <v>63</v>
      </c>
      <c r="C2143" t="s">
        <v>65</v>
      </c>
      <c r="F2143" t="s">
        <v>147</v>
      </c>
      <c r="G2143" t="s">
        <v>9</v>
      </c>
      <c r="H2143">
        <v>7.9735969209476801E-2</v>
      </c>
      <c r="I2143" t="s">
        <v>19</v>
      </c>
      <c r="J2143" t="s">
        <v>19</v>
      </c>
      <c r="K2143" t="s">
        <v>24</v>
      </c>
    </row>
    <row r="2144" spans="1:11" x14ac:dyDescent="0.35">
      <c r="A2144" t="str">
        <f t="shared" si="32"/>
        <v>Grazing LivestockGrazing livestock (lowland)</v>
      </c>
      <c r="B2144" t="s">
        <v>63</v>
      </c>
      <c r="C2144" t="s">
        <v>65</v>
      </c>
      <c r="F2144" t="s">
        <v>148</v>
      </c>
      <c r="G2144" t="s">
        <v>9</v>
      </c>
      <c r="H2144">
        <v>0</v>
      </c>
      <c r="I2144">
        <v>0</v>
      </c>
      <c r="J2144" t="s">
        <v>54</v>
      </c>
      <c r="K2144">
        <v>0</v>
      </c>
    </row>
    <row r="2145" spans="1:11" x14ac:dyDescent="0.35">
      <c r="A2145" t="str">
        <f t="shared" si="32"/>
        <v>Grazing LivestockGrazing livestock (lowland)</v>
      </c>
      <c r="B2145" t="s">
        <v>63</v>
      </c>
      <c r="C2145" t="s">
        <v>65</v>
      </c>
      <c r="F2145" t="s">
        <v>149</v>
      </c>
      <c r="G2145" t="s">
        <v>9</v>
      </c>
      <c r="H2145" t="s">
        <v>19</v>
      </c>
      <c r="I2145">
        <v>0</v>
      </c>
      <c r="J2145" t="s">
        <v>19</v>
      </c>
      <c r="K2145">
        <v>0</v>
      </c>
    </row>
    <row r="2146" spans="1:11" x14ac:dyDescent="0.35">
      <c r="A2146" t="str">
        <f t="shared" si="32"/>
        <v>Grazing LivestockGrazing livestock (lowland)</v>
      </c>
      <c r="B2146" t="s">
        <v>63</v>
      </c>
      <c r="C2146" t="s">
        <v>65</v>
      </c>
      <c r="F2146" t="s">
        <v>150</v>
      </c>
      <c r="G2146" t="s">
        <v>9</v>
      </c>
      <c r="H2146" t="s">
        <v>19</v>
      </c>
      <c r="I2146" t="s">
        <v>19</v>
      </c>
      <c r="J2146">
        <v>0.77885551099834605</v>
      </c>
      <c r="K2146" t="s">
        <v>19</v>
      </c>
    </row>
    <row r="2147" spans="1:11" x14ac:dyDescent="0.35">
      <c r="A2147" t="str">
        <f t="shared" si="32"/>
        <v>Grazing LivestockGrazing livestock (lowland)</v>
      </c>
      <c r="B2147" t="s">
        <v>63</v>
      </c>
      <c r="C2147" t="s">
        <v>65</v>
      </c>
      <c r="F2147" t="s">
        <v>151</v>
      </c>
      <c r="G2147" t="s">
        <v>9</v>
      </c>
      <c r="H2147">
        <v>0.28541767013911301</v>
      </c>
      <c r="I2147" t="s">
        <v>19</v>
      </c>
      <c r="J2147" t="s">
        <v>19</v>
      </c>
      <c r="K2147" t="s">
        <v>24</v>
      </c>
    </row>
    <row r="2148" spans="1:11" x14ac:dyDescent="0.35">
      <c r="A2148" t="str">
        <f t="shared" si="32"/>
        <v>Grazing LivestockGrazing livestock (lowland)</v>
      </c>
      <c r="B2148" t="s">
        <v>63</v>
      </c>
      <c r="C2148" t="s">
        <v>65</v>
      </c>
      <c r="F2148" t="s">
        <v>152</v>
      </c>
      <c r="G2148" t="s">
        <v>9</v>
      </c>
      <c r="H2148" t="s">
        <v>19</v>
      </c>
      <c r="I2148" t="s">
        <v>19</v>
      </c>
      <c r="J2148" t="s">
        <v>19</v>
      </c>
      <c r="K2148" t="s">
        <v>24</v>
      </c>
    </row>
    <row r="2149" spans="1:11" x14ac:dyDescent="0.35">
      <c r="A2149" t="str">
        <f t="shared" si="32"/>
        <v>Grazing LivestockGrazing livestock (lowland)</v>
      </c>
      <c r="B2149" t="s">
        <v>63</v>
      </c>
      <c r="C2149" t="s">
        <v>65</v>
      </c>
      <c r="F2149" t="s">
        <v>153</v>
      </c>
      <c r="G2149" t="s">
        <v>9</v>
      </c>
      <c r="H2149" t="s">
        <v>19</v>
      </c>
      <c r="I2149" t="s">
        <v>19</v>
      </c>
      <c r="J2149" t="s">
        <v>24</v>
      </c>
      <c r="K2149" t="s">
        <v>24</v>
      </c>
    </row>
    <row r="2150" spans="1:11" x14ac:dyDescent="0.35">
      <c r="A2150" t="str">
        <f t="shared" si="32"/>
        <v>Grazing LivestockGrazing livestock (lowland)</v>
      </c>
      <c r="B2150" t="s">
        <v>63</v>
      </c>
      <c r="C2150" t="s">
        <v>65</v>
      </c>
      <c r="F2150" t="s">
        <v>154</v>
      </c>
      <c r="G2150" t="s">
        <v>9</v>
      </c>
      <c r="H2150" t="s">
        <v>24</v>
      </c>
      <c r="I2150" t="s">
        <v>24</v>
      </c>
      <c r="J2150">
        <v>0</v>
      </c>
      <c r="K2150" t="s">
        <v>24</v>
      </c>
    </row>
    <row r="2151" spans="1:11" x14ac:dyDescent="0.35">
      <c r="A2151" t="str">
        <f t="shared" si="32"/>
        <v>Grazing LivestockGrazing livestock (lowland)</v>
      </c>
      <c r="B2151" t="s">
        <v>63</v>
      </c>
      <c r="C2151" t="s">
        <v>65</v>
      </c>
      <c r="F2151" t="s">
        <v>155</v>
      </c>
      <c r="G2151" t="s">
        <v>9</v>
      </c>
      <c r="H2151">
        <v>0</v>
      </c>
      <c r="I2151">
        <v>0</v>
      </c>
      <c r="J2151">
        <v>0</v>
      </c>
      <c r="K2151">
        <v>0</v>
      </c>
    </row>
    <row r="2152" spans="1:11" x14ac:dyDescent="0.35">
      <c r="A2152" t="str">
        <f t="shared" si="32"/>
        <v>Grazing LivestockGrazing livestock (LFA)</v>
      </c>
      <c r="B2152" t="s">
        <v>63</v>
      </c>
      <c r="C2152" t="s">
        <v>66</v>
      </c>
      <c r="F2152" t="s">
        <v>4</v>
      </c>
      <c r="G2152" t="s">
        <v>5</v>
      </c>
      <c r="H2152">
        <v>6928.0001000000002</v>
      </c>
      <c r="I2152">
        <v>1697.7819999999999</v>
      </c>
      <c r="J2152">
        <v>3489.9393</v>
      </c>
      <c r="K2152">
        <v>1740.2788</v>
      </c>
    </row>
    <row r="2153" spans="1:11" x14ac:dyDescent="0.35">
      <c r="A2153" t="str">
        <f t="shared" si="32"/>
        <v>Grazing LivestockGrazing livestock (LFA)</v>
      </c>
      <c r="B2153" t="s">
        <v>63</v>
      </c>
      <c r="C2153" t="s">
        <v>66</v>
      </c>
      <c r="F2153" t="s">
        <v>6</v>
      </c>
      <c r="G2153" t="s">
        <v>7</v>
      </c>
      <c r="H2153">
        <v>171.82483368512101</v>
      </c>
      <c r="I2153">
        <v>73.111349671512599</v>
      </c>
      <c r="J2153">
        <v>133.45696469219399</v>
      </c>
      <c r="K2153">
        <v>345.07035628256801</v>
      </c>
    </row>
    <row r="2154" spans="1:11" x14ac:dyDescent="0.35">
      <c r="A2154" t="str">
        <f t="shared" si="32"/>
        <v>Grazing LivestockGrazing livestock (LFA)</v>
      </c>
      <c r="B2154" t="s">
        <v>63</v>
      </c>
      <c r="C2154" t="s">
        <v>66</v>
      </c>
      <c r="F2154" t="s">
        <v>8</v>
      </c>
      <c r="G2154" t="s">
        <v>9</v>
      </c>
      <c r="H2154">
        <v>164.67543071253701</v>
      </c>
      <c r="I2154">
        <v>68.603485963451106</v>
      </c>
      <c r="J2154">
        <v>130.19994215142901</v>
      </c>
      <c r="K2154">
        <v>327.53817484072101</v>
      </c>
    </row>
    <row r="2155" spans="1:11" x14ac:dyDescent="0.35">
      <c r="A2155" t="str">
        <f t="shared" si="32"/>
        <v>Grazing LivestockGrazing livestock (LFA)</v>
      </c>
      <c r="B2155" t="s">
        <v>63</v>
      </c>
      <c r="C2155" t="s">
        <v>66</v>
      </c>
      <c r="F2155" t="s">
        <v>120</v>
      </c>
      <c r="G2155" t="s">
        <v>9</v>
      </c>
      <c r="H2155">
        <v>82.558878555732093</v>
      </c>
      <c r="I2155">
        <v>48.2759970420231</v>
      </c>
      <c r="J2155">
        <v>84.688076663683006</v>
      </c>
      <c r="K2155">
        <v>111.734713478093</v>
      </c>
    </row>
    <row r="2156" spans="1:11" x14ac:dyDescent="0.35">
      <c r="A2156" t="str">
        <f t="shared" si="32"/>
        <v>Grazing LivestockGrazing livestock (LFA)</v>
      </c>
      <c r="B2156" t="s">
        <v>63</v>
      </c>
      <c r="C2156" t="s">
        <v>66</v>
      </c>
      <c r="F2156" t="s">
        <v>121</v>
      </c>
      <c r="G2156" t="s">
        <v>9</v>
      </c>
      <c r="H2156">
        <v>1.09856082276904</v>
      </c>
      <c r="I2156">
        <v>0.78694208090320195</v>
      </c>
      <c r="J2156">
        <v>1.16641665945307</v>
      </c>
      <c r="K2156">
        <v>1.2664925010866099</v>
      </c>
    </row>
    <row r="2157" spans="1:11" x14ac:dyDescent="0.35">
      <c r="A2157" t="str">
        <f t="shared" si="32"/>
        <v>Grazing LivestockGrazing livestock (LFA)</v>
      </c>
      <c r="B2157" t="s">
        <v>63</v>
      </c>
      <c r="C2157" t="s">
        <v>66</v>
      </c>
      <c r="F2157" t="s">
        <v>122</v>
      </c>
      <c r="G2157" t="s">
        <v>9</v>
      </c>
      <c r="H2157" t="s">
        <v>19</v>
      </c>
      <c r="I2157">
        <v>0</v>
      </c>
      <c r="J2157" t="s">
        <v>19</v>
      </c>
      <c r="K2157" t="s">
        <v>24</v>
      </c>
    </row>
    <row r="2158" spans="1:11" x14ac:dyDescent="0.35">
      <c r="A2158" t="str">
        <f t="shared" si="32"/>
        <v>Grazing LivestockGrazing livestock (LFA)</v>
      </c>
      <c r="B2158" t="s">
        <v>63</v>
      </c>
      <c r="C2158" t="s">
        <v>66</v>
      </c>
      <c r="F2158" t="s">
        <v>123</v>
      </c>
      <c r="G2158" t="s">
        <v>9</v>
      </c>
      <c r="H2158">
        <v>1.0885004692768401</v>
      </c>
      <c r="I2158">
        <v>0.78694208090320195</v>
      </c>
      <c r="J2158">
        <v>1.14972879041191</v>
      </c>
      <c r="K2158">
        <v>1.25990822275143</v>
      </c>
    </row>
    <row r="2159" spans="1:11" x14ac:dyDescent="0.35">
      <c r="A2159" t="str">
        <f t="shared" si="32"/>
        <v>Grazing LivestockGrazing livestock (LFA)</v>
      </c>
      <c r="B2159" t="s">
        <v>63</v>
      </c>
      <c r="C2159" t="s">
        <v>66</v>
      </c>
      <c r="F2159" t="s">
        <v>124</v>
      </c>
      <c r="G2159" t="s">
        <v>9</v>
      </c>
      <c r="H2159">
        <v>26.863466471370302</v>
      </c>
      <c r="I2159">
        <v>17.0474120470119</v>
      </c>
      <c r="J2159">
        <v>27.7626831074111</v>
      </c>
      <c r="K2159">
        <v>34.636536530813402</v>
      </c>
    </row>
    <row r="2160" spans="1:11" x14ac:dyDescent="0.35">
      <c r="A2160" t="str">
        <f t="shared" si="32"/>
        <v>Grazing LivestockGrazing livestock (LFA)</v>
      </c>
      <c r="B2160" t="s">
        <v>63</v>
      </c>
      <c r="C2160" t="s">
        <v>66</v>
      </c>
      <c r="F2160" t="s">
        <v>125</v>
      </c>
      <c r="G2160" t="s">
        <v>9</v>
      </c>
      <c r="H2160" t="s">
        <v>19</v>
      </c>
      <c r="I2160" t="s">
        <v>24</v>
      </c>
      <c r="J2160" t="s">
        <v>19</v>
      </c>
      <c r="K2160" t="s">
        <v>19</v>
      </c>
    </row>
    <row r="2161" spans="1:11" x14ac:dyDescent="0.35">
      <c r="A2161" t="str">
        <f t="shared" si="32"/>
        <v>Grazing LivestockGrazing livestock (LFA)</v>
      </c>
      <c r="B2161" t="s">
        <v>63</v>
      </c>
      <c r="C2161" t="s">
        <v>66</v>
      </c>
      <c r="F2161" t="s">
        <v>126</v>
      </c>
      <c r="G2161" t="s">
        <v>9</v>
      </c>
      <c r="H2161">
        <v>25.8597834200378</v>
      </c>
      <c r="I2161">
        <v>16.618063267250999</v>
      </c>
      <c r="J2161">
        <v>26.5933378210905</v>
      </c>
      <c r="K2161">
        <v>33.404761725535003</v>
      </c>
    </row>
    <row r="2162" spans="1:11" x14ac:dyDescent="0.35">
      <c r="A2162" t="str">
        <f t="shared" si="32"/>
        <v>Grazing LivestockGrazing livestock (LFA)</v>
      </c>
      <c r="B2162" t="s">
        <v>63</v>
      </c>
      <c r="C2162" t="s">
        <v>66</v>
      </c>
      <c r="F2162" t="s">
        <v>127</v>
      </c>
      <c r="G2162" t="s">
        <v>9</v>
      </c>
      <c r="H2162">
        <v>3.6178520696037499</v>
      </c>
      <c r="I2162">
        <v>2.0617213222899098</v>
      </c>
      <c r="J2162">
        <v>3.37907202282859</v>
      </c>
      <c r="K2162">
        <v>5.6148301639944203</v>
      </c>
    </row>
    <row r="2163" spans="1:11" x14ac:dyDescent="0.35">
      <c r="A2163" t="str">
        <f t="shared" si="32"/>
        <v>Grazing LivestockGrazing livestock (LFA)</v>
      </c>
      <c r="B2163" t="s">
        <v>63</v>
      </c>
      <c r="C2163" t="s">
        <v>66</v>
      </c>
      <c r="F2163" t="s">
        <v>128</v>
      </c>
      <c r="G2163" t="s">
        <v>9</v>
      </c>
      <c r="H2163" t="s">
        <v>19</v>
      </c>
      <c r="I2163" t="s">
        <v>24</v>
      </c>
      <c r="J2163" t="s">
        <v>19</v>
      </c>
      <c r="K2163" t="s">
        <v>19</v>
      </c>
    </row>
    <row r="2164" spans="1:11" x14ac:dyDescent="0.35">
      <c r="A2164" t="str">
        <f t="shared" si="32"/>
        <v>Grazing LivestockGrazing livestock (LFA)</v>
      </c>
      <c r="B2164" t="s">
        <v>63</v>
      </c>
      <c r="C2164" t="s">
        <v>66</v>
      </c>
      <c r="F2164" t="s">
        <v>129</v>
      </c>
      <c r="G2164" t="s">
        <v>9</v>
      </c>
      <c r="H2164">
        <v>3.0754846077441602</v>
      </c>
      <c r="I2164" t="s">
        <v>54</v>
      </c>
      <c r="J2164">
        <v>3.1273159564694999</v>
      </c>
      <c r="K2164">
        <v>4.0792833309237597</v>
      </c>
    </row>
    <row r="2165" spans="1:11" x14ac:dyDescent="0.35">
      <c r="A2165" t="str">
        <f t="shared" si="32"/>
        <v>Grazing LivestockGrazing livestock (LFA)</v>
      </c>
      <c r="B2165" t="s">
        <v>63</v>
      </c>
      <c r="C2165" t="s">
        <v>66</v>
      </c>
      <c r="F2165" t="s">
        <v>130</v>
      </c>
      <c r="G2165" t="s">
        <v>9</v>
      </c>
      <c r="H2165">
        <v>3.4558763343551302</v>
      </c>
      <c r="I2165">
        <v>1.04248096045311</v>
      </c>
      <c r="J2165" t="s">
        <v>19</v>
      </c>
      <c r="K2165">
        <v>6.3555571613008199</v>
      </c>
    </row>
    <row r="2166" spans="1:11" x14ac:dyDescent="0.35">
      <c r="A2166" t="str">
        <f t="shared" si="32"/>
        <v>Grazing LivestockGrazing livestock (LFA)</v>
      </c>
      <c r="B2166" t="s">
        <v>63</v>
      </c>
      <c r="C2166" t="s">
        <v>66</v>
      </c>
      <c r="F2166" t="s">
        <v>131</v>
      </c>
      <c r="G2166" t="s">
        <v>9</v>
      </c>
      <c r="H2166">
        <v>1.53322960979749</v>
      </c>
      <c r="I2166" t="s">
        <v>19</v>
      </c>
      <c r="J2166">
        <v>0.47645963641831801</v>
      </c>
      <c r="K2166">
        <v>4.7200337670033097</v>
      </c>
    </row>
    <row r="2167" spans="1:11" x14ac:dyDescent="0.35">
      <c r="A2167" t="str">
        <f t="shared" si="32"/>
        <v>Grazing LivestockGrazing livestock (LFA)</v>
      </c>
      <c r="B2167" t="s">
        <v>63</v>
      </c>
      <c r="C2167" t="s">
        <v>66</v>
      </c>
      <c r="F2167" t="s">
        <v>132</v>
      </c>
      <c r="G2167" t="s">
        <v>9</v>
      </c>
      <c r="H2167">
        <v>1.92264672455764</v>
      </c>
      <c r="I2167">
        <v>0.603540637137159</v>
      </c>
      <c r="J2167" t="s">
        <v>19</v>
      </c>
      <c r="K2167">
        <v>1.63552339429751</v>
      </c>
    </row>
    <row r="2168" spans="1:11" x14ac:dyDescent="0.35">
      <c r="A2168" t="str">
        <f t="shared" si="32"/>
        <v>Grazing LivestockGrazing livestock (LFA)</v>
      </c>
      <c r="B2168" t="s">
        <v>63</v>
      </c>
      <c r="C2168" t="s">
        <v>66</v>
      </c>
      <c r="F2168" t="s">
        <v>133</v>
      </c>
      <c r="G2168" t="s">
        <v>9</v>
      </c>
      <c r="H2168">
        <v>18.854350668961398</v>
      </c>
      <c r="I2168">
        <v>12.764912350348901</v>
      </c>
      <c r="J2168">
        <v>18.084894115493601</v>
      </c>
      <c r="K2168">
        <v>26.3381489161392</v>
      </c>
    </row>
    <row r="2169" spans="1:11" x14ac:dyDescent="0.35">
      <c r="A2169" t="str">
        <f t="shared" si="32"/>
        <v>Grazing LivestockGrazing livestock (LFA)</v>
      </c>
      <c r="B2169" t="s">
        <v>63</v>
      </c>
      <c r="C2169" t="s">
        <v>66</v>
      </c>
      <c r="F2169" t="s">
        <v>134</v>
      </c>
      <c r="G2169" t="s">
        <v>9</v>
      </c>
      <c r="H2169">
        <v>10.339059765602499</v>
      </c>
      <c r="I2169">
        <v>7.7762127116437796</v>
      </c>
      <c r="J2169">
        <v>8.8892348213620807</v>
      </c>
      <c r="K2169">
        <v>15.746789060465501</v>
      </c>
    </row>
    <row r="2170" spans="1:11" x14ac:dyDescent="0.35">
      <c r="A2170" t="str">
        <f t="shared" si="32"/>
        <v>Grazing LivestockGrazing livestock (LFA)</v>
      </c>
      <c r="B2170" t="s">
        <v>63</v>
      </c>
      <c r="C2170" t="s">
        <v>66</v>
      </c>
      <c r="F2170" t="s">
        <v>135</v>
      </c>
      <c r="G2170" t="s">
        <v>9</v>
      </c>
      <c r="H2170">
        <v>8.5152909033589594</v>
      </c>
      <c r="I2170">
        <v>4.9886996387050901</v>
      </c>
      <c r="J2170">
        <v>9.1956592941315591</v>
      </c>
      <c r="K2170">
        <v>10.5913598556737</v>
      </c>
    </row>
    <row r="2171" spans="1:11" x14ac:dyDescent="0.35">
      <c r="A2171" t="str">
        <f t="shared" ref="A2171:A2234" si="33">CONCATENATE(B2171,C2171,D2171,E2171)</f>
        <v>Grazing LivestockGrazing livestock (LFA)</v>
      </c>
      <c r="B2171" t="s">
        <v>63</v>
      </c>
      <c r="C2171" t="s">
        <v>66</v>
      </c>
      <c r="F2171" t="s">
        <v>136</v>
      </c>
      <c r="G2171" t="s">
        <v>9</v>
      </c>
      <c r="H2171">
        <v>28.668772188672399</v>
      </c>
      <c r="I2171">
        <v>14.572528281016099</v>
      </c>
      <c r="J2171">
        <v>31.111011314723999</v>
      </c>
      <c r="K2171">
        <v>37.523148204758897</v>
      </c>
    </row>
    <row r="2172" spans="1:11" x14ac:dyDescent="0.35">
      <c r="A2172" t="str">
        <f t="shared" si="33"/>
        <v>Grazing LivestockGrazing livestock (LFA)</v>
      </c>
      <c r="B2172" t="s">
        <v>63</v>
      </c>
      <c r="C2172" t="s">
        <v>66</v>
      </c>
      <c r="F2172" t="s">
        <v>137</v>
      </c>
      <c r="G2172" t="s">
        <v>9</v>
      </c>
      <c r="H2172">
        <v>752.29166642044299</v>
      </c>
      <c r="I2172">
        <v>280.595610113666</v>
      </c>
      <c r="J2172">
        <v>724.78284834925398</v>
      </c>
      <c r="K2172">
        <v>1267.63505803783</v>
      </c>
    </row>
    <row r="2173" spans="1:11" x14ac:dyDescent="0.35">
      <c r="A2173" t="str">
        <f t="shared" si="33"/>
        <v>Grazing LivestockGrazing livestock (LFA)</v>
      </c>
      <c r="B2173" t="s">
        <v>63</v>
      </c>
      <c r="C2173" t="s">
        <v>66</v>
      </c>
      <c r="F2173" t="s">
        <v>138</v>
      </c>
      <c r="G2173" t="s">
        <v>9</v>
      </c>
      <c r="H2173">
        <v>11.8250722095111</v>
      </c>
      <c r="I2173">
        <v>5.41665589575104</v>
      </c>
      <c r="J2173">
        <v>10.601125606969701</v>
      </c>
      <c r="K2173">
        <v>20.531489374001499</v>
      </c>
    </row>
    <row r="2174" spans="1:11" x14ac:dyDescent="0.35">
      <c r="A2174" t="str">
        <f t="shared" si="33"/>
        <v>Grazing LivestockGrazing livestock (LFA)</v>
      </c>
      <c r="B2174" t="s">
        <v>63</v>
      </c>
      <c r="C2174" t="s">
        <v>66</v>
      </c>
      <c r="F2174" t="s">
        <v>139</v>
      </c>
      <c r="G2174" t="s">
        <v>9</v>
      </c>
      <c r="H2174">
        <v>383.03872397750098</v>
      </c>
      <c r="I2174">
        <v>146.386092077782</v>
      </c>
      <c r="J2174">
        <v>359.889477811262</v>
      </c>
      <c r="K2174">
        <v>660.33569653896802</v>
      </c>
    </row>
    <row r="2175" spans="1:11" x14ac:dyDescent="0.35">
      <c r="A2175" t="str">
        <f t="shared" si="33"/>
        <v>Grazing LivestockGrazing livestock (LFA)</v>
      </c>
      <c r="B2175" t="s">
        <v>63</v>
      </c>
      <c r="C2175" t="s">
        <v>66</v>
      </c>
      <c r="F2175" t="s">
        <v>140</v>
      </c>
      <c r="G2175" t="s">
        <v>9</v>
      </c>
      <c r="H2175">
        <v>8.2200439301379298</v>
      </c>
      <c r="I2175" t="s">
        <v>19</v>
      </c>
      <c r="J2175" t="s">
        <v>19</v>
      </c>
      <c r="K2175">
        <v>0</v>
      </c>
    </row>
    <row r="2176" spans="1:11" x14ac:dyDescent="0.35">
      <c r="A2176" t="str">
        <f t="shared" si="33"/>
        <v>Grazing LivestockGrazing livestock (LFA)</v>
      </c>
      <c r="B2176" t="s">
        <v>63</v>
      </c>
      <c r="C2176" t="s">
        <v>66</v>
      </c>
      <c r="F2176" t="s">
        <v>141</v>
      </c>
      <c r="G2176" t="s">
        <v>9</v>
      </c>
      <c r="H2176">
        <v>374.81868004736299</v>
      </c>
      <c r="I2176">
        <v>130.00942495561901</v>
      </c>
      <c r="J2176">
        <v>351.53848600174803</v>
      </c>
      <c r="K2176">
        <v>660.33569653896802</v>
      </c>
    </row>
    <row r="2177" spans="1:11" x14ac:dyDescent="0.35">
      <c r="A2177" t="str">
        <f t="shared" si="33"/>
        <v>Grazing LivestockGrazing livestock (LFA)</v>
      </c>
      <c r="B2177" t="s">
        <v>63</v>
      </c>
      <c r="C2177" t="s">
        <v>66</v>
      </c>
      <c r="F2177" t="s">
        <v>142</v>
      </c>
      <c r="G2177" t="s">
        <v>9</v>
      </c>
      <c r="H2177">
        <v>63.511463158033202</v>
      </c>
      <c r="I2177">
        <v>25.385864327693401</v>
      </c>
      <c r="J2177">
        <v>65.585702361642802</v>
      </c>
      <c r="K2177">
        <v>96.546392112574097</v>
      </c>
    </row>
    <row r="2178" spans="1:11" x14ac:dyDescent="0.35">
      <c r="A2178" t="str">
        <f t="shared" si="33"/>
        <v>Grazing LivestockGrazing livestock (LFA)</v>
      </c>
      <c r="B2178" t="s">
        <v>63</v>
      </c>
      <c r="C2178" t="s">
        <v>66</v>
      </c>
      <c r="F2178" t="s">
        <v>143</v>
      </c>
      <c r="G2178" t="s">
        <v>9</v>
      </c>
      <c r="H2178">
        <v>286.79478691404699</v>
      </c>
      <c r="I2178">
        <v>101.04142053573401</v>
      </c>
      <c r="J2178">
        <v>280.36409583112197</v>
      </c>
      <c r="K2178">
        <v>480.90819185408702</v>
      </c>
    </row>
    <row r="2179" spans="1:11" x14ac:dyDescent="0.35">
      <c r="A2179" t="str">
        <f t="shared" si="33"/>
        <v>Grazing LivestockGrazing livestock (LFA)</v>
      </c>
      <c r="B2179" t="s">
        <v>63</v>
      </c>
      <c r="C2179" t="s">
        <v>66</v>
      </c>
      <c r="F2179" t="s">
        <v>144</v>
      </c>
      <c r="G2179" t="s">
        <v>9</v>
      </c>
      <c r="H2179">
        <v>7.1216201613507497</v>
      </c>
      <c r="I2179">
        <v>2.3655772767057299</v>
      </c>
      <c r="J2179">
        <v>8.3424467382570207</v>
      </c>
      <c r="K2179">
        <v>9.3132881581962597</v>
      </c>
    </row>
    <row r="2180" spans="1:11" x14ac:dyDescent="0.35">
      <c r="A2180" t="str">
        <f t="shared" si="33"/>
        <v>Grazing LivestockGrazing livestock (LFA)</v>
      </c>
      <c r="B2180" t="s">
        <v>63</v>
      </c>
      <c r="C2180" t="s">
        <v>66</v>
      </c>
      <c r="F2180" t="s">
        <v>145</v>
      </c>
      <c r="G2180" t="s">
        <v>9</v>
      </c>
      <c r="H2180" t="s">
        <v>24</v>
      </c>
      <c r="I2180" t="s">
        <v>24</v>
      </c>
      <c r="J2180" t="s">
        <v>54</v>
      </c>
      <c r="K2180">
        <v>0</v>
      </c>
    </row>
    <row r="2181" spans="1:11" x14ac:dyDescent="0.35">
      <c r="A2181" t="str">
        <f t="shared" si="33"/>
        <v>Grazing LivestockGrazing livestock (LFA)</v>
      </c>
      <c r="B2181" t="s">
        <v>63</v>
      </c>
      <c r="C2181" t="s">
        <v>66</v>
      </c>
      <c r="F2181" t="s">
        <v>146</v>
      </c>
      <c r="G2181" t="s">
        <v>9</v>
      </c>
      <c r="H2181" t="s">
        <v>54</v>
      </c>
      <c r="I2181">
        <v>0</v>
      </c>
      <c r="J2181">
        <v>0</v>
      </c>
      <c r="K2181">
        <v>0</v>
      </c>
    </row>
    <row r="2182" spans="1:11" x14ac:dyDescent="0.35">
      <c r="A2182" t="str">
        <f t="shared" si="33"/>
        <v>Grazing LivestockGrazing livestock (LFA)</v>
      </c>
      <c r="B2182" t="s">
        <v>63</v>
      </c>
      <c r="C2182" t="s">
        <v>66</v>
      </c>
      <c r="F2182" t="s">
        <v>147</v>
      </c>
      <c r="G2182" t="s">
        <v>9</v>
      </c>
      <c r="H2182" t="s">
        <v>54</v>
      </c>
      <c r="I2182">
        <v>0</v>
      </c>
      <c r="J2182">
        <v>0</v>
      </c>
      <c r="K2182">
        <v>0</v>
      </c>
    </row>
    <row r="2183" spans="1:11" x14ac:dyDescent="0.35">
      <c r="A2183" t="str">
        <f t="shared" si="33"/>
        <v>Grazing LivestockGrazing livestock (LFA)</v>
      </c>
      <c r="B2183" t="s">
        <v>63</v>
      </c>
      <c r="C2183" t="s">
        <v>66</v>
      </c>
      <c r="F2183" t="s">
        <v>148</v>
      </c>
      <c r="G2183" t="s">
        <v>9</v>
      </c>
      <c r="H2183">
        <v>0</v>
      </c>
      <c r="I2183">
        <v>0</v>
      </c>
      <c r="J2183">
        <v>0</v>
      </c>
      <c r="K2183">
        <v>0</v>
      </c>
    </row>
    <row r="2184" spans="1:11" x14ac:dyDescent="0.35">
      <c r="A2184" t="str">
        <f t="shared" si="33"/>
        <v>Grazing LivestockGrazing livestock (LFA)</v>
      </c>
      <c r="B2184" t="s">
        <v>63</v>
      </c>
      <c r="C2184" t="s">
        <v>66</v>
      </c>
      <c r="F2184" t="s">
        <v>149</v>
      </c>
      <c r="G2184" t="s">
        <v>9</v>
      </c>
      <c r="H2184">
        <v>0</v>
      </c>
      <c r="I2184">
        <v>0</v>
      </c>
      <c r="J2184">
        <v>0</v>
      </c>
      <c r="K2184">
        <v>0</v>
      </c>
    </row>
    <row r="2185" spans="1:11" x14ac:dyDescent="0.35">
      <c r="A2185" t="str">
        <f t="shared" si="33"/>
        <v>Grazing LivestockGrazing livestock (LFA)</v>
      </c>
      <c r="B2185" t="s">
        <v>63</v>
      </c>
      <c r="C2185" t="s">
        <v>66</v>
      </c>
      <c r="F2185" t="s">
        <v>150</v>
      </c>
      <c r="G2185" t="s">
        <v>9</v>
      </c>
      <c r="H2185" t="s">
        <v>24</v>
      </c>
      <c r="I2185" t="s">
        <v>24</v>
      </c>
      <c r="J2185" t="s">
        <v>54</v>
      </c>
      <c r="K2185">
        <v>0</v>
      </c>
    </row>
    <row r="2186" spans="1:11" x14ac:dyDescent="0.35">
      <c r="A2186" t="str">
        <f t="shared" si="33"/>
        <v>Grazing LivestockGrazing livestock (LFA)</v>
      </c>
      <c r="B2186" t="s">
        <v>63</v>
      </c>
      <c r="C2186" t="s">
        <v>66</v>
      </c>
      <c r="F2186" t="s">
        <v>151</v>
      </c>
      <c r="G2186" t="s">
        <v>9</v>
      </c>
      <c r="H2186" t="s">
        <v>24</v>
      </c>
      <c r="I2186" t="s">
        <v>24</v>
      </c>
      <c r="J2186" t="s">
        <v>54</v>
      </c>
      <c r="K2186">
        <v>0</v>
      </c>
    </row>
    <row r="2187" spans="1:11" x14ac:dyDescent="0.35">
      <c r="A2187" t="str">
        <f t="shared" si="33"/>
        <v>Grazing LivestockGrazing livestock (LFA)</v>
      </c>
      <c r="B2187" t="s">
        <v>63</v>
      </c>
      <c r="C2187" t="s">
        <v>66</v>
      </c>
      <c r="F2187" t="s">
        <v>152</v>
      </c>
      <c r="G2187" t="s">
        <v>9</v>
      </c>
      <c r="H2187" t="s">
        <v>19</v>
      </c>
      <c r="I2187">
        <v>0</v>
      </c>
      <c r="J2187" t="s">
        <v>19</v>
      </c>
      <c r="K2187" t="s">
        <v>19</v>
      </c>
    </row>
    <row r="2188" spans="1:11" x14ac:dyDescent="0.35">
      <c r="A2188" t="str">
        <f t="shared" si="33"/>
        <v>Grazing LivestockGrazing livestock (LFA)</v>
      </c>
      <c r="B2188" t="s">
        <v>63</v>
      </c>
      <c r="C2188" t="s">
        <v>66</v>
      </c>
      <c r="F2188" t="s">
        <v>153</v>
      </c>
      <c r="G2188" t="s">
        <v>9</v>
      </c>
      <c r="H2188">
        <v>0</v>
      </c>
      <c r="I2188">
        <v>0</v>
      </c>
      <c r="J2188">
        <v>0</v>
      </c>
      <c r="K2188">
        <v>0</v>
      </c>
    </row>
    <row r="2189" spans="1:11" x14ac:dyDescent="0.35">
      <c r="A2189" t="str">
        <f t="shared" si="33"/>
        <v>Grazing LivestockGrazing livestock (LFA)</v>
      </c>
      <c r="B2189" t="s">
        <v>63</v>
      </c>
      <c r="C2189" t="s">
        <v>66</v>
      </c>
      <c r="F2189" t="s">
        <v>154</v>
      </c>
      <c r="G2189" t="s">
        <v>9</v>
      </c>
      <c r="H2189">
        <v>0</v>
      </c>
      <c r="I2189">
        <v>0</v>
      </c>
      <c r="J2189">
        <v>0</v>
      </c>
      <c r="K2189">
        <v>0</v>
      </c>
    </row>
    <row r="2190" spans="1:11" x14ac:dyDescent="0.35">
      <c r="A2190" t="str">
        <f t="shared" si="33"/>
        <v>Grazing LivestockGrazing livestock (LFA)</v>
      </c>
      <c r="B2190" t="s">
        <v>63</v>
      </c>
      <c r="C2190" t="s">
        <v>66</v>
      </c>
      <c r="F2190" t="s">
        <v>155</v>
      </c>
      <c r="G2190" t="s">
        <v>9</v>
      </c>
      <c r="H2190">
        <v>0</v>
      </c>
      <c r="I2190">
        <v>0</v>
      </c>
      <c r="J2190">
        <v>0</v>
      </c>
      <c r="K2190">
        <v>0</v>
      </c>
    </row>
    <row r="2191" spans="1:11" x14ac:dyDescent="0.35">
      <c r="A2191" t="str">
        <f t="shared" si="33"/>
        <v>Grazing LivestockGrazing livestock (LFA)Grazing livestock (DA)</v>
      </c>
      <c r="B2191" t="s">
        <v>63</v>
      </c>
      <c r="C2191" t="s">
        <v>66</v>
      </c>
      <c r="D2191" t="s">
        <v>67</v>
      </c>
      <c r="F2191" t="s">
        <v>4</v>
      </c>
      <c r="G2191" t="s">
        <v>5</v>
      </c>
      <c r="H2191">
        <v>2634.0001999999999</v>
      </c>
      <c r="I2191">
        <v>910.23170000000005</v>
      </c>
      <c r="J2191">
        <v>1159.3735999999999</v>
      </c>
      <c r="K2191">
        <v>564.39490000000001</v>
      </c>
    </row>
    <row r="2192" spans="1:11" x14ac:dyDescent="0.35">
      <c r="A2192" t="str">
        <f t="shared" si="33"/>
        <v>Grazing LivestockGrazing livestock (LFA)Grazing livestock (DA)</v>
      </c>
      <c r="B2192" t="s">
        <v>63</v>
      </c>
      <c r="C2192" t="s">
        <v>66</v>
      </c>
      <c r="D2192" t="s">
        <v>67</v>
      </c>
      <c r="F2192" t="s">
        <v>6</v>
      </c>
      <c r="G2192" t="s">
        <v>7</v>
      </c>
      <c r="H2192">
        <v>91.992141920869997</v>
      </c>
      <c r="I2192">
        <v>66.213767614333804</v>
      </c>
      <c r="J2192">
        <v>91.198815661319202</v>
      </c>
      <c r="K2192">
        <v>135.19603159064701</v>
      </c>
    </row>
    <row r="2193" spans="1:11" x14ac:dyDescent="0.35">
      <c r="A2193" t="str">
        <f t="shared" si="33"/>
        <v>Grazing LivestockGrazing livestock (LFA)Grazing livestock (DA)</v>
      </c>
      <c r="B2193" t="s">
        <v>63</v>
      </c>
      <c r="C2193" t="s">
        <v>66</v>
      </c>
      <c r="D2193" t="s">
        <v>67</v>
      </c>
      <c r="F2193" t="s">
        <v>8</v>
      </c>
      <c r="G2193" t="s">
        <v>9</v>
      </c>
      <c r="H2193">
        <v>87.498495039597898</v>
      </c>
      <c r="I2193">
        <v>58.921865587630002</v>
      </c>
      <c r="J2193">
        <v>88.373231988377199</v>
      </c>
      <c r="K2193">
        <v>131.78877314270599</v>
      </c>
    </row>
    <row r="2194" spans="1:11" x14ac:dyDescent="0.35">
      <c r="A2194" t="str">
        <f t="shared" si="33"/>
        <v>Grazing LivestockGrazing livestock (LFA)Grazing livestock (DA)</v>
      </c>
      <c r="B2194" t="s">
        <v>63</v>
      </c>
      <c r="C2194" t="s">
        <v>66</v>
      </c>
      <c r="D2194" t="s">
        <v>67</v>
      </c>
      <c r="F2194" t="s">
        <v>120</v>
      </c>
      <c r="G2194" t="s">
        <v>9</v>
      </c>
      <c r="H2194">
        <v>81.739517054706397</v>
      </c>
      <c r="I2194">
        <v>54.580908311587002</v>
      </c>
      <c r="J2194">
        <v>89.757266234111199</v>
      </c>
      <c r="K2194">
        <v>109.069777969291</v>
      </c>
    </row>
    <row r="2195" spans="1:11" x14ac:dyDescent="0.35">
      <c r="A2195" t="str">
        <f t="shared" si="33"/>
        <v>Grazing LivestockGrazing livestock (LFA)Grazing livestock (DA)</v>
      </c>
      <c r="B2195" t="s">
        <v>63</v>
      </c>
      <c r="C2195" t="s">
        <v>66</v>
      </c>
      <c r="D2195" t="s">
        <v>67</v>
      </c>
      <c r="F2195" t="s">
        <v>121</v>
      </c>
      <c r="G2195" t="s">
        <v>9</v>
      </c>
      <c r="H2195">
        <v>0.92531471333980897</v>
      </c>
      <c r="I2195">
        <v>0.84432357167960603</v>
      </c>
      <c r="J2195">
        <v>0.99465076658637097</v>
      </c>
      <c r="K2195">
        <v>0.91350439204890099</v>
      </c>
    </row>
    <row r="2196" spans="1:11" x14ac:dyDescent="0.35">
      <c r="A2196" t="str">
        <f t="shared" si="33"/>
        <v>Grazing LivestockGrazing livestock (LFA)Grazing livestock (DA)</v>
      </c>
      <c r="B2196" t="s">
        <v>63</v>
      </c>
      <c r="C2196" t="s">
        <v>66</v>
      </c>
      <c r="D2196" t="s">
        <v>67</v>
      </c>
      <c r="F2196" t="s">
        <v>122</v>
      </c>
      <c r="G2196" t="s">
        <v>9</v>
      </c>
      <c r="H2196" t="s">
        <v>24</v>
      </c>
      <c r="I2196" t="s">
        <v>54</v>
      </c>
      <c r="J2196" t="s">
        <v>24</v>
      </c>
      <c r="K2196" t="s">
        <v>54</v>
      </c>
    </row>
    <row r="2197" spans="1:11" x14ac:dyDescent="0.35">
      <c r="A2197" t="str">
        <f t="shared" si="33"/>
        <v>Grazing LivestockGrazing livestock (LFA)Grazing livestock (DA)</v>
      </c>
      <c r="B2197" t="s">
        <v>63</v>
      </c>
      <c r="C2197" t="s">
        <v>66</v>
      </c>
      <c r="D2197" t="s">
        <v>67</v>
      </c>
      <c r="F2197" t="s">
        <v>123</v>
      </c>
      <c r="G2197" t="s">
        <v>9</v>
      </c>
      <c r="H2197">
        <v>0.91080755802524205</v>
      </c>
      <c r="I2197">
        <v>0.84432357167960603</v>
      </c>
      <c r="J2197">
        <v>0.96169171870051195</v>
      </c>
      <c r="K2197">
        <v>0.91350439204890099</v>
      </c>
    </row>
    <row r="2198" spans="1:11" x14ac:dyDescent="0.35">
      <c r="A2198" t="str">
        <f t="shared" si="33"/>
        <v>Grazing LivestockGrazing livestock (LFA)Grazing livestock (DA)</v>
      </c>
      <c r="B2198" t="s">
        <v>63</v>
      </c>
      <c r="C2198" t="s">
        <v>66</v>
      </c>
      <c r="D2198" t="s">
        <v>67</v>
      </c>
      <c r="F2198" t="s">
        <v>124</v>
      </c>
      <c r="G2198" t="s">
        <v>9</v>
      </c>
      <c r="H2198">
        <v>23.347448337323598</v>
      </c>
      <c r="I2198">
        <v>16.6322662900007</v>
      </c>
      <c r="J2198">
        <v>27.504716615938101</v>
      </c>
      <c r="K2198">
        <v>25.637590364477099</v>
      </c>
    </row>
    <row r="2199" spans="1:11" x14ac:dyDescent="0.35">
      <c r="A2199" t="str">
        <f t="shared" si="33"/>
        <v>Grazing LivestockGrazing livestock (LFA)Grazing livestock (DA)</v>
      </c>
      <c r="B2199" t="s">
        <v>63</v>
      </c>
      <c r="C2199" t="s">
        <v>66</v>
      </c>
      <c r="D2199" t="s">
        <v>67</v>
      </c>
      <c r="F2199" t="s">
        <v>125</v>
      </c>
      <c r="G2199" t="s">
        <v>9</v>
      </c>
      <c r="H2199" t="s">
        <v>24</v>
      </c>
      <c r="I2199" t="s">
        <v>54</v>
      </c>
      <c r="J2199" t="s">
        <v>24</v>
      </c>
      <c r="K2199" t="s">
        <v>24</v>
      </c>
    </row>
    <row r="2200" spans="1:11" x14ac:dyDescent="0.35">
      <c r="A2200" t="str">
        <f t="shared" si="33"/>
        <v>Grazing LivestockGrazing livestock (LFA)Grazing livestock (DA)</v>
      </c>
      <c r="B2200" t="s">
        <v>63</v>
      </c>
      <c r="C2200" t="s">
        <v>66</v>
      </c>
      <c r="D2200" t="s">
        <v>67</v>
      </c>
      <c r="F2200" t="s">
        <v>126</v>
      </c>
      <c r="G2200" t="s">
        <v>9</v>
      </c>
      <c r="H2200">
        <v>22.112466065871999</v>
      </c>
      <c r="I2200">
        <v>16.6322662900007</v>
      </c>
      <c r="J2200">
        <v>24.998094289882101</v>
      </c>
      <c r="K2200">
        <v>25.023070637243499</v>
      </c>
    </row>
    <row r="2201" spans="1:11" x14ac:dyDescent="0.35">
      <c r="A2201" t="str">
        <f t="shared" si="33"/>
        <v>Grazing LivestockGrazing livestock (LFA)Grazing livestock (DA)</v>
      </c>
      <c r="B2201" t="s">
        <v>63</v>
      </c>
      <c r="C2201" t="s">
        <v>66</v>
      </c>
      <c r="D2201" t="s">
        <v>67</v>
      </c>
      <c r="F2201" t="s">
        <v>127</v>
      </c>
      <c r="G2201" t="s">
        <v>9</v>
      </c>
      <c r="H2201">
        <v>3.8685348391393402</v>
      </c>
      <c r="I2201" t="s">
        <v>19</v>
      </c>
      <c r="J2201">
        <v>3.4537841641382898</v>
      </c>
      <c r="K2201" t="s">
        <v>19</v>
      </c>
    </row>
    <row r="2202" spans="1:11" x14ac:dyDescent="0.35">
      <c r="A2202" t="str">
        <f t="shared" si="33"/>
        <v>Grazing LivestockGrazing livestock (LFA)Grazing livestock (DA)</v>
      </c>
      <c r="B2202" t="s">
        <v>63</v>
      </c>
      <c r="C2202" t="s">
        <v>66</v>
      </c>
      <c r="D2202" t="s">
        <v>67</v>
      </c>
      <c r="F2202" t="s">
        <v>128</v>
      </c>
      <c r="G2202" t="s">
        <v>9</v>
      </c>
      <c r="H2202" t="s">
        <v>19</v>
      </c>
      <c r="I2202" t="s">
        <v>54</v>
      </c>
      <c r="J2202" t="s">
        <v>24</v>
      </c>
      <c r="K2202" t="s">
        <v>24</v>
      </c>
    </row>
    <row r="2203" spans="1:11" x14ac:dyDescent="0.35">
      <c r="A2203" t="str">
        <f t="shared" si="33"/>
        <v>Grazing LivestockGrazing livestock (LFA)Grazing livestock (DA)</v>
      </c>
      <c r="B2203" t="s">
        <v>63</v>
      </c>
      <c r="C2203" t="s">
        <v>66</v>
      </c>
      <c r="D2203" t="s">
        <v>67</v>
      </c>
      <c r="F2203" t="s">
        <v>129</v>
      </c>
      <c r="G2203" t="s">
        <v>9</v>
      </c>
      <c r="H2203">
        <v>2.6646317225032901</v>
      </c>
      <c r="I2203" t="s">
        <v>19</v>
      </c>
      <c r="J2203">
        <v>2.9073578439253698</v>
      </c>
      <c r="K2203">
        <v>3.3232889064022402</v>
      </c>
    </row>
    <row r="2204" spans="1:11" x14ac:dyDescent="0.35">
      <c r="A2204" t="str">
        <f t="shared" si="33"/>
        <v>Grazing LivestockGrazing livestock (LFA)Grazing livestock (DA)</v>
      </c>
      <c r="B2204" t="s">
        <v>63</v>
      </c>
      <c r="C2204" t="s">
        <v>66</v>
      </c>
      <c r="D2204" t="s">
        <v>67</v>
      </c>
      <c r="F2204" t="s">
        <v>130</v>
      </c>
      <c r="G2204" t="s">
        <v>9</v>
      </c>
      <c r="H2204">
        <v>4.3727121584880697</v>
      </c>
      <c r="I2204" t="s">
        <v>19</v>
      </c>
      <c r="J2204">
        <v>3.03845519684078</v>
      </c>
      <c r="K2204">
        <v>13.9293081670299</v>
      </c>
    </row>
    <row r="2205" spans="1:11" x14ac:dyDescent="0.35">
      <c r="A2205" t="str">
        <f t="shared" si="33"/>
        <v>Grazing LivestockGrazing livestock (LFA)Grazing livestock (DA)</v>
      </c>
      <c r="B2205" t="s">
        <v>63</v>
      </c>
      <c r="C2205" t="s">
        <v>66</v>
      </c>
      <c r="D2205" t="s">
        <v>67</v>
      </c>
      <c r="F2205" t="s">
        <v>131</v>
      </c>
      <c r="G2205" t="s">
        <v>9</v>
      </c>
      <c r="H2205">
        <v>3.12109522618867</v>
      </c>
      <c r="I2205">
        <v>0</v>
      </c>
      <c r="J2205">
        <v>0.98309684643500606</v>
      </c>
      <c r="K2205">
        <v>12.546514718683699</v>
      </c>
    </row>
    <row r="2206" spans="1:11" x14ac:dyDescent="0.35">
      <c r="A2206" t="str">
        <f t="shared" si="33"/>
        <v>Grazing LivestockGrazing livestock (LFA)Grazing livestock (DA)</v>
      </c>
      <c r="B2206" t="s">
        <v>63</v>
      </c>
      <c r="C2206" t="s">
        <v>66</v>
      </c>
      <c r="D2206" t="s">
        <v>67</v>
      </c>
      <c r="F2206" t="s">
        <v>132</v>
      </c>
      <c r="G2206" t="s">
        <v>9</v>
      </c>
      <c r="H2206">
        <v>1.2516169322994</v>
      </c>
      <c r="I2206" t="s">
        <v>19</v>
      </c>
      <c r="J2206">
        <v>2.0553583504057702</v>
      </c>
      <c r="K2206">
        <v>1.3827934483461799</v>
      </c>
    </row>
    <row r="2207" spans="1:11" x14ac:dyDescent="0.35">
      <c r="A2207" t="str">
        <f t="shared" si="33"/>
        <v>Grazing LivestockGrazing livestock (LFA)Grazing livestock (DA)</v>
      </c>
      <c r="B2207" t="s">
        <v>63</v>
      </c>
      <c r="C2207" t="s">
        <v>66</v>
      </c>
      <c r="D2207" t="s">
        <v>67</v>
      </c>
      <c r="F2207" t="s">
        <v>133</v>
      </c>
      <c r="G2207" t="s">
        <v>9</v>
      </c>
      <c r="H2207">
        <v>20.882212002109899</v>
      </c>
      <c r="I2207">
        <v>17.099767092268898</v>
      </c>
      <c r="J2207">
        <v>21.503080232291001</v>
      </c>
      <c r="K2207">
        <v>25.706995190778699</v>
      </c>
    </row>
    <row r="2208" spans="1:11" x14ac:dyDescent="0.35">
      <c r="A2208" t="str">
        <f t="shared" si="33"/>
        <v>Grazing LivestockGrazing livestock (LFA)Grazing livestock (DA)</v>
      </c>
      <c r="B2208" t="s">
        <v>63</v>
      </c>
      <c r="C2208" t="s">
        <v>66</v>
      </c>
      <c r="D2208" t="s">
        <v>67</v>
      </c>
      <c r="F2208" t="s">
        <v>134</v>
      </c>
      <c r="G2208" t="s">
        <v>9</v>
      </c>
      <c r="H2208">
        <v>12.6834376474231</v>
      </c>
      <c r="I2208">
        <v>12.095680110899201</v>
      </c>
      <c r="J2208">
        <v>11.012757069852199</v>
      </c>
      <c r="K2208">
        <v>17.063240684846701</v>
      </c>
    </row>
    <row r="2209" spans="1:11" x14ac:dyDescent="0.35">
      <c r="A2209" t="str">
        <f t="shared" si="33"/>
        <v>Grazing LivestockGrazing livestock (LFA)Grazing livestock (DA)</v>
      </c>
      <c r="B2209" t="s">
        <v>63</v>
      </c>
      <c r="C2209" t="s">
        <v>66</v>
      </c>
      <c r="D2209" t="s">
        <v>67</v>
      </c>
      <c r="F2209" t="s">
        <v>135</v>
      </c>
      <c r="G2209" t="s">
        <v>9</v>
      </c>
      <c r="H2209">
        <v>8.1987743546868401</v>
      </c>
      <c r="I2209">
        <v>5.0040869813696904</v>
      </c>
      <c r="J2209">
        <v>10.4903231624388</v>
      </c>
      <c r="K2209">
        <v>8.6437545059319305</v>
      </c>
    </row>
    <row r="2210" spans="1:11" x14ac:dyDescent="0.35">
      <c r="A2210" t="str">
        <f t="shared" si="33"/>
        <v>Grazing LivestockGrazing livestock (LFA)Grazing livestock (DA)</v>
      </c>
      <c r="B2210" t="s">
        <v>63</v>
      </c>
      <c r="C2210" t="s">
        <v>66</v>
      </c>
      <c r="D2210" t="s">
        <v>67</v>
      </c>
      <c r="F2210" t="s">
        <v>136</v>
      </c>
      <c r="G2210" t="s">
        <v>9</v>
      </c>
      <c r="H2210">
        <v>28.343295004305599</v>
      </c>
      <c r="I2210">
        <v>17.9109429719927</v>
      </c>
      <c r="J2210">
        <v>33.262579258316698</v>
      </c>
      <c r="K2210">
        <v>35.063003545921497</v>
      </c>
    </row>
    <row r="2211" spans="1:11" x14ac:dyDescent="0.35">
      <c r="A2211" t="str">
        <f t="shared" si="33"/>
        <v>Grazing LivestockGrazing livestock (LFA)Grazing livestock (DA)</v>
      </c>
      <c r="B2211" t="s">
        <v>63</v>
      </c>
      <c r="C2211" t="s">
        <v>66</v>
      </c>
      <c r="D2211" t="s">
        <v>67</v>
      </c>
      <c r="F2211" t="s">
        <v>137</v>
      </c>
      <c r="G2211" t="s">
        <v>9</v>
      </c>
      <c r="H2211">
        <v>475.84391720623302</v>
      </c>
      <c r="I2211">
        <v>210.65031432106801</v>
      </c>
      <c r="J2211">
        <v>599.73113997938196</v>
      </c>
      <c r="K2211">
        <v>649.04897012712195</v>
      </c>
    </row>
    <row r="2212" spans="1:11" x14ac:dyDescent="0.35">
      <c r="A2212" t="str">
        <f t="shared" si="33"/>
        <v>Grazing LivestockGrazing livestock (LFA)Grazing livestock (DA)</v>
      </c>
      <c r="B2212" t="s">
        <v>63</v>
      </c>
      <c r="C2212" t="s">
        <v>66</v>
      </c>
      <c r="D2212" t="s">
        <v>67</v>
      </c>
      <c r="F2212" t="s">
        <v>138</v>
      </c>
      <c r="G2212" t="s">
        <v>9</v>
      </c>
      <c r="H2212">
        <v>7.9695703933507698</v>
      </c>
      <c r="I2212">
        <v>4.39107743665706</v>
      </c>
      <c r="J2212">
        <v>8.2195181518709699</v>
      </c>
      <c r="K2212">
        <v>13.227369311806299</v>
      </c>
    </row>
    <row r="2213" spans="1:11" x14ac:dyDescent="0.35">
      <c r="A2213" t="str">
        <f t="shared" si="33"/>
        <v>Grazing LivestockGrazing livestock (LFA)Grazing livestock (DA)</v>
      </c>
      <c r="B2213" t="s">
        <v>63</v>
      </c>
      <c r="C2213" t="s">
        <v>66</v>
      </c>
      <c r="D2213" t="s">
        <v>67</v>
      </c>
      <c r="F2213" t="s">
        <v>139</v>
      </c>
      <c r="G2213" t="s">
        <v>9</v>
      </c>
      <c r="H2213">
        <v>234.87072657018001</v>
      </c>
      <c r="I2213">
        <v>116.344545526156</v>
      </c>
      <c r="J2213">
        <v>284.94702391877797</v>
      </c>
      <c r="K2213">
        <v>323.15846647444903</v>
      </c>
    </row>
    <row r="2214" spans="1:11" x14ac:dyDescent="0.35">
      <c r="A2214" t="str">
        <f t="shared" si="33"/>
        <v>Grazing LivestockGrazing livestock (LFA)Grazing livestock (DA)</v>
      </c>
      <c r="B2214" t="s">
        <v>63</v>
      </c>
      <c r="C2214" t="s">
        <v>66</v>
      </c>
      <c r="D2214" t="s">
        <v>67</v>
      </c>
      <c r="F2214" t="s">
        <v>140</v>
      </c>
      <c r="G2214" t="s">
        <v>9</v>
      </c>
      <c r="H2214" t="s">
        <v>19</v>
      </c>
      <c r="I2214" t="s">
        <v>19</v>
      </c>
      <c r="J2214" t="s">
        <v>19</v>
      </c>
      <c r="K2214">
        <v>0</v>
      </c>
    </row>
    <row r="2215" spans="1:11" x14ac:dyDescent="0.35">
      <c r="A2215" t="str">
        <f t="shared" si="33"/>
        <v>Grazing LivestockGrazing livestock (LFA)Grazing livestock (DA)</v>
      </c>
      <c r="B2215" t="s">
        <v>63</v>
      </c>
      <c r="C2215" t="s">
        <v>66</v>
      </c>
      <c r="D2215" t="s">
        <v>67</v>
      </c>
      <c r="F2215" t="s">
        <v>141</v>
      </c>
      <c r="G2215" t="s">
        <v>9</v>
      </c>
      <c r="H2215">
        <v>213.25020233103999</v>
      </c>
      <c r="I2215" t="s">
        <v>19</v>
      </c>
      <c r="J2215">
        <v>259.80891959244201</v>
      </c>
      <c r="K2215">
        <v>323.15846647444903</v>
      </c>
    </row>
    <row r="2216" spans="1:11" x14ac:dyDescent="0.35">
      <c r="A2216" t="str">
        <f t="shared" si="33"/>
        <v>Grazing LivestockGrazing livestock (LFA)Grazing livestock (DA)</v>
      </c>
      <c r="B2216" t="s">
        <v>63</v>
      </c>
      <c r="C2216" t="s">
        <v>66</v>
      </c>
      <c r="D2216" t="s">
        <v>67</v>
      </c>
      <c r="F2216" t="s">
        <v>142</v>
      </c>
      <c r="G2216" t="s">
        <v>9</v>
      </c>
      <c r="H2216">
        <v>36.044780907761499</v>
      </c>
      <c r="I2216" t="s">
        <v>19</v>
      </c>
      <c r="J2216">
        <v>58.270615796323099</v>
      </c>
      <c r="K2216">
        <v>26.3279192459039</v>
      </c>
    </row>
    <row r="2217" spans="1:11" x14ac:dyDescent="0.35">
      <c r="A2217" t="str">
        <f t="shared" si="33"/>
        <v>Grazing LivestockGrazing livestock (LFA)Grazing livestock (DA)</v>
      </c>
      <c r="B2217" t="s">
        <v>63</v>
      </c>
      <c r="C2217" t="s">
        <v>66</v>
      </c>
      <c r="D2217" t="s">
        <v>67</v>
      </c>
      <c r="F2217" t="s">
        <v>143</v>
      </c>
      <c r="G2217" t="s">
        <v>9</v>
      </c>
      <c r="H2217">
        <v>192.62129694978799</v>
      </c>
      <c r="I2217">
        <v>74.729720553568896</v>
      </c>
      <c r="J2217">
        <v>241.57114065733401</v>
      </c>
      <c r="K2217">
        <v>282.19952219624901</v>
      </c>
    </row>
    <row r="2218" spans="1:11" x14ac:dyDescent="0.35">
      <c r="A2218" t="str">
        <f t="shared" si="33"/>
        <v>Grazing LivestockGrazing livestock (LFA)Grazing livestock (DA)</v>
      </c>
      <c r="B2218" t="s">
        <v>63</v>
      </c>
      <c r="C2218" t="s">
        <v>66</v>
      </c>
      <c r="D2218" t="s">
        <v>67</v>
      </c>
      <c r="F2218" t="s">
        <v>144</v>
      </c>
      <c r="G2218" t="s">
        <v>9</v>
      </c>
      <c r="H2218">
        <v>4.3375423851524397</v>
      </c>
      <c r="I2218">
        <v>1.4245149119724101</v>
      </c>
      <c r="J2218">
        <v>6.7228414550754003</v>
      </c>
      <c r="K2218">
        <v>4.1356928987132902</v>
      </c>
    </row>
    <row r="2219" spans="1:11" x14ac:dyDescent="0.35">
      <c r="A2219" t="str">
        <f t="shared" si="33"/>
        <v>Grazing LivestockGrazing livestock (LFA)Grazing livestock (DA)</v>
      </c>
      <c r="B2219" t="s">
        <v>63</v>
      </c>
      <c r="C2219" t="s">
        <v>66</v>
      </c>
      <c r="D2219" t="s">
        <v>67</v>
      </c>
      <c r="F2219" t="s">
        <v>145</v>
      </c>
      <c r="G2219" t="s">
        <v>9</v>
      </c>
      <c r="H2219" t="s">
        <v>24</v>
      </c>
      <c r="I2219" t="s">
        <v>24</v>
      </c>
      <c r="J2219" t="s">
        <v>54</v>
      </c>
      <c r="K2219">
        <v>0</v>
      </c>
    </row>
    <row r="2220" spans="1:11" x14ac:dyDescent="0.35">
      <c r="A2220" t="str">
        <f t="shared" si="33"/>
        <v>Grazing LivestockGrazing livestock (LFA)Grazing livestock (DA)</v>
      </c>
      <c r="B2220" t="s">
        <v>63</v>
      </c>
      <c r="C2220" t="s">
        <v>66</v>
      </c>
      <c r="D2220" t="s">
        <v>67</v>
      </c>
      <c r="F2220" t="s">
        <v>146</v>
      </c>
      <c r="G2220" t="s">
        <v>9</v>
      </c>
      <c r="H2220">
        <v>0</v>
      </c>
      <c r="I2220">
        <v>0</v>
      </c>
      <c r="J2220">
        <v>0</v>
      </c>
      <c r="K2220">
        <v>0</v>
      </c>
    </row>
    <row r="2221" spans="1:11" x14ac:dyDescent="0.35">
      <c r="A2221" t="str">
        <f t="shared" si="33"/>
        <v>Grazing LivestockGrazing livestock (LFA)Grazing livestock (DA)</v>
      </c>
      <c r="B2221" t="s">
        <v>63</v>
      </c>
      <c r="C2221" t="s">
        <v>66</v>
      </c>
      <c r="D2221" t="s">
        <v>67</v>
      </c>
      <c r="F2221" t="s">
        <v>147</v>
      </c>
      <c r="G2221" t="s">
        <v>9</v>
      </c>
      <c r="H2221">
        <v>0</v>
      </c>
      <c r="I2221">
        <v>0</v>
      </c>
      <c r="J2221">
        <v>0</v>
      </c>
      <c r="K2221">
        <v>0</v>
      </c>
    </row>
    <row r="2222" spans="1:11" x14ac:dyDescent="0.35">
      <c r="A2222" t="str">
        <f t="shared" si="33"/>
        <v>Grazing LivestockGrazing livestock (LFA)Grazing livestock (DA)</v>
      </c>
      <c r="B2222" t="s">
        <v>63</v>
      </c>
      <c r="C2222" t="s">
        <v>66</v>
      </c>
      <c r="D2222" t="s">
        <v>67</v>
      </c>
      <c r="F2222" t="s">
        <v>148</v>
      </c>
      <c r="G2222" t="s">
        <v>9</v>
      </c>
      <c r="H2222">
        <v>0</v>
      </c>
      <c r="I2222">
        <v>0</v>
      </c>
      <c r="J2222">
        <v>0</v>
      </c>
      <c r="K2222">
        <v>0</v>
      </c>
    </row>
    <row r="2223" spans="1:11" x14ac:dyDescent="0.35">
      <c r="A2223" t="str">
        <f t="shared" si="33"/>
        <v>Grazing LivestockGrazing livestock (LFA)Grazing livestock (DA)</v>
      </c>
      <c r="B2223" t="s">
        <v>63</v>
      </c>
      <c r="C2223" t="s">
        <v>66</v>
      </c>
      <c r="D2223" t="s">
        <v>67</v>
      </c>
      <c r="F2223" t="s">
        <v>149</v>
      </c>
      <c r="G2223" t="s">
        <v>9</v>
      </c>
      <c r="H2223">
        <v>0</v>
      </c>
      <c r="I2223">
        <v>0</v>
      </c>
      <c r="J2223">
        <v>0</v>
      </c>
      <c r="K2223">
        <v>0</v>
      </c>
    </row>
    <row r="2224" spans="1:11" x14ac:dyDescent="0.35">
      <c r="A2224" t="str">
        <f t="shared" si="33"/>
        <v>Grazing LivestockGrazing livestock (LFA)Grazing livestock (DA)</v>
      </c>
      <c r="B2224" t="s">
        <v>63</v>
      </c>
      <c r="C2224" t="s">
        <v>66</v>
      </c>
      <c r="D2224" t="s">
        <v>67</v>
      </c>
      <c r="F2224" t="s">
        <v>150</v>
      </c>
      <c r="G2224" t="s">
        <v>9</v>
      </c>
      <c r="H2224" t="s">
        <v>24</v>
      </c>
      <c r="I2224" t="s">
        <v>24</v>
      </c>
      <c r="J2224" t="s">
        <v>54</v>
      </c>
      <c r="K2224">
        <v>0</v>
      </c>
    </row>
    <row r="2225" spans="1:11" x14ac:dyDescent="0.35">
      <c r="A2225" t="str">
        <f t="shared" si="33"/>
        <v>Grazing LivestockGrazing livestock (LFA)Grazing livestock (DA)</v>
      </c>
      <c r="B2225" t="s">
        <v>63</v>
      </c>
      <c r="C2225" t="s">
        <v>66</v>
      </c>
      <c r="D2225" t="s">
        <v>67</v>
      </c>
      <c r="F2225" t="s">
        <v>151</v>
      </c>
      <c r="G2225" t="s">
        <v>9</v>
      </c>
      <c r="H2225" t="s">
        <v>24</v>
      </c>
      <c r="I2225" t="s">
        <v>24</v>
      </c>
      <c r="J2225" t="s">
        <v>54</v>
      </c>
      <c r="K2225">
        <v>0</v>
      </c>
    </row>
    <row r="2226" spans="1:11" x14ac:dyDescent="0.35">
      <c r="A2226" t="str">
        <f t="shared" si="33"/>
        <v>Grazing LivestockGrazing livestock (LFA)Grazing livestock (DA)</v>
      </c>
      <c r="B2226" t="s">
        <v>63</v>
      </c>
      <c r="C2226" t="s">
        <v>66</v>
      </c>
      <c r="D2226" t="s">
        <v>67</v>
      </c>
      <c r="F2226" t="s">
        <v>152</v>
      </c>
      <c r="G2226" t="s">
        <v>9</v>
      </c>
      <c r="H2226" t="s">
        <v>24</v>
      </c>
      <c r="I2226" t="s">
        <v>54</v>
      </c>
      <c r="J2226" t="s">
        <v>24</v>
      </c>
      <c r="K2226">
        <v>0</v>
      </c>
    </row>
    <row r="2227" spans="1:11" x14ac:dyDescent="0.35">
      <c r="A2227" t="str">
        <f t="shared" si="33"/>
        <v>Grazing LivestockGrazing livestock (LFA)Grazing livestock (DA)</v>
      </c>
      <c r="B2227" t="s">
        <v>63</v>
      </c>
      <c r="C2227" t="s">
        <v>66</v>
      </c>
      <c r="D2227" t="s">
        <v>67</v>
      </c>
      <c r="F2227" t="s">
        <v>153</v>
      </c>
      <c r="G2227" t="s">
        <v>9</v>
      </c>
      <c r="H2227">
        <v>0</v>
      </c>
      <c r="I2227">
        <v>0</v>
      </c>
      <c r="J2227">
        <v>0</v>
      </c>
      <c r="K2227">
        <v>0</v>
      </c>
    </row>
    <row r="2228" spans="1:11" x14ac:dyDescent="0.35">
      <c r="A2228" t="str">
        <f t="shared" si="33"/>
        <v>Grazing LivestockGrazing livestock (LFA)Grazing livestock (DA)</v>
      </c>
      <c r="B2228" t="s">
        <v>63</v>
      </c>
      <c r="C2228" t="s">
        <v>66</v>
      </c>
      <c r="D2228" t="s">
        <v>67</v>
      </c>
      <c r="F2228" t="s">
        <v>154</v>
      </c>
      <c r="G2228" t="s">
        <v>9</v>
      </c>
      <c r="H2228">
        <v>0</v>
      </c>
      <c r="I2228">
        <v>0</v>
      </c>
      <c r="J2228">
        <v>0</v>
      </c>
      <c r="K2228">
        <v>0</v>
      </c>
    </row>
    <row r="2229" spans="1:11" x14ac:dyDescent="0.35">
      <c r="A2229" t="str">
        <f t="shared" si="33"/>
        <v>Grazing LivestockGrazing livestock (LFA)Grazing livestock (DA)</v>
      </c>
      <c r="B2229" t="s">
        <v>63</v>
      </c>
      <c r="C2229" t="s">
        <v>66</v>
      </c>
      <c r="D2229" t="s">
        <v>67</v>
      </c>
      <c r="F2229" t="s">
        <v>155</v>
      </c>
      <c r="G2229" t="s">
        <v>9</v>
      </c>
      <c r="H2229">
        <v>0</v>
      </c>
      <c r="I2229">
        <v>0</v>
      </c>
      <c r="J2229">
        <v>0</v>
      </c>
      <c r="K2229">
        <v>0</v>
      </c>
    </row>
    <row r="2230" spans="1:11" x14ac:dyDescent="0.35">
      <c r="A2230" t="str">
        <f t="shared" si="33"/>
        <v>Grazing LivestockGrazing livestock (LFA)Specialist sheep (SDA)</v>
      </c>
      <c r="B2230" t="s">
        <v>63</v>
      </c>
      <c r="C2230" t="s">
        <v>66</v>
      </c>
      <c r="D2230" t="s">
        <v>68</v>
      </c>
      <c r="F2230" t="s">
        <v>4</v>
      </c>
      <c r="G2230" t="s">
        <v>5</v>
      </c>
      <c r="H2230">
        <v>2027</v>
      </c>
      <c r="I2230">
        <v>364.69639999999998</v>
      </c>
      <c r="J2230">
        <v>969.47220000000004</v>
      </c>
      <c r="K2230">
        <v>692.83140000000003</v>
      </c>
    </row>
    <row r="2231" spans="1:11" x14ac:dyDescent="0.35">
      <c r="A2231" t="str">
        <f t="shared" si="33"/>
        <v>Grazing LivestockGrazing livestock (LFA)Specialist sheep (SDA)</v>
      </c>
      <c r="B2231" t="s">
        <v>63</v>
      </c>
      <c r="C2231" t="s">
        <v>66</v>
      </c>
      <c r="D2231" t="s">
        <v>68</v>
      </c>
      <c r="F2231" t="s">
        <v>6</v>
      </c>
      <c r="G2231" t="s">
        <v>7</v>
      </c>
      <c r="H2231">
        <v>266.49564945584598</v>
      </c>
      <c r="I2231" t="s">
        <v>58</v>
      </c>
      <c r="J2231">
        <v>173.08419297737501</v>
      </c>
      <c r="K2231">
        <v>487.78073545165603</v>
      </c>
    </row>
    <row r="2232" spans="1:11" x14ac:dyDescent="0.35">
      <c r="A2232" t="str">
        <f t="shared" si="33"/>
        <v>Grazing LivestockGrazing livestock (LFA)Specialist sheep (SDA)</v>
      </c>
      <c r="B2232" t="s">
        <v>63</v>
      </c>
      <c r="C2232" t="s">
        <v>66</v>
      </c>
      <c r="D2232" t="s">
        <v>68</v>
      </c>
      <c r="F2232" t="s">
        <v>8</v>
      </c>
      <c r="G2232" t="s">
        <v>9</v>
      </c>
      <c r="H2232">
        <v>252.07345459496801</v>
      </c>
      <c r="I2232" t="s">
        <v>58</v>
      </c>
      <c r="J2232">
        <v>167.930176504288</v>
      </c>
      <c r="K2232">
        <v>453.15360376709299</v>
      </c>
    </row>
    <row r="2233" spans="1:11" x14ac:dyDescent="0.35">
      <c r="A2233" t="str">
        <f t="shared" si="33"/>
        <v>Grazing LivestockGrazing livestock (LFA)Specialist sheep (SDA)</v>
      </c>
      <c r="B2233" t="s">
        <v>63</v>
      </c>
      <c r="C2233" t="s">
        <v>66</v>
      </c>
      <c r="D2233" t="s">
        <v>68</v>
      </c>
      <c r="F2233" t="s">
        <v>120</v>
      </c>
      <c r="G2233" t="s">
        <v>9</v>
      </c>
      <c r="H2233">
        <v>29.469706107548099</v>
      </c>
      <c r="I2233" t="s">
        <v>58</v>
      </c>
      <c r="J2233">
        <v>31.2162734114501</v>
      </c>
      <c r="K2233">
        <v>36.4893891645211</v>
      </c>
    </row>
    <row r="2234" spans="1:11" x14ac:dyDescent="0.35">
      <c r="A2234" t="str">
        <f t="shared" si="33"/>
        <v>Grazing LivestockGrazing livestock (LFA)Specialist sheep (SDA)</v>
      </c>
      <c r="B2234" t="s">
        <v>63</v>
      </c>
      <c r="C2234" t="s">
        <v>66</v>
      </c>
      <c r="D2234" t="s">
        <v>68</v>
      </c>
      <c r="F2234" t="s">
        <v>121</v>
      </c>
      <c r="G2234" t="s">
        <v>9</v>
      </c>
      <c r="H2234">
        <v>0.57150100641341905</v>
      </c>
      <c r="I2234" t="s">
        <v>58</v>
      </c>
      <c r="J2234">
        <v>0.65559570454934102</v>
      </c>
      <c r="K2234">
        <v>0.68572112926752504</v>
      </c>
    </row>
    <row r="2235" spans="1:11" x14ac:dyDescent="0.35">
      <c r="A2235" t="str">
        <f t="shared" ref="A2235:A2298" si="34">CONCATENATE(B2235,C2235,D2235,E2235)</f>
        <v>Grazing LivestockGrazing livestock (LFA)Specialist sheep (SDA)</v>
      </c>
      <c r="B2235" t="s">
        <v>63</v>
      </c>
      <c r="C2235" t="s">
        <v>66</v>
      </c>
      <c r="D2235" t="s">
        <v>68</v>
      </c>
      <c r="F2235" t="s">
        <v>122</v>
      </c>
      <c r="G2235" t="s">
        <v>9</v>
      </c>
      <c r="H2235">
        <v>0</v>
      </c>
      <c r="I2235">
        <v>0</v>
      </c>
      <c r="J2235">
        <v>0</v>
      </c>
      <c r="K2235">
        <v>0</v>
      </c>
    </row>
    <row r="2236" spans="1:11" x14ac:dyDescent="0.35">
      <c r="A2236" t="str">
        <f t="shared" si="34"/>
        <v>Grazing LivestockGrazing livestock (LFA)Specialist sheep (SDA)</v>
      </c>
      <c r="B2236" t="s">
        <v>63</v>
      </c>
      <c r="C2236" t="s">
        <v>66</v>
      </c>
      <c r="D2236" t="s">
        <v>68</v>
      </c>
      <c r="F2236" t="s">
        <v>123</v>
      </c>
      <c r="G2236" t="s">
        <v>9</v>
      </c>
      <c r="H2236">
        <v>0.57150100641341905</v>
      </c>
      <c r="I2236" t="s">
        <v>58</v>
      </c>
      <c r="J2236">
        <v>0.65559570454934102</v>
      </c>
      <c r="K2236">
        <v>0.68572112926752504</v>
      </c>
    </row>
    <row r="2237" spans="1:11" x14ac:dyDescent="0.35">
      <c r="A2237" t="str">
        <f t="shared" si="34"/>
        <v>Grazing LivestockGrazing livestock (LFA)Specialist sheep (SDA)</v>
      </c>
      <c r="B2237" t="s">
        <v>63</v>
      </c>
      <c r="C2237" t="s">
        <v>66</v>
      </c>
      <c r="D2237" t="s">
        <v>68</v>
      </c>
      <c r="F2237" t="s">
        <v>124</v>
      </c>
      <c r="G2237" t="s">
        <v>9</v>
      </c>
      <c r="H2237">
        <v>11.9929245584608</v>
      </c>
      <c r="I2237" t="s">
        <v>58</v>
      </c>
      <c r="J2237">
        <v>13.265430200061401</v>
      </c>
      <c r="K2237">
        <v>14.267668815241301</v>
      </c>
    </row>
    <row r="2238" spans="1:11" x14ac:dyDescent="0.35">
      <c r="A2238" t="str">
        <f t="shared" si="34"/>
        <v>Grazing LivestockGrazing livestock (LFA)Specialist sheep (SDA)</v>
      </c>
      <c r="B2238" t="s">
        <v>63</v>
      </c>
      <c r="C2238" t="s">
        <v>66</v>
      </c>
      <c r="D2238" t="s">
        <v>68</v>
      </c>
      <c r="F2238" t="s">
        <v>125</v>
      </c>
      <c r="G2238" t="s">
        <v>9</v>
      </c>
      <c r="H2238">
        <v>0</v>
      </c>
      <c r="I2238">
        <v>0</v>
      </c>
      <c r="J2238">
        <v>0</v>
      </c>
      <c r="K2238">
        <v>0</v>
      </c>
    </row>
    <row r="2239" spans="1:11" x14ac:dyDescent="0.35">
      <c r="A2239" t="str">
        <f t="shared" si="34"/>
        <v>Grazing LivestockGrazing livestock (LFA)Specialist sheep (SDA)</v>
      </c>
      <c r="B2239" t="s">
        <v>63</v>
      </c>
      <c r="C2239" t="s">
        <v>66</v>
      </c>
      <c r="D2239" t="s">
        <v>68</v>
      </c>
      <c r="F2239" t="s">
        <v>126</v>
      </c>
      <c r="G2239" t="s">
        <v>9</v>
      </c>
      <c r="H2239">
        <v>11.9929245584608</v>
      </c>
      <c r="I2239" t="s">
        <v>58</v>
      </c>
      <c r="J2239">
        <v>13.265430200061401</v>
      </c>
      <c r="K2239">
        <v>14.267668815241301</v>
      </c>
    </row>
    <row r="2240" spans="1:11" x14ac:dyDescent="0.35">
      <c r="A2240" t="str">
        <f t="shared" si="34"/>
        <v>Grazing LivestockGrazing livestock (LFA)Specialist sheep (SDA)</v>
      </c>
      <c r="B2240" t="s">
        <v>63</v>
      </c>
      <c r="C2240" t="s">
        <v>66</v>
      </c>
      <c r="D2240" t="s">
        <v>68</v>
      </c>
      <c r="F2240" t="s">
        <v>127</v>
      </c>
      <c r="G2240" t="s">
        <v>9</v>
      </c>
      <c r="H2240">
        <v>1.3883562604834701</v>
      </c>
      <c r="I2240" t="s">
        <v>58</v>
      </c>
      <c r="J2240">
        <v>1.2109020454635</v>
      </c>
      <c r="K2240">
        <v>1.90894784791798</v>
      </c>
    </row>
    <row r="2241" spans="1:11" x14ac:dyDescent="0.35">
      <c r="A2241" t="str">
        <f t="shared" si="34"/>
        <v>Grazing LivestockGrazing livestock (LFA)Specialist sheep (SDA)</v>
      </c>
      <c r="B2241" t="s">
        <v>63</v>
      </c>
      <c r="C2241" t="s">
        <v>66</v>
      </c>
      <c r="D2241" t="s">
        <v>68</v>
      </c>
      <c r="F2241" t="s">
        <v>128</v>
      </c>
      <c r="G2241" t="s">
        <v>9</v>
      </c>
      <c r="H2241">
        <v>0</v>
      </c>
      <c r="I2241">
        <v>0</v>
      </c>
      <c r="J2241">
        <v>0</v>
      </c>
      <c r="K2241">
        <v>0</v>
      </c>
    </row>
    <row r="2242" spans="1:11" x14ac:dyDescent="0.35">
      <c r="A2242" t="str">
        <f t="shared" si="34"/>
        <v>Grazing LivestockGrazing livestock (LFA)Specialist sheep (SDA)</v>
      </c>
      <c r="B2242" t="s">
        <v>63</v>
      </c>
      <c r="C2242" t="s">
        <v>66</v>
      </c>
      <c r="D2242" t="s">
        <v>68</v>
      </c>
      <c r="F2242" t="s">
        <v>129</v>
      </c>
      <c r="G2242" t="s">
        <v>9</v>
      </c>
      <c r="H2242">
        <v>1.3883562604834701</v>
      </c>
      <c r="I2242" t="s">
        <v>58</v>
      </c>
      <c r="J2242">
        <v>1.2109020454635</v>
      </c>
      <c r="K2242">
        <v>1.90894784791798</v>
      </c>
    </row>
    <row r="2243" spans="1:11" x14ac:dyDescent="0.35">
      <c r="A2243" t="str">
        <f t="shared" si="34"/>
        <v>Grazing LivestockGrazing livestock (LFA)Specialist sheep (SDA)</v>
      </c>
      <c r="B2243" t="s">
        <v>63</v>
      </c>
      <c r="C2243" t="s">
        <v>66</v>
      </c>
      <c r="D2243" t="s">
        <v>68</v>
      </c>
      <c r="F2243" t="s">
        <v>130</v>
      </c>
      <c r="G2243" t="s">
        <v>9</v>
      </c>
      <c r="H2243">
        <v>0.406971603354711</v>
      </c>
      <c r="I2243" t="s">
        <v>58</v>
      </c>
      <c r="J2243" t="s">
        <v>24</v>
      </c>
      <c r="K2243">
        <v>1.13097223942217</v>
      </c>
    </row>
    <row r="2244" spans="1:11" x14ac:dyDescent="0.35">
      <c r="A2244" t="str">
        <f t="shared" si="34"/>
        <v>Grazing LivestockGrazing livestock (LFA)Specialist sheep (SDA)</v>
      </c>
      <c r="B2244" t="s">
        <v>63</v>
      </c>
      <c r="C2244" t="s">
        <v>66</v>
      </c>
      <c r="D2244" t="s">
        <v>68</v>
      </c>
      <c r="F2244" t="s">
        <v>131</v>
      </c>
      <c r="G2244" t="s">
        <v>9</v>
      </c>
      <c r="H2244" t="s">
        <v>19</v>
      </c>
      <c r="I2244" t="s">
        <v>24</v>
      </c>
      <c r="J2244">
        <v>0</v>
      </c>
      <c r="K2244" t="s">
        <v>19</v>
      </c>
    </row>
    <row r="2245" spans="1:11" x14ac:dyDescent="0.35">
      <c r="A2245" t="str">
        <f t="shared" si="34"/>
        <v>Grazing LivestockGrazing livestock (LFA)Specialist sheep (SDA)</v>
      </c>
      <c r="B2245" t="s">
        <v>63</v>
      </c>
      <c r="C2245" t="s">
        <v>66</v>
      </c>
      <c r="D2245" t="s">
        <v>68</v>
      </c>
      <c r="F2245" t="s">
        <v>132</v>
      </c>
      <c r="G2245" t="s">
        <v>9</v>
      </c>
      <c r="H2245">
        <v>0.39120189935865801</v>
      </c>
      <c r="I2245" t="s">
        <v>24</v>
      </c>
      <c r="J2245" t="s">
        <v>24</v>
      </c>
      <c r="K2245">
        <v>1.0892327195332101</v>
      </c>
    </row>
    <row r="2246" spans="1:11" x14ac:dyDescent="0.35">
      <c r="A2246" t="str">
        <f t="shared" si="34"/>
        <v>Grazing LivestockGrazing livestock (LFA)Specialist sheep (SDA)</v>
      </c>
      <c r="B2246" t="s">
        <v>63</v>
      </c>
      <c r="C2246" t="s">
        <v>66</v>
      </c>
      <c r="D2246" t="s">
        <v>68</v>
      </c>
      <c r="F2246" t="s">
        <v>133</v>
      </c>
      <c r="G2246" t="s">
        <v>9</v>
      </c>
      <c r="H2246">
        <v>3.79502392698569</v>
      </c>
      <c r="I2246" t="s">
        <v>58</v>
      </c>
      <c r="J2246">
        <v>3.9615796409634001</v>
      </c>
      <c r="K2246">
        <v>4.3481866295320897</v>
      </c>
    </row>
    <row r="2247" spans="1:11" x14ac:dyDescent="0.35">
      <c r="A2247" t="str">
        <f t="shared" si="34"/>
        <v>Grazing LivestockGrazing livestock (LFA)Specialist sheep (SDA)</v>
      </c>
      <c r="B2247" t="s">
        <v>63</v>
      </c>
      <c r="C2247" t="s">
        <v>66</v>
      </c>
      <c r="D2247" t="s">
        <v>68</v>
      </c>
      <c r="F2247" t="s">
        <v>134</v>
      </c>
      <c r="G2247" t="s">
        <v>9</v>
      </c>
      <c r="H2247">
        <v>1.45445046867292</v>
      </c>
      <c r="I2247" t="s">
        <v>58</v>
      </c>
      <c r="J2247">
        <v>1.1705230227334</v>
      </c>
      <c r="K2247">
        <v>2.0024885852459899</v>
      </c>
    </row>
    <row r="2248" spans="1:11" x14ac:dyDescent="0.35">
      <c r="A2248" t="str">
        <f t="shared" si="34"/>
        <v>Grazing LivestockGrazing livestock (LFA)Specialist sheep (SDA)</v>
      </c>
      <c r="B2248" t="s">
        <v>63</v>
      </c>
      <c r="C2248" t="s">
        <v>66</v>
      </c>
      <c r="D2248" t="s">
        <v>68</v>
      </c>
      <c r="F2248" t="s">
        <v>135</v>
      </c>
      <c r="G2248" t="s">
        <v>9</v>
      </c>
      <c r="H2248">
        <v>2.3405734583127802</v>
      </c>
      <c r="I2248" t="s">
        <v>58</v>
      </c>
      <c r="J2248">
        <v>2.7910566182299998</v>
      </c>
      <c r="K2248">
        <v>2.3456980442861002</v>
      </c>
    </row>
    <row r="2249" spans="1:11" x14ac:dyDescent="0.35">
      <c r="A2249" t="str">
        <f t="shared" si="34"/>
        <v>Grazing LivestockGrazing livestock (LFA)Specialist sheep (SDA)</v>
      </c>
      <c r="B2249" t="s">
        <v>63</v>
      </c>
      <c r="C2249" t="s">
        <v>66</v>
      </c>
      <c r="D2249" t="s">
        <v>68</v>
      </c>
      <c r="F2249" t="s">
        <v>136</v>
      </c>
      <c r="G2249" t="s">
        <v>9</v>
      </c>
      <c r="H2249">
        <v>11.314928751849999</v>
      </c>
      <c r="I2249" t="s">
        <v>58</v>
      </c>
      <c r="J2249">
        <v>12.0907530613049</v>
      </c>
      <c r="K2249">
        <v>14.14789250314</v>
      </c>
    </row>
    <row r="2250" spans="1:11" x14ac:dyDescent="0.35">
      <c r="A2250" t="str">
        <f t="shared" si="34"/>
        <v>Grazing LivestockGrazing livestock (LFA)Specialist sheep (SDA)</v>
      </c>
      <c r="B2250" t="s">
        <v>63</v>
      </c>
      <c r="C2250" t="s">
        <v>66</v>
      </c>
      <c r="D2250" t="s">
        <v>68</v>
      </c>
      <c r="F2250" t="s">
        <v>137</v>
      </c>
      <c r="G2250" t="s">
        <v>9</v>
      </c>
      <c r="H2250">
        <v>1156.9394424321699</v>
      </c>
      <c r="I2250" t="s">
        <v>58</v>
      </c>
      <c r="J2250">
        <v>1012.46758453724</v>
      </c>
      <c r="K2250">
        <v>1670.3561190789001</v>
      </c>
    </row>
    <row r="2251" spans="1:11" x14ac:dyDescent="0.35">
      <c r="A2251" t="str">
        <f t="shared" si="34"/>
        <v>Grazing LivestockGrazing livestock (LFA)Specialist sheep (SDA)</v>
      </c>
      <c r="B2251" t="s">
        <v>63</v>
      </c>
      <c r="C2251" t="s">
        <v>66</v>
      </c>
      <c r="D2251" t="s">
        <v>68</v>
      </c>
      <c r="F2251" t="s">
        <v>138</v>
      </c>
      <c r="G2251" t="s">
        <v>9</v>
      </c>
      <c r="H2251">
        <v>18.360102131228398</v>
      </c>
      <c r="I2251" t="s">
        <v>58</v>
      </c>
      <c r="J2251">
        <v>15.6044199823368</v>
      </c>
      <c r="K2251">
        <v>26.407864510759801</v>
      </c>
    </row>
    <row r="2252" spans="1:11" x14ac:dyDescent="0.35">
      <c r="A2252" t="str">
        <f t="shared" si="34"/>
        <v>Grazing LivestockGrazing livestock (LFA)Specialist sheep (SDA)</v>
      </c>
      <c r="B2252" t="s">
        <v>63</v>
      </c>
      <c r="C2252" t="s">
        <v>66</v>
      </c>
      <c r="D2252" t="s">
        <v>68</v>
      </c>
      <c r="F2252" t="s">
        <v>139</v>
      </c>
      <c r="G2252" t="s">
        <v>9</v>
      </c>
      <c r="H2252">
        <v>600.12149547113995</v>
      </c>
      <c r="I2252" t="s">
        <v>58</v>
      </c>
      <c r="J2252">
        <v>516.76269589782999</v>
      </c>
      <c r="K2252">
        <v>886.917272672688</v>
      </c>
    </row>
    <row r="2253" spans="1:11" x14ac:dyDescent="0.35">
      <c r="A2253" t="str">
        <f t="shared" si="34"/>
        <v>Grazing LivestockGrazing livestock (LFA)Specialist sheep (SDA)</v>
      </c>
      <c r="B2253" t="s">
        <v>63</v>
      </c>
      <c r="C2253" t="s">
        <v>66</v>
      </c>
      <c r="D2253" t="s">
        <v>68</v>
      </c>
      <c r="F2253" t="s">
        <v>140</v>
      </c>
      <c r="G2253" t="s">
        <v>9</v>
      </c>
      <c r="H2253">
        <v>0</v>
      </c>
      <c r="I2253">
        <v>0</v>
      </c>
      <c r="J2253">
        <v>0</v>
      </c>
      <c r="K2253">
        <v>0</v>
      </c>
    </row>
    <row r="2254" spans="1:11" x14ac:dyDescent="0.35">
      <c r="A2254" t="str">
        <f t="shared" si="34"/>
        <v>Grazing LivestockGrazing livestock (LFA)Specialist sheep (SDA)</v>
      </c>
      <c r="B2254" t="s">
        <v>63</v>
      </c>
      <c r="C2254" t="s">
        <v>66</v>
      </c>
      <c r="D2254" t="s">
        <v>68</v>
      </c>
      <c r="F2254" t="s">
        <v>141</v>
      </c>
      <c r="G2254" t="s">
        <v>9</v>
      </c>
      <c r="H2254">
        <v>600.12149547113995</v>
      </c>
      <c r="I2254" t="s">
        <v>58</v>
      </c>
      <c r="J2254">
        <v>516.76269589782999</v>
      </c>
      <c r="K2254">
        <v>886.917272672688</v>
      </c>
    </row>
    <row r="2255" spans="1:11" x14ac:dyDescent="0.35">
      <c r="A2255" t="str">
        <f t="shared" si="34"/>
        <v>Grazing LivestockGrazing livestock (LFA)Specialist sheep (SDA)</v>
      </c>
      <c r="B2255" t="s">
        <v>63</v>
      </c>
      <c r="C2255" t="s">
        <v>66</v>
      </c>
      <c r="D2255" t="s">
        <v>68</v>
      </c>
      <c r="F2255" t="s">
        <v>142</v>
      </c>
      <c r="G2255" t="s">
        <v>9</v>
      </c>
      <c r="H2255">
        <v>96.831761539220494</v>
      </c>
      <c r="I2255" t="s">
        <v>58</v>
      </c>
      <c r="J2255">
        <v>87.027260039019197</v>
      </c>
      <c r="K2255">
        <v>129.75076197470301</v>
      </c>
    </row>
    <row r="2256" spans="1:11" x14ac:dyDescent="0.35">
      <c r="A2256" t="str">
        <f t="shared" si="34"/>
        <v>Grazing LivestockGrazing livestock (LFA)Specialist sheep (SDA)</v>
      </c>
      <c r="B2256" t="s">
        <v>63</v>
      </c>
      <c r="C2256" t="s">
        <v>66</v>
      </c>
      <c r="D2256" t="s">
        <v>68</v>
      </c>
      <c r="F2256" t="s">
        <v>143</v>
      </c>
      <c r="G2256" t="s">
        <v>9</v>
      </c>
      <c r="H2256">
        <v>430.764599871732</v>
      </c>
      <c r="I2256" t="s">
        <v>58</v>
      </c>
      <c r="J2256">
        <v>380.40631708676102</v>
      </c>
      <c r="K2256">
        <v>616.38737599075296</v>
      </c>
    </row>
    <row r="2257" spans="1:11" x14ac:dyDescent="0.35">
      <c r="A2257" t="str">
        <f t="shared" si="34"/>
        <v>Grazing LivestockGrazing livestock (LFA)Specialist sheep (SDA)</v>
      </c>
      <c r="B2257" t="s">
        <v>63</v>
      </c>
      <c r="C2257" t="s">
        <v>66</v>
      </c>
      <c r="D2257" t="s">
        <v>68</v>
      </c>
      <c r="F2257" t="s">
        <v>144</v>
      </c>
      <c r="G2257" t="s">
        <v>9</v>
      </c>
      <c r="H2257">
        <v>10.8614834188456</v>
      </c>
      <c r="I2257" t="s">
        <v>58</v>
      </c>
      <c r="J2257" t="s">
        <v>19</v>
      </c>
      <c r="K2257">
        <v>10.892843929995101</v>
      </c>
    </row>
    <row r="2258" spans="1:11" x14ac:dyDescent="0.35">
      <c r="A2258" t="str">
        <f t="shared" si="34"/>
        <v>Grazing LivestockGrazing livestock (LFA)Specialist sheep (SDA)</v>
      </c>
      <c r="B2258" t="s">
        <v>63</v>
      </c>
      <c r="C2258" t="s">
        <v>66</v>
      </c>
      <c r="D2258" t="s">
        <v>68</v>
      </c>
      <c r="F2258" t="s">
        <v>145</v>
      </c>
      <c r="G2258" t="s">
        <v>9</v>
      </c>
      <c r="H2258">
        <v>0</v>
      </c>
      <c r="I2258">
        <v>0</v>
      </c>
      <c r="J2258">
        <v>0</v>
      </c>
      <c r="K2258">
        <v>0</v>
      </c>
    </row>
    <row r="2259" spans="1:11" x14ac:dyDescent="0.35">
      <c r="A2259" t="str">
        <f t="shared" si="34"/>
        <v>Grazing LivestockGrazing livestock (LFA)Specialist sheep (SDA)</v>
      </c>
      <c r="B2259" t="s">
        <v>63</v>
      </c>
      <c r="C2259" t="s">
        <v>66</v>
      </c>
      <c r="D2259" t="s">
        <v>68</v>
      </c>
      <c r="F2259" t="s">
        <v>146</v>
      </c>
      <c r="G2259" t="s">
        <v>9</v>
      </c>
      <c r="H2259">
        <v>0</v>
      </c>
      <c r="I2259">
        <v>0</v>
      </c>
      <c r="J2259">
        <v>0</v>
      </c>
      <c r="K2259">
        <v>0</v>
      </c>
    </row>
    <row r="2260" spans="1:11" x14ac:dyDescent="0.35">
      <c r="A2260" t="str">
        <f t="shared" si="34"/>
        <v>Grazing LivestockGrazing livestock (LFA)Specialist sheep (SDA)</v>
      </c>
      <c r="B2260" t="s">
        <v>63</v>
      </c>
      <c r="C2260" t="s">
        <v>66</v>
      </c>
      <c r="D2260" t="s">
        <v>68</v>
      </c>
      <c r="F2260" t="s">
        <v>147</v>
      </c>
      <c r="G2260" t="s">
        <v>9</v>
      </c>
      <c r="H2260">
        <v>0</v>
      </c>
      <c r="I2260">
        <v>0</v>
      </c>
      <c r="J2260">
        <v>0</v>
      </c>
      <c r="K2260">
        <v>0</v>
      </c>
    </row>
    <row r="2261" spans="1:11" x14ac:dyDescent="0.35">
      <c r="A2261" t="str">
        <f t="shared" si="34"/>
        <v>Grazing LivestockGrazing livestock (LFA)Specialist sheep (SDA)</v>
      </c>
      <c r="B2261" t="s">
        <v>63</v>
      </c>
      <c r="C2261" t="s">
        <v>66</v>
      </c>
      <c r="D2261" t="s">
        <v>68</v>
      </c>
      <c r="F2261" t="s">
        <v>148</v>
      </c>
      <c r="G2261" t="s">
        <v>9</v>
      </c>
      <c r="H2261">
        <v>0</v>
      </c>
      <c r="I2261">
        <v>0</v>
      </c>
      <c r="J2261">
        <v>0</v>
      </c>
      <c r="K2261">
        <v>0</v>
      </c>
    </row>
    <row r="2262" spans="1:11" x14ac:dyDescent="0.35">
      <c r="A2262" t="str">
        <f t="shared" si="34"/>
        <v>Grazing LivestockGrazing livestock (LFA)Specialist sheep (SDA)</v>
      </c>
      <c r="B2262" t="s">
        <v>63</v>
      </c>
      <c r="C2262" t="s">
        <v>66</v>
      </c>
      <c r="D2262" t="s">
        <v>68</v>
      </c>
      <c r="F2262" t="s">
        <v>149</v>
      </c>
      <c r="G2262" t="s">
        <v>9</v>
      </c>
      <c r="H2262">
        <v>0</v>
      </c>
      <c r="I2262">
        <v>0</v>
      </c>
      <c r="J2262">
        <v>0</v>
      </c>
      <c r="K2262">
        <v>0</v>
      </c>
    </row>
    <row r="2263" spans="1:11" x14ac:dyDescent="0.35">
      <c r="A2263" t="str">
        <f t="shared" si="34"/>
        <v>Grazing LivestockGrazing livestock (LFA)Specialist sheep (SDA)</v>
      </c>
      <c r="B2263" t="s">
        <v>63</v>
      </c>
      <c r="C2263" t="s">
        <v>66</v>
      </c>
      <c r="D2263" t="s">
        <v>68</v>
      </c>
      <c r="F2263" t="s">
        <v>150</v>
      </c>
      <c r="G2263" t="s">
        <v>9</v>
      </c>
      <c r="H2263">
        <v>0</v>
      </c>
      <c r="I2263">
        <v>0</v>
      </c>
      <c r="J2263">
        <v>0</v>
      </c>
      <c r="K2263">
        <v>0</v>
      </c>
    </row>
    <row r="2264" spans="1:11" x14ac:dyDescent="0.35">
      <c r="A2264" t="str">
        <f t="shared" si="34"/>
        <v>Grazing LivestockGrazing livestock (LFA)Specialist sheep (SDA)</v>
      </c>
      <c r="B2264" t="s">
        <v>63</v>
      </c>
      <c r="C2264" t="s">
        <v>66</v>
      </c>
      <c r="D2264" t="s">
        <v>68</v>
      </c>
      <c r="F2264" t="s">
        <v>151</v>
      </c>
      <c r="G2264" t="s">
        <v>9</v>
      </c>
      <c r="H2264">
        <v>0</v>
      </c>
      <c r="I2264">
        <v>0</v>
      </c>
      <c r="J2264">
        <v>0</v>
      </c>
      <c r="K2264">
        <v>0</v>
      </c>
    </row>
    <row r="2265" spans="1:11" x14ac:dyDescent="0.35">
      <c r="A2265" t="str">
        <f t="shared" si="34"/>
        <v>Grazing LivestockGrazing livestock (LFA)Specialist sheep (SDA)</v>
      </c>
      <c r="B2265" t="s">
        <v>63</v>
      </c>
      <c r="C2265" t="s">
        <v>66</v>
      </c>
      <c r="D2265" t="s">
        <v>68</v>
      </c>
      <c r="F2265" t="s">
        <v>152</v>
      </c>
      <c r="G2265" t="s">
        <v>9</v>
      </c>
      <c r="H2265" t="s">
        <v>24</v>
      </c>
      <c r="I2265" t="s">
        <v>54</v>
      </c>
      <c r="J2265">
        <v>0</v>
      </c>
      <c r="K2265" t="s">
        <v>24</v>
      </c>
    </row>
    <row r="2266" spans="1:11" x14ac:dyDescent="0.35">
      <c r="A2266" t="str">
        <f t="shared" si="34"/>
        <v>Grazing LivestockGrazing livestock (LFA)Specialist sheep (SDA)</v>
      </c>
      <c r="B2266" t="s">
        <v>63</v>
      </c>
      <c r="C2266" t="s">
        <v>66</v>
      </c>
      <c r="D2266" t="s">
        <v>68</v>
      </c>
      <c r="F2266" t="s">
        <v>153</v>
      </c>
      <c r="G2266" t="s">
        <v>9</v>
      </c>
      <c r="H2266">
        <v>0</v>
      </c>
      <c r="I2266">
        <v>0</v>
      </c>
      <c r="J2266">
        <v>0</v>
      </c>
      <c r="K2266">
        <v>0</v>
      </c>
    </row>
    <row r="2267" spans="1:11" x14ac:dyDescent="0.35">
      <c r="A2267" t="str">
        <f t="shared" si="34"/>
        <v>Grazing LivestockGrazing livestock (LFA)Specialist sheep (SDA)</v>
      </c>
      <c r="B2267" t="s">
        <v>63</v>
      </c>
      <c r="C2267" t="s">
        <v>66</v>
      </c>
      <c r="D2267" t="s">
        <v>68</v>
      </c>
      <c r="F2267" t="s">
        <v>154</v>
      </c>
      <c r="G2267" t="s">
        <v>9</v>
      </c>
      <c r="H2267">
        <v>0</v>
      </c>
      <c r="I2267">
        <v>0</v>
      </c>
      <c r="J2267">
        <v>0</v>
      </c>
      <c r="K2267">
        <v>0</v>
      </c>
    </row>
    <row r="2268" spans="1:11" x14ac:dyDescent="0.35">
      <c r="A2268" t="str">
        <f t="shared" si="34"/>
        <v>Grazing LivestockGrazing livestock (LFA)Specialist sheep (SDA)</v>
      </c>
      <c r="B2268" t="s">
        <v>63</v>
      </c>
      <c r="C2268" t="s">
        <v>66</v>
      </c>
      <c r="D2268" t="s">
        <v>68</v>
      </c>
      <c r="F2268" t="s">
        <v>155</v>
      </c>
      <c r="G2268" t="s">
        <v>9</v>
      </c>
      <c r="H2268">
        <v>0</v>
      </c>
      <c r="I2268">
        <v>0</v>
      </c>
      <c r="J2268">
        <v>0</v>
      </c>
      <c r="K2268">
        <v>0</v>
      </c>
    </row>
    <row r="2269" spans="1:11" x14ac:dyDescent="0.35">
      <c r="A2269" t="str">
        <f t="shared" si="34"/>
        <v>Grazing LivestockGrazing livestock (LFA)Other grazing livestock (SDA)</v>
      </c>
      <c r="B2269" t="s">
        <v>63</v>
      </c>
      <c r="C2269" t="s">
        <v>66</v>
      </c>
      <c r="D2269" t="s">
        <v>69</v>
      </c>
      <c r="F2269" t="s">
        <v>4</v>
      </c>
      <c r="G2269" t="s">
        <v>5</v>
      </c>
      <c r="H2269">
        <v>2266.9998999999998</v>
      </c>
      <c r="I2269">
        <v>422.85390000000001</v>
      </c>
      <c r="J2269">
        <v>1361.0934999999999</v>
      </c>
      <c r="K2269">
        <v>483.05250000000001</v>
      </c>
    </row>
    <row r="2270" spans="1:11" x14ac:dyDescent="0.35">
      <c r="A2270" t="str">
        <f t="shared" si="34"/>
        <v>Grazing LivestockGrazing livestock (LFA)Other grazing livestock (SDA)</v>
      </c>
      <c r="B2270" t="s">
        <v>63</v>
      </c>
      <c r="C2270" t="s">
        <v>66</v>
      </c>
      <c r="D2270" t="s">
        <v>69</v>
      </c>
      <c r="F2270" t="s">
        <v>6</v>
      </c>
      <c r="G2270" t="s">
        <v>7</v>
      </c>
      <c r="H2270">
        <v>179.93316333538399</v>
      </c>
      <c r="I2270" t="s">
        <v>58</v>
      </c>
      <c r="J2270">
        <v>141.22681017725799</v>
      </c>
      <c r="K2270">
        <v>385.599629400531</v>
      </c>
    </row>
    <row r="2271" spans="1:11" x14ac:dyDescent="0.35">
      <c r="A2271" t="str">
        <f t="shared" si="34"/>
        <v>Grazing LivestockGrazing livestock (LFA)Other grazing livestock (SDA)</v>
      </c>
      <c r="B2271" t="s">
        <v>63</v>
      </c>
      <c r="C2271" t="s">
        <v>66</v>
      </c>
      <c r="D2271" t="s">
        <v>69</v>
      </c>
      <c r="F2271" t="s">
        <v>8</v>
      </c>
      <c r="G2271" t="s">
        <v>9</v>
      </c>
      <c r="H2271">
        <v>176.200914056503</v>
      </c>
      <c r="I2271" t="s">
        <v>58</v>
      </c>
      <c r="J2271">
        <v>138.95347027665599</v>
      </c>
      <c r="K2271">
        <v>376.08289929976598</v>
      </c>
    </row>
    <row r="2272" spans="1:11" x14ac:dyDescent="0.35">
      <c r="A2272" t="str">
        <f t="shared" si="34"/>
        <v>Grazing LivestockGrazing livestock (LFA)Other grazing livestock (SDA)</v>
      </c>
      <c r="B2272" t="s">
        <v>63</v>
      </c>
      <c r="C2272" t="s">
        <v>66</v>
      </c>
      <c r="D2272" t="s">
        <v>69</v>
      </c>
      <c r="F2272" t="s">
        <v>120</v>
      </c>
      <c r="G2272" t="s">
        <v>9</v>
      </c>
      <c r="H2272">
        <v>130.97967950505901</v>
      </c>
      <c r="I2272" t="s">
        <v>58</v>
      </c>
      <c r="J2272">
        <v>118.45676498344901</v>
      </c>
      <c r="K2272">
        <v>222.771090264516</v>
      </c>
    </row>
    <row r="2273" spans="1:11" x14ac:dyDescent="0.35">
      <c r="A2273" t="str">
        <f t="shared" si="34"/>
        <v>Grazing LivestockGrazing livestock (LFA)Other grazing livestock (SDA)</v>
      </c>
      <c r="B2273" t="s">
        <v>63</v>
      </c>
      <c r="C2273" t="s">
        <v>66</v>
      </c>
      <c r="D2273" t="s">
        <v>69</v>
      </c>
      <c r="F2273" t="s">
        <v>121</v>
      </c>
      <c r="G2273" t="s">
        <v>9</v>
      </c>
      <c r="H2273">
        <v>1.7711151244426599</v>
      </c>
      <c r="I2273" t="s">
        <v>58</v>
      </c>
      <c r="J2273">
        <v>1.6765708527738901</v>
      </c>
      <c r="K2273">
        <v>2.5119085399620098</v>
      </c>
    </row>
    <row r="2274" spans="1:11" x14ac:dyDescent="0.35">
      <c r="A2274" t="str">
        <f t="shared" si="34"/>
        <v>Grazing LivestockGrazing livestock (LFA)Other grazing livestock (SDA)</v>
      </c>
      <c r="B2274" t="s">
        <v>63</v>
      </c>
      <c r="C2274" t="s">
        <v>66</v>
      </c>
      <c r="D2274" t="s">
        <v>69</v>
      </c>
      <c r="F2274" t="s">
        <v>122</v>
      </c>
      <c r="G2274" t="s">
        <v>9</v>
      </c>
      <c r="H2274" t="s">
        <v>19</v>
      </c>
      <c r="I2274">
        <v>0</v>
      </c>
      <c r="J2274" t="s">
        <v>24</v>
      </c>
      <c r="K2274" t="s">
        <v>24</v>
      </c>
    </row>
    <row r="2275" spans="1:11" x14ac:dyDescent="0.35">
      <c r="A2275" t="str">
        <f t="shared" si="34"/>
        <v>Grazing LivestockGrazing livestock (LFA)Other grazing livestock (SDA)</v>
      </c>
      <c r="B2275" t="s">
        <v>63</v>
      </c>
      <c r="C2275" t="s">
        <v>66</v>
      </c>
      <c r="D2275" t="s">
        <v>69</v>
      </c>
      <c r="F2275" t="s">
        <v>123</v>
      </c>
      <c r="G2275" t="s">
        <v>9</v>
      </c>
      <c r="H2275">
        <v>1.7572261604422701</v>
      </c>
      <c r="I2275" t="s">
        <v>58</v>
      </c>
      <c r="J2275">
        <v>1.6618563603455601</v>
      </c>
      <c r="K2275">
        <v>2.4881875572530898</v>
      </c>
    </row>
    <row r="2276" spans="1:11" x14ac:dyDescent="0.35">
      <c r="A2276" t="str">
        <f t="shared" si="34"/>
        <v>Grazing LivestockGrazing livestock (LFA)Other grazing livestock (SDA)</v>
      </c>
      <c r="B2276" t="s">
        <v>63</v>
      </c>
      <c r="C2276" t="s">
        <v>66</v>
      </c>
      <c r="D2276" t="s">
        <v>69</v>
      </c>
      <c r="F2276" t="s">
        <v>124</v>
      </c>
      <c r="G2276" t="s">
        <v>9</v>
      </c>
      <c r="H2276">
        <v>44.244932136962198</v>
      </c>
      <c r="I2276" t="s">
        <v>58</v>
      </c>
      <c r="J2276">
        <v>38.308441506773796</v>
      </c>
      <c r="K2276">
        <v>74.365448931534402</v>
      </c>
    </row>
    <row r="2277" spans="1:11" x14ac:dyDescent="0.35">
      <c r="A2277" t="str">
        <f t="shared" si="34"/>
        <v>Grazing LivestockGrazing livestock (LFA)Other grazing livestock (SDA)</v>
      </c>
      <c r="B2277" t="s">
        <v>63</v>
      </c>
      <c r="C2277" t="s">
        <v>66</v>
      </c>
      <c r="D2277" t="s">
        <v>69</v>
      </c>
      <c r="F2277" t="s">
        <v>125</v>
      </c>
      <c r="G2277" t="s">
        <v>9</v>
      </c>
      <c r="H2277" t="s">
        <v>19</v>
      </c>
      <c r="I2277" t="s">
        <v>24</v>
      </c>
      <c r="J2277" t="s">
        <v>19</v>
      </c>
      <c r="K2277" t="s">
        <v>19</v>
      </c>
    </row>
    <row r="2278" spans="1:11" x14ac:dyDescent="0.35">
      <c r="A2278" t="str">
        <f t="shared" si="34"/>
        <v>Grazing LivestockGrazing livestock (LFA)Other grazing livestock (SDA)</v>
      </c>
      <c r="B2278" t="s">
        <v>63</v>
      </c>
      <c r="C2278" t="s">
        <v>66</v>
      </c>
      <c r="D2278" t="s">
        <v>69</v>
      </c>
      <c r="F2278" t="s">
        <v>126</v>
      </c>
      <c r="G2278" t="s">
        <v>9</v>
      </c>
      <c r="H2278">
        <v>42.612566502539302</v>
      </c>
      <c r="I2278" t="s">
        <v>58</v>
      </c>
      <c r="J2278">
        <v>37.445288225974203</v>
      </c>
      <c r="K2278">
        <v>70.645770884117198</v>
      </c>
    </row>
    <row r="2279" spans="1:11" x14ac:dyDescent="0.35">
      <c r="A2279" t="str">
        <f t="shared" si="34"/>
        <v>Grazing LivestockGrazing livestock (LFA)Other grazing livestock (SDA)</v>
      </c>
      <c r="B2279" t="s">
        <v>63</v>
      </c>
      <c r="C2279" t="s">
        <v>66</v>
      </c>
      <c r="D2279" t="s">
        <v>69</v>
      </c>
      <c r="F2279" t="s">
        <v>127</v>
      </c>
      <c r="G2279" t="s">
        <v>9</v>
      </c>
      <c r="H2279">
        <v>5.3200530886657704</v>
      </c>
      <c r="I2279" t="s">
        <v>58</v>
      </c>
      <c r="J2279">
        <v>4.8597647406295001</v>
      </c>
      <c r="K2279">
        <v>8.3543192096097201</v>
      </c>
    </row>
    <row r="2280" spans="1:11" x14ac:dyDescent="0.35">
      <c r="A2280" t="str">
        <f t="shared" si="34"/>
        <v>Grazing LivestockGrazing livestock (LFA)Other grazing livestock (SDA)</v>
      </c>
      <c r="B2280" t="s">
        <v>63</v>
      </c>
      <c r="C2280" t="s">
        <v>66</v>
      </c>
      <c r="D2280" t="s">
        <v>69</v>
      </c>
      <c r="F2280" t="s">
        <v>128</v>
      </c>
      <c r="G2280" t="s">
        <v>9</v>
      </c>
      <c r="H2280" t="s">
        <v>19</v>
      </c>
      <c r="I2280" t="s">
        <v>24</v>
      </c>
      <c r="J2280" t="s">
        <v>24</v>
      </c>
      <c r="K2280" t="s">
        <v>19</v>
      </c>
    </row>
    <row r="2281" spans="1:11" x14ac:dyDescent="0.35">
      <c r="A2281" t="str">
        <f t="shared" si="34"/>
        <v>Grazing LivestockGrazing livestock (LFA)Other grazing livestock (SDA)</v>
      </c>
      <c r="B2281" t="s">
        <v>63</v>
      </c>
      <c r="C2281" t="s">
        <v>66</v>
      </c>
      <c r="D2281" t="s">
        <v>69</v>
      </c>
      <c r="F2281" t="s">
        <v>129</v>
      </c>
      <c r="G2281" t="s">
        <v>9</v>
      </c>
      <c r="H2281">
        <v>5.0613672457594703</v>
      </c>
      <c r="I2281" t="s">
        <v>58</v>
      </c>
      <c r="J2281">
        <v>4.6796881037195401</v>
      </c>
      <c r="K2281">
        <v>8.0754451741787907</v>
      </c>
    </row>
    <row r="2282" spans="1:11" x14ac:dyDescent="0.35">
      <c r="A2282" t="str">
        <f t="shared" si="34"/>
        <v>Grazing LivestockGrazing livestock (LFA)Other grazing livestock (SDA)</v>
      </c>
      <c r="B2282" t="s">
        <v>63</v>
      </c>
      <c r="C2282" t="s">
        <v>66</v>
      </c>
      <c r="D2282" t="s">
        <v>69</v>
      </c>
      <c r="F2282" t="s">
        <v>130</v>
      </c>
      <c r="G2282" t="s">
        <v>9</v>
      </c>
      <c r="H2282">
        <v>5.1167428150305598</v>
      </c>
      <c r="I2282" t="s">
        <v>58</v>
      </c>
      <c r="J2282" t="s">
        <v>19</v>
      </c>
      <c r="K2282">
        <v>4.99994890824496</v>
      </c>
    </row>
    <row r="2283" spans="1:11" x14ac:dyDescent="0.35">
      <c r="A2283" t="str">
        <f t="shared" si="34"/>
        <v>Grazing LivestockGrazing livestock (LFA)Other grazing livestock (SDA)</v>
      </c>
      <c r="B2283" t="s">
        <v>63</v>
      </c>
      <c r="C2283" t="s">
        <v>66</v>
      </c>
      <c r="D2283" t="s">
        <v>69</v>
      </c>
      <c r="F2283" t="s">
        <v>131</v>
      </c>
      <c r="G2283" t="s">
        <v>9</v>
      </c>
      <c r="H2283">
        <v>1.0451188154000399</v>
      </c>
      <c r="I2283" t="s">
        <v>58</v>
      </c>
      <c r="J2283" t="s">
        <v>19</v>
      </c>
      <c r="K2283">
        <v>2.2856052499469501</v>
      </c>
    </row>
    <row r="2284" spans="1:11" x14ac:dyDescent="0.35">
      <c r="A2284" t="str">
        <f t="shared" si="34"/>
        <v>Grazing LivestockGrazing livestock (LFA)Other grazing livestock (SDA)</v>
      </c>
      <c r="B2284" t="s">
        <v>63</v>
      </c>
      <c r="C2284" t="s">
        <v>66</v>
      </c>
      <c r="D2284" t="s">
        <v>69</v>
      </c>
      <c r="F2284" t="s">
        <v>132</v>
      </c>
      <c r="G2284" t="s">
        <v>9</v>
      </c>
      <c r="H2284" t="s">
        <v>19</v>
      </c>
      <c r="I2284" t="s">
        <v>58</v>
      </c>
      <c r="J2284" t="s">
        <v>24</v>
      </c>
      <c r="K2284">
        <v>2.7143436582980098</v>
      </c>
    </row>
    <row r="2285" spans="1:11" x14ac:dyDescent="0.35">
      <c r="A2285" t="str">
        <f t="shared" si="34"/>
        <v>Grazing LivestockGrazing livestock (LFA)Other grazing livestock (SDA)</v>
      </c>
      <c r="B2285" t="s">
        <v>63</v>
      </c>
      <c r="C2285" t="s">
        <v>66</v>
      </c>
      <c r="D2285" t="s">
        <v>69</v>
      </c>
      <c r="F2285" t="s">
        <v>133</v>
      </c>
      <c r="G2285" t="s">
        <v>9</v>
      </c>
      <c r="H2285">
        <v>29.963247563442799</v>
      </c>
      <c r="I2285" t="s">
        <v>58</v>
      </c>
      <c r="J2285">
        <v>25.232974692774601</v>
      </c>
      <c r="K2285">
        <v>58.615295397498201</v>
      </c>
    </row>
    <row r="2286" spans="1:11" x14ac:dyDescent="0.35">
      <c r="A2286" t="str">
        <f t="shared" si="34"/>
        <v>Grazing LivestockGrazing livestock (LFA)Other grazing livestock (SDA)</v>
      </c>
      <c r="B2286" t="s">
        <v>63</v>
      </c>
      <c r="C2286" t="s">
        <v>66</v>
      </c>
      <c r="D2286" t="s">
        <v>69</v>
      </c>
      <c r="F2286" t="s">
        <v>134</v>
      </c>
      <c r="G2286" t="s">
        <v>9</v>
      </c>
      <c r="H2286">
        <v>15.559179640899</v>
      </c>
      <c r="I2286" t="s">
        <v>58</v>
      </c>
      <c r="J2286">
        <v>12.5782693180153</v>
      </c>
      <c r="K2286">
        <v>33.921799762965698</v>
      </c>
    </row>
    <row r="2287" spans="1:11" x14ac:dyDescent="0.35">
      <c r="A2287" t="str">
        <f t="shared" si="34"/>
        <v>Grazing LivestockGrazing livestock (LFA)Other grazing livestock (SDA)</v>
      </c>
      <c r="B2287" t="s">
        <v>63</v>
      </c>
      <c r="C2287" t="s">
        <v>66</v>
      </c>
      <c r="D2287" t="s">
        <v>69</v>
      </c>
      <c r="F2287" t="s">
        <v>135</v>
      </c>
      <c r="G2287" t="s">
        <v>9</v>
      </c>
      <c r="H2287">
        <v>14.404067922543801</v>
      </c>
      <c r="I2287" t="s">
        <v>58</v>
      </c>
      <c r="J2287">
        <v>12.654705374759301</v>
      </c>
      <c r="K2287">
        <v>24.6934956345325</v>
      </c>
    </row>
    <row r="2288" spans="1:11" x14ac:dyDescent="0.35">
      <c r="A2288" t="str">
        <f t="shared" si="34"/>
        <v>Grazing LivestockGrazing livestock (LFA)Other grazing livestock (SDA)</v>
      </c>
      <c r="B2288" t="s">
        <v>63</v>
      </c>
      <c r="C2288" t="s">
        <v>66</v>
      </c>
      <c r="D2288" t="s">
        <v>69</v>
      </c>
      <c r="F2288" t="s">
        <v>136</v>
      </c>
      <c r="G2288" t="s">
        <v>9</v>
      </c>
      <c r="H2288">
        <v>44.563588776514699</v>
      </c>
      <c r="I2288" t="s">
        <v>58</v>
      </c>
      <c r="J2288">
        <v>42.825960024054197</v>
      </c>
      <c r="K2288">
        <v>73.924169277666493</v>
      </c>
    </row>
    <row r="2289" spans="1:11" x14ac:dyDescent="0.35">
      <c r="A2289" t="str">
        <f t="shared" si="34"/>
        <v>Grazing LivestockGrazing livestock (LFA)Other grazing livestock (SDA)</v>
      </c>
      <c r="B2289" t="s">
        <v>63</v>
      </c>
      <c r="C2289" t="s">
        <v>66</v>
      </c>
      <c r="D2289" t="s">
        <v>69</v>
      </c>
      <c r="F2289" t="s">
        <v>137</v>
      </c>
      <c r="G2289" t="s">
        <v>9</v>
      </c>
      <c r="H2289">
        <v>711.68398255774105</v>
      </c>
      <c r="I2289" t="s">
        <v>58</v>
      </c>
      <c r="J2289">
        <v>626.39085339838903</v>
      </c>
      <c r="K2289">
        <v>1412.7725673089401</v>
      </c>
    </row>
    <row r="2290" spans="1:11" x14ac:dyDescent="0.35">
      <c r="A2290" t="str">
        <f t="shared" si="34"/>
        <v>Grazing LivestockGrazing livestock (LFA)Other grazing livestock (SDA)</v>
      </c>
      <c r="B2290" t="s">
        <v>63</v>
      </c>
      <c r="C2290" t="s">
        <v>66</v>
      </c>
      <c r="D2290" t="s">
        <v>69</v>
      </c>
      <c r="F2290" t="s">
        <v>138</v>
      </c>
      <c r="G2290" t="s">
        <v>9</v>
      </c>
      <c r="H2290">
        <v>10.4615463017885</v>
      </c>
      <c r="I2290" t="s">
        <v>58</v>
      </c>
      <c r="J2290">
        <v>9.0660495843966604</v>
      </c>
      <c r="K2290">
        <v>20.637214733388198</v>
      </c>
    </row>
    <row r="2291" spans="1:11" x14ac:dyDescent="0.35">
      <c r="A2291" t="str">
        <f t="shared" si="34"/>
        <v>Grazing LivestockGrazing livestock (LFA)Other grazing livestock (SDA)</v>
      </c>
      <c r="B2291" t="s">
        <v>63</v>
      </c>
      <c r="C2291" t="s">
        <v>66</v>
      </c>
      <c r="D2291" t="s">
        <v>69</v>
      </c>
      <c r="F2291" t="s">
        <v>139</v>
      </c>
      <c r="G2291" t="s">
        <v>9</v>
      </c>
      <c r="H2291">
        <v>361.092431428868</v>
      </c>
      <c r="I2291" t="s">
        <v>58</v>
      </c>
      <c r="J2291">
        <v>311.98834442306901</v>
      </c>
      <c r="K2291">
        <v>729.31014225161903</v>
      </c>
    </row>
    <row r="2292" spans="1:11" x14ac:dyDescent="0.35">
      <c r="A2292" t="str">
        <f t="shared" si="34"/>
        <v>Grazing LivestockGrazing livestock (LFA)Other grazing livestock (SDA)</v>
      </c>
      <c r="B2292" t="s">
        <v>63</v>
      </c>
      <c r="C2292" t="s">
        <v>66</v>
      </c>
      <c r="D2292" t="s">
        <v>69</v>
      </c>
      <c r="F2292" t="s">
        <v>140</v>
      </c>
      <c r="G2292" t="s">
        <v>9</v>
      </c>
      <c r="H2292">
        <v>0</v>
      </c>
      <c r="I2292">
        <v>0</v>
      </c>
      <c r="J2292">
        <v>0</v>
      </c>
      <c r="K2292">
        <v>0</v>
      </c>
    </row>
    <row r="2293" spans="1:11" x14ac:dyDescent="0.35">
      <c r="A2293" t="str">
        <f t="shared" si="34"/>
        <v>Grazing LivestockGrazing livestock (LFA)Other grazing livestock (SDA)</v>
      </c>
      <c r="B2293" t="s">
        <v>63</v>
      </c>
      <c r="C2293" t="s">
        <v>66</v>
      </c>
      <c r="D2293" t="s">
        <v>69</v>
      </c>
      <c r="F2293" t="s">
        <v>141</v>
      </c>
      <c r="G2293" t="s">
        <v>9</v>
      </c>
      <c r="H2293">
        <v>361.092431428868</v>
      </c>
      <c r="I2293" t="s">
        <v>58</v>
      </c>
      <c r="J2293">
        <v>311.98834442306901</v>
      </c>
      <c r="K2293">
        <v>729.31014225161903</v>
      </c>
    </row>
    <row r="2294" spans="1:11" x14ac:dyDescent="0.35">
      <c r="A2294" t="str">
        <f t="shared" si="34"/>
        <v>Grazing LivestockGrazing livestock (LFA)Other grazing livestock (SDA)</v>
      </c>
      <c r="B2294" t="s">
        <v>63</v>
      </c>
      <c r="C2294" t="s">
        <v>66</v>
      </c>
      <c r="D2294" t="s">
        <v>69</v>
      </c>
      <c r="F2294" t="s">
        <v>142</v>
      </c>
      <c r="G2294" t="s">
        <v>9</v>
      </c>
      <c r="H2294">
        <v>65.631887478248203</v>
      </c>
      <c r="I2294" t="s">
        <v>58</v>
      </c>
      <c r="J2294">
        <v>56.544386796351603</v>
      </c>
      <c r="K2294">
        <v>130.96484127501699</v>
      </c>
    </row>
    <row r="2295" spans="1:11" x14ac:dyDescent="0.35">
      <c r="A2295" t="str">
        <f t="shared" si="34"/>
        <v>Grazing LivestockGrazing livestock (LFA)Other grazing livestock (SDA)</v>
      </c>
      <c r="B2295" t="s">
        <v>63</v>
      </c>
      <c r="C2295" t="s">
        <v>66</v>
      </c>
      <c r="D2295" t="s">
        <v>69</v>
      </c>
      <c r="F2295" t="s">
        <v>143</v>
      </c>
      <c r="G2295" t="s">
        <v>9</v>
      </c>
      <c r="H2295">
        <v>267.48564646606297</v>
      </c>
      <c r="I2295" t="s">
        <v>58</v>
      </c>
      <c r="J2295">
        <v>242.15024480684099</v>
      </c>
      <c r="K2295">
        <v>518.763139141191</v>
      </c>
    </row>
    <row r="2296" spans="1:11" x14ac:dyDescent="0.35">
      <c r="A2296" t="str">
        <f t="shared" si="34"/>
        <v>Grazing LivestockGrazing livestock (LFA)Other grazing livestock (SDA)</v>
      </c>
      <c r="B2296" t="s">
        <v>63</v>
      </c>
      <c r="C2296" t="s">
        <v>66</v>
      </c>
      <c r="D2296" t="s">
        <v>69</v>
      </c>
      <c r="F2296" t="s">
        <v>144</v>
      </c>
      <c r="G2296" t="s">
        <v>9</v>
      </c>
      <c r="H2296">
        <v>7.01247088277331</v>
      </c>
      <c r="I2296" t="s">
        <v>58</v>
      </c>
      <c r="J2296">
        <v>6.6418277877309704</v>
      </c>
      <c r="K2296">
        <v>13.0972299077223</v>
      </c>
    </row>
    <row r="2297" spans="1:11" x14ac:dyDescent="0.35">
      <c r="A2297" t="str">
        <f t="shared" si="34"/>
        <v>Grazing LivestockGrazing livestock (LFA)Other grazing livestock (SDA)</v>
      </c>
      <c r="B2297" t="s">
        <v>63</v>
      </c>
      <c r="C2297" t="s">
        <v>66</v>
      </c>
      <c r="D2297" t="s">
        <v>69</v>
      </c>
      <c r="F2297" t="s">
        <v>145</v>
      </c>
      <c r="G2297" t="s">
        <v>9</v>
      </c>
      <c r="H2297">
        <v>0</v>
      </c>
      <c r="I2297">
        <v>0</v>
      </c>
      <c r="J2297">
        <v>0</v>
      </c>
      <c r="K2297">
        <v>0</v>
      </c>
    </row>
    <row r="2298" spans="1:11" x14ac:dyDescent="0.35">
      <c r="A2298" t="str">
        <f t="shared" si="34"/>
        <v>Grazing LivestockGrazing livestock (LFA)Other grazing livestock (SDA)</v>
      </c>
      <c r="B2298" t="s">
        <v>63</v>
      </c>
      <c r="C2298" t="s">
        <v>66</v>
      </c>
      <c r="D2298" t="s">
        <v>69</v>
      </c>
      <c r="F2298" t="s">
        <v>146</v>
      </c>
      <c r="G2298" t="s">
        <v>9</v>
      </c>
      <c r="H2298">
        <v>0</v>
      </c>
      <c r="I2298">
        <v>0</v>
      </c>
      <c r="J2298">
        <v>0</v>
      </c>
      <c r="K2298">
        <v>0</v>
      </c>
    </row>
    <row r="2299" spans="1:11" x14ac:dyDescent="0.35">
      <c r="A2299" t="str">
        <f t="shared" ref="A2299:A2362" si="35">CONCATENATE(B2299,C2299,D2299,E2299)</f>
        <v>Grazing LivestockGrazing livestock (LFA)Other grazing livestock (SDA)</v>
      </c>
      <c r="B2299" t="s">
        <v>63</v>
      </c>
      <c r="C2299" t="s">
        <v>66</v>
      </c>
      <c r="D2299" t="s">
        <v>69</v>
      </c>
      <c r="F2299" t="s">
        <v>147</v>
      </c>
      <c r="G2299" t="s">
        <v>9</v>
      </c>
      <c r="H2299">
        <v>0</v>
      </c>
      <c r="I2299">
        <v>0</v>
      </c>
      <c r="J2299">
        <v>0</v>
      </c>
      <c r="K2299">
        <v>0</v>
      </c>
    </row>
    <row r="2300" spans="1:11" x14ac:dyDescent="0.35">
      <c r="A2300" t="str">
        <f t="shared" si="35"/>
        <v>Grazing LivestockGrazing livestock (LFA)Other grazing livestock (SDA)</v>
      </c>
      <c r="B2300" t="s">
        <v>63</v>
      </c>
      <c r="C2300" t="s">
        <v>66</v>
      </c>
      <c r="D2300" t="s">
        <v>69</v>
      </c>
      <c r="F2300" t="s">
        <v>148</v>
      </c>
      <c r="G2300" t="s">
        <v>9</v>
      </c>
      <c r="H2300">
        <v>0</v>
      </c>
      <c r="I2300">
        <v>0</v>
      </c>
      <c r="J2300">
        <v>0</v>
      </c>
      <c r="K2300">
        <v>0</v>
      </c>
    </row>
    <row r="2301" spans="1:11" x14ac:dyDescent="0.35">
      <c r="A2301" t="str">
        <f t="shared" si="35"/>
        <v>Grazing LivestockGrazing livestock (LFA)Other grazing livestock (SDA)</v>
      </c>
      <c r="B2301" t="s">
        <v>63</v>
      </c>
      <c r="C2301" t="s">
        <v>66</v>
      </c>
      <c r="D2301" t="s">
        <v>69</v>
      </c>
      <c r="F2301" t="s">
        <v>149</v>
      </c>
      <c r="G2301" t="s">
        <v>9</v>
      </c>
      <c r="H2301">
        <v>0</v>
      </c>
      <c r="I2301">
        <v>0</v>
      </c>
      <c r="J2301">
        <v>0</v>
      </c>
      <c r="K2301">
        <v>0</v>
      </c>
    </row>
    <row r="2302" spans="1:11" x14ac:dyDescent="0.35">
      <c r="A2302" t="str">
        <f t="shared" si="35"/>
        <v>Grazing LivestockGrazing livestock (LFA)Other grazing livestock (SDA)</v>
      </c>
      <c r="B2302" t="s">
        <v>63</v>
      </c>
      <c r="C2302" t="s">
        <v>66</v>
      </c>
      <c r="D2302" t="s">
        <v>69</v>
      </c>
      <c r="F2302" t="s">
        <v>150</v>
      </c>
      <c r="G2302" t="s">
        <v>9</v>
      </c>
      <c r="H2302">
        <v>0</v>
      </c>
      <c r="I2302">
        <v>0</v>
      </c>
      <c r="J2302">
        <v>0</v>
      </c>
      <c r="K2302">
        <v>0</v>
      </c>
    </row>
    <row r="2303" spans="1:11" x14ac:dyDescent="0.35">
      <c r="A2303" t="str">
        <f t="shared" si="35"/>
        <v>Grazing LivestockGrazing livestock (LFA)Other grazing livestock (SDA)</v>
      </c>
      <c r="B2303" t="s">
        <v>63</v>
      </c>
      <c r="C2303" t="s">
        <v>66</v>
      </c>
      <c r="D2303" t="s">
        <v>69</v>
      </c>
      <c r="F2303" t="s">
        <v>151</v>
      </c>
      <c r="G2303" t="s">
        <v>9</v>
      </c>
      <c r="H2303">
        <v>0</v>
      </c>
      <c r="I2303">
        <v>0</v>
      </c>
      <c r="J2303">
        <v>0</v>
      </c>
      <c r="K2303">
        <v>0</v>
      </c>
    </row>
    <row r="2304" spans="1:11" x14ac:dyDescent="0.35">
      <c r="A2304" t="str">
        <f t="shared" si="35"/>
        <v>Grazing LivestockGrazing livestock (LFA)Other grazing livestock (SDA)</v>
      </c>
      <c r="B2304" t="s">
        <v>63</v>
      </c>
      <c r="C2304" t="s">
        <v>66</v>
      </c>
      <c r="D2304" t="s">
        <v>69</v>
      </c>
      <c r="F2304" t="s">
        <v>152</v>
      </c>
      <c r="G2304" t="s">
        <v>9</v>
      </c>
      <c r="H2304" t="s">
        <v>19</v>
      </c>
      <c r="I2304">
        <v>0</v>
      </c>
      <c r="J2304" t="s">
        <v>19</v>
      </c>
      <c r="K2304" t="s">
        <v>24</v>
      </c>
    </row>
    <row r="2305" spans="1:11" x14ac:dyDescent="0.35">
      <c r="A2305" t="str">
        <f t="shared" si="35"/>
        <v>Grazing LivestockGrazing livestock (LFA)Other grazing livestock (SDA)</v>
      </c>
      <c r="B2305" t="s">
        <v>63</v>
      </c>
      <c r="C2305" t="s">
        <v>66</v>
      </c>
      <c r="D2305" t="s">
        <v>69</v>
      </c>
      <c r="F2305" t="s">
        <v>153</v>
      </c>
      <c r="G2305" t="s">
        <v>9</v>
      </c>
      <c r="H2305">
        <v>0</v>
      </c>
      <c r="I2305">
        <v>0</v>
      </c>
      <c r="J2305">
        <v>0</v>
      </c>
      <c r="K2305">
        <v>0</v>
      </c>
    </row>
    <row r="2306" spans="1:11" x14ac:dyDescent="0.35">
      <c r="A2306" t="str">
        <f t="shared" si="35"/>
        <v>Grazing LivestockGrazing livestock (LFA)Other grazing livestock (SDA)</v>
      </c>
      <c r="B2306" t="s">
        <v>63</v>
      </c>
      <c r="C2306" t="s">
        <v>66</v>
      </c>
      <c r="D2306" t="s">
        <v>69</v>
      </c>
      <c r="F2306" t="s">
        <v>154</v>
      </c>
      <c r="G2306" t="s">
        <v>9</v>
      </c>
      <c r="H2306">
        <v>0</v>
      </c>
      <c r="I2306">
        <v>0</v>
      </c>
      <c r="J2306">
        <v>0</v>
      </c>
      <c r="K2306">
        <v>0</v>
      </c>
    </row>
    <row r="2307" spans="1:11" x14ac:dyDescent="0.35">
      <c r="A2307" t="str">
        <f t="shared" si="35"/>
        <v>Grazing LivestockGrazing livestock (LFA)Other grazing livestock (SDA)</v>
      </c>
      <c r="B2307" t="s">
        <v>63</v>
      </c>
      <c r="C2307" t="s">
        <v>66</v>
      </c>
      <c r="D2307" t="s">
        <v>69</v>
      </c>
      <c r="F2307" t="s">
        <v>155</v>
      </c>
      <c r="G2307" t="s">
        <v>9</v>
      </c>
      <c r="H2307">
        <v>0</v>
      </c>
      <c r="I2307">
        <v>0</v>
      </c>
      <c r="J2307">
        <v>0</v>
      </c>
      <c r="K2307">
        <v>0</v>
      </c>
    </row>
    <row r="2308" spans="1:11" x14ac:dyDescent="0.35">
      <c r="A2308" t="str">
        <f t="shared" si="35"/>
        <v>Other types &amp; mixed</v>
      </c>
      <c r="B2308" t="s">
        <v>70</v>
      </c>
      <c r="F2308" t="s">
        <v>4</v>
      </c>
      <c r="G2308" t="s">
        <v>5</v>
      </c>
      <c r="H2308">
        <v>8914.0005999999994</v>
      </c>
      <c r="I2308">
        <v>2147.5664999999999</v>
      </c>
      <c r="J2308">
        <v>4468.2597999999998</v>
      </c>
      <c r="K2308">
        <v>2298.1743000000001</v>
      </c>
    </row>
    <row r="2309" spans="1:11" x14ac:dyDescent="0.35">
      <c r="A2309" t="str">
        <f t="shared" si="35"/>
        <v>Other types &amp; mixed</v>
      </c>
      <c r="B2309" t="s">
        <v>70</v>
      </c>
      <c r="F2309" t="s">
        <v>6</v>
      </c>
      <c r="G2309" t="s">
        <v>7</v>
      </c>
      <c r="H2309">
        <v>140.87410433560001</v>
      </c>
      <c r="I2309">
        <v>69.101111382581195</v>
      </c>
      <c r="J2309">
        <v>146.64488754324401</v>
      </c>
      <c r="K2309">
        <v>196.72361786005499</v>
      </c>
    </row>
    <row r="2310" spans="1:11" x14ac:dyDescent="0.35">
      <c r="A2310" t="str">
        <f t="shared" si="35"/>
        <v>Other types &amp; mixed</v>
      </c>
      <c r="B2310" t="s">
        <v>70</v>
      </c>
      <c r="F2310" t="s">
        <v>8</v>
      </c>
      <c r="G2310" t="s">
        <v>9</v>
      </c>
      <c r="H2310">
        <v>134.004789406566</v>
      </c>
      <c r="I2310">
        <v>61.594757404252697</v>
      </c>
      <c r="J2310">
        <v>140.45169224605101</v>
      </c>
      <c r="K2310">
        <v>189.135038752718</v>
      </c>
    </row>
    <row r="2311" spans="1:11" x14ac:dyDescent="0.35">
      <c r="A2311" t="str">
        <f t="shared" si="35"/>
        <v>Other types &amp; mixed</v>
      </c>
      <c r="B2311" t="s">
        <v>70</v>
      </c>
      <c r="F2311" t="s">
        <v>120</v>
      </c>
      <c r="G2311" t="s">
        <v>9</v>
      </c>
      <c r="H2311">
        <v>73.8642657495446</v>
      </c>
      <c r="I2311">
        <v>40.0299395152607</v>
      </c>
      <c r="J2311">
        <v>87.236799509733103</v>
      </c>
      <c r="K2311">
        <v>79.481555328505806</v>
      </c>
    </row>
    <row r="2312" spans="1:11" x14ac:dyDescent="0.35">
      <c r="A2312" t="str">
        <f t="shared" si="35"/>
        <v>Other types &amp; mixed</v>
      </c>
      <c r="B2312" t="s">
        <v>70</v>
      </c>
      <c r="F2312" t="s">
        <v>121</v>
      </c>
      <c r="G2312" t="s">
        <v>9</v>
      </c>
      <c r="H2312">
        <v>0.50253757106545405</v>
      </c>
      <c r="I2312">
        <v>0.39583376812778598</v>
      </c>
      <c r="J2312">
        <v>0.57872499043139802</v>
      </c>
      <c r="K2312">
        <v>0.45412015093894298</v>
      </c>
    </row>
    <row r="2313" spans="1:11" x14ac:dyDescent="0.35">
      <c r="A2313" t="str">
        <f t="shared" si="35"/>
        <v>Other types &amp; mixed</v>
      </c>
      <c r="B2313" t="s">
        <v>70</v>
      </c>
      <c r="F2313" t="s">
        <v>122</v>
      </c>
      <c r="G2313" t="s">
        <v>9</v>
      </c>
      <c r="H2313">
        <v>2.5152120810940901E-2</v>
      </c>
      <c r="I2313" t="s">
        <v>54</v>
      </c>
      <c r="J2313">
        <v>4.4243535257283001E-2</v>
      </c>
      <c r="K2313" t="s">
        <v>24</v>
      </c>
    </row>
    <row r="2314" spans="1:11" x14ac:dyDescent="0.35">
      <c r="A2314" t="str">
        <f t="shared" si="35"/>
        <v>Other types &amp; mixed</v>
      </c>
      <c r="B2314" t="s">
        <v>70</v>
      </c>
      <c r="F2314" t="s">
        <v>123</v>
      </c>
      <c r="G2314" t="s">
        <v>9</v>
      </c>
      <c r="H2314">
        <v>0.47738545025451301</v>
      </c>
      <c r="I2314">
        <v>0.39583376812778598</v>
      </c>
      <c r="J2314">
        <v>0.53448145517411505</v>
      </c>
      <c r="K2314">
        <v>0.442582988592292</v>
      </c>
    </row>
    <row r="2315" spans="1:11" x14ac:dyDescent="0.35">
      <c r="A2315" t="str">
        <f t="shared" si="35"/>
        <v>Other types &amp; mixed</v>
      </c>
      <c r="B2315" t="s">
        <v>70</v>
      </c>
      <c r="F2315" t="s">
        <v>124</v>
      </c>
      <c r="G2315" t="s">
        <v>9</v>
      </c>
      <c r="H2315">
        <v>15.981800050585599</v>
      </c>
      <c r="I2315">
        <v>7.6902717890226002</v>
      </c>
      <c r="J2315">
        <v>21.630695242922101</v>
      </c>
      <c r="K2315">
        <v>12.7470049464917</v>
      </c>
    </row>
    <row r="2316" spans="1:11" x14ac:dyDescent="0.35">
      <c r="A2316" t="str">
        <f t="shared" si="35"/>
        <v>Other types &amp; mixed</v>
      </c>
      <c r="B2316" t="s">
        <v>70</v>
      </c>
      <c r="F2316" t="s">
        <v>125</v>
      </c>
      <c r="G2316" t="s">
        <v>9</v>
      </c>
      <c r="H2316">
        <v>3.93072296180909</v>
      </c>
      <c r="I2316" t="s">
        <v>24</v>
      </c>
      <c r="J2316" t="s">
        <v>54</v>
      </c>
      <c r="K2316" t="s">
        <v>24</v>
      </c>
    </row>
    <row r="2317" spans="1:11" x14ac:dyDescent="0.35">
      <c r="A2317" t="str">
        <f t="shared" si="35"/>
        <v>Other types &amp; mixed</v>
      </c>
      <c r="B2317" t="s">
        <v>70</v>
      </c>
      <c r="F2317" t="s">
        <v>126</v>
      </c>
      <c r="G2317" t="s">
        <v>9</v>
      </c>
      <c r="H2317">
        <v>12.0510770887765</v>
      </c>
      <c r="I2317">
        <v>7.5506317918443999</v>
      </c>
      <c r="J2317">
        <v>13.989916018312099</v>
      </c>
      <c r="K2317">
        <v>12.4869750566787</v>
      </c>
    </row>
    <row r="2318" spans="1:11" x14ac:dyDescent="0.35">
      <c r="A2318" t="str">
        <f t="shared" si="35"/>
        <v>Other types &amp; mixed</v>
      </c>
      <c r="B2318" t="s">
        <v>70</v>
      </c>
      <c r="F2318" t="s">
        <v>127</v>
      </c>
      <c r="G2318" t="s">
        <v>9</v>
      </c>
      <c r="H2318">
        <v>2.3465223628098002</v>
      </c>
      <c r="I2318">
        <v>0.89348649739135</v>
      </c>
      <c r="J2318">
        <v>3.1011863410449001</v>
      </c>
      <c r="K2318">
        <v>2.2370687114550001</v>
      </c>
    </row>
    <row r="2319" spans="1:11" x14ac:dyDescent="0.35">
      <c r="A2319" t="str">
        <f t="shared" si="35"/>
        <v>Other types &amp; mixed</v>
      </c>
      <c r="B2319" t="s">
        <v>70</v>
      </c>
      <c r="F2319" t="s">
        <v>128</v>
      </c>
      <c r="G2319" t="s">
        <v>9</v>
      </c>
      <c r="H2319">
        <v>0.93257819839051803</v>
      </c>
      <c r="I2319" t="s">
        <v>24</v>
      </c>
      <c r="J2319" t="s">
        <v>54</v>
      </c>
      <c r="K2319" t="s">
        <v>24</v>
      </c>
    </row>
    <row r="2320" spans="1:11" x14ac:dyDescent="0.35">
      <c r="A2320" t="str">
        <f t="shared" si="35"/>
        <v>Other types &amp; mixed</v>
      </c>
      <c r="B2320" t="s">
        <v>70</v>
      </c>
      <c r="F2320" t="s">
        <v>129</v>
      </c>
      <c r="G2320" t="s">
        <v>9</v>
      </c>
      <c r="H2320">
        <v>1.4139441644192801</v>
      </c>
      <c r="I2320">
        <v>0.72542419990254103</v>
      </c>
      <c r="J2320">
        <v>1.3867786089788301</v>
      </c>
      <c r="K2320">
        <v>2.1101599256418502</v>
      </c>
    </row>
    <row r="2321" spans="1:11" x14ac:dyDescent="0.35">
      <c r="A2321" t="str">
        <f t="shared" si="35"/>
        <v>Other types &amp; mixed</v>
      </c>
      <c r="B2321" t="s">
        <v>70</v>
      </c>
      <c r="F2321" t="s">
        <v>130</v>
      </c>
      <c r="G2321" t="s">
        <v>9</v>
      </c>
      <c r="H2321">
        <v>3.5194740888844001</v>
      </c>
      <c r="I2321">
        <v>2.8692998284337201</v>
      </c>
      <c r="J2321">
        <v>3.6051014334484299</v>
      </c>
      <c r="K2321">
        <v>3.9605577958120901</v>
      </c>
    </row>
    <row r="2322" spans="1:11" x14ac:dyDescent="0.35">
      <c r="A2322" t="str">
        <f t="shared" si="35"/>
        <v>Other types &amp; mixed</v>
      </c>
      <c r="B2322" t="s">
        <v>70</v>
      </c>
      <c r="F2322" t="s">
        <v>131</v>
      </c>
      <c r="G2322" t="s">
        <v>9</v>
      </c>
      <c r="H2322">
        <v>2.1745147840802299</v>
      </c>
      <c r="I2322" t="s">
        <v>19</v>
      </c>
      <c r="J2322">
        <v>2.2226870313136202</v>
      </c>
      <c r="K2322">
        <v>1.9370184454677799</v>
      </c>
    </row>
    <row r="2323" spans="1:11" x14ac:dyDescent="0.35">
      <c r="A2323" t="str">
        <f t="shared" si="35"/>
        <v>Other types &amp; mixed</v>
      </c>
      <c r="B2323" t="s">
        <v>70</v>
      </c>
      <c r="F2323" t="s">
        <v>132</v>
      </c>
      <c r="G2323" t="s">
        <v>9</v>
      </c>
      <c r="H2323">
        <v>1.3449593048041799</v>
      </c>
      <c r="I2323" t="s">
        <v>19</v>
      </c>
      <c r="J2323">
        <v>1.3824144021348099</v>
      </c>
      <c r="K2323" t="s">
        <v>19</v>
      </c>
    </row>
    <row r="2324" spans="1:11" x14ac:dyDescent="0.35">
      <c r="A2324" t="str">
        <f t="shared" si="35"/>
        <v>Other types &amp; mixed</v>
      </c>
      <c r="B2324" t="s">
        <v>70</v>
      </c>
      <c r="F2324" t="s">
        <v>133</v>
      </c>
      <c r="G2324" t="s">
        <v>9</v>
      </c>
      <c r="H2324">
        <v>25.4233551263167</v>
      </c>
      <c r="I2324">
        <v>13.349545576353499</v>
      </c>
      <c r="J2324">
        <v>26.711028698465601</v>
      </c>
      <c r="K2324">
        <v>34.202344978794699</v>
      </c>
    </row>
    <row r="2325" spans="1:11" x14ac:dyDescent="0.35">
      <c r="A2325" t="str">
        <f t="shared" si="35"/>
        <v>Other types &amp; mixed</v>
      </c>
      <c r="B2325" t="s">
        <v>70</v>
      </c>
      <c r="F2325" t="s">
        <v>134</v>
      </c>
      <c r="G2325" t="s">
        <v>9</v>
      </c>
      <c r="H2325">
        <v>16.6983337201032</v>
      </c>
      <c r="I2325">
        <v>8.3916660368840805</v>
      </c>
      <c r="J2325">
        <v>17.527452056391201</v>
      </c>
      <c r="K2325">
        <v>22.848609228638601</v>
      </c>
    </row>
    <row r="2326" spans="1:11" x14ac:dyDescent="0.35">
      <c r="A2326" t="str">
        <f t="shared" si="35"/>
        <v>Other types &amp; mixed</v>
      </c>
      <c r="B2326" t="s">
        <v>70</v>
      </c>
      <c r="F2326" t="s">
        <v>135</v>
      </c>
      <c r="G2326" t="s">
        <v>9</v>
      </c>
      <c r="H2326">
        <v>8.7250214062135001</v>
      </c>
      <c r="I2326">
        <v>4.9578795394694399</v>
      </c>
      <c r="J2326">
        <v>9.1835766420743905</v>
      </c>
      <c r="K2326">
        <v>11.353735750156099</v>
      </c>
    </row>
    <row r="2327" spans="1:11" x14ac:dyDescent="0.35">
      <c r="A2327" t="str">
        <f t="shared" si="35"/>
        <v>Other types &amp; mixed</v>
      </c>
      <c r="B2327" t="s">
        <v>70</v>
      </c>
      <c r="F2327" t="s">
        <v>136</v>
      </c>
      <c r="G2327" t="s">
        <v>9</v>
      </c>
      <c r="H2327">
        <v>26.090576549882702</v>
      </c>
      <c r="I2327">
        <v>14.831502055931701</v>
      </c>
      <c r="J2327">
        <v>31.6100628034207</v>
      </c>
      <c r="K2327">
        <v>25.880458745013399</v>
      </c>
    </row>
    <row r="2328" spans="1:11" x14ac:dyDescent="0.35">
      <c r="A2328" t="str">
        <f t="shared" si="35"/>
        <v>Other types &amp; mixed</v>
      </c>
      <c r="B2328" t="s">
        <v>70</v>
      </c>
      <c r="F2328" t="s">
        <v>137</v>
      </c>
      <c r="G2328" t="s">
        <v>9</v>
      </c>
      <c r="H2328">
        <v>211.092187111811</v>
      </c>
      <c r="I2328">
        <v>132.13734901806299</v>
      </c>
      <c r="J2328">
        <v>215.20209657683699</v>
      </c>
      <c r="K2328">
        <v>276.88207174277397</v>
      </c>
    </row>
    <row r="2329" spans="1:11" x14ac:dyDescent="0.35">
      <c r="A2329" t="str">
        <f t="shared" si="35"/>
        <v>Other types &amp; mixed</v>
      </c>
      <c r="B2329" t="s">
        <v>70</v>
      </c>
      <c r="F2329" t="s">
        <v>138</v>
      </c>
      <c r="G2329" t="s">
        <v>9</v>
      </c>
      <c r="H2329">
        <v>3.19022826181995</v>
      </c>
      <c r="I2329">
        <v>1.7951430328234299</v>
      </c>
      <c r="J2329">
        <v>3.8141061605236102</v>
      </c>
      <c r="K2329">
        <v>3.2809044857911802</v>
      </c>
    </row>
    <row r="2330" spans="1:11" x14ac:dyDescent="0.35">
      <c r="A2330" t="str">
        <f t="shared" si="35"/>
        <v>Other types &amp; mixed</v>
      </c>
      <c r="B2330" t="s">
        <v>70</v>
      </c>
      <c r="F2330" t="s">
        <v>139</v>
      </c>
      <c r="G2330" t="s">
        <v>9</v>
      </c>
      <c r="H2330">
        <v>98.930664754498594</v>
      </c>
      <c r="I2330">
        <v>64.954520197628398</v>
      </c>
      <c r="J2330">
        <v>99.524639471500805</v>
      </c>
      <c r="K2330">
        <v>129.525383570776</v>
      </c>
    </row>
    <row r="2331" spans="1:11" x14ac:dyDescent="0.35">
      <c r="A2331" t="str">
        <f t="shared" si="35"/>
        <v>Other types &amp; mixed</v>
      </c>
      <c r="B2331" t="s">
        <v>70</v>
      </c>
      <c r="F2331" t="s">
        <v>140</v>
      </c>
      <c r="G2331" t="s">
        <v>9</v>
      </c>
      <c r="H2331">
        <v>83.904239550982297</v>
      </c>
      <c r="I2331">
        <v>64.954520197628398</v>
      </c>
      <c r="J2331">
        <v>86.188880283997804</v>
      </c>
      <c r="K2331">
        <v>97.170167258418999</v>
      </c>
    </row>
    <row r="2332" spans="1:11" x14ac:dyDescent="0.35">
      <c r="A2332" t="str">
        <f t="shared" si="35"/>
        <v>Other types &amp; mixed</v>
      </c>
      <c r="B2332" t="s">
        <v>70</v>
      </c>
      <c r="F2332" t="s">
        <v>141</v>
      </c>
      <c r="G2332" t="s">
        <v>9</v>
      </c>
      <c r="H2332">
        <v>15.0264252035164</v>
      </c>
      <c r="I2332" t="s">
        <v>54</v>
      </c>
      <c r="J2332">
        <v>13.3357591875029</v>
      </c>
      <c r="K2332" t="s">
        <v>24</v>
      </c>
    </row>
    <row r="2333" spans="1:11" x14ac:dyDescent="0.35">
      <c r="A2333" t="str">
        <f t="shared" si="35"/>
        <v>Other types &amp; mixed</v>
      </c>
      <c r="B2333" t="s">
        <v>70</v>
      </c>
      <c r="F2333" t="s">
        <v>142</v>
      </c>
      <c r="G2333" t="s">
        <v>9</v>
      </c>
      <c r="H2333">
        <v>16.2977880021682</v>
      </c>
      <c r="I2333">
        <v>3.88670536162675</v>
      </c>
      <c r="J2333">
        <v>14.8044291202584</v>
      </c>
      <c r="K2333">
        <v>30.799012198509001</v>
      </c>
    </row>
    <row r="2334" spans="1:11" x14ac:dyDescent="0.35">
      <c r="A2334" t="str">
        <f t="shared" si="35"/>
        <v>Other types &amp; mixed</v>
      </c>
      <c r="B2334" t="s">
        <v>70</v>
      </c>
      <c r="F2334" t="s">
        <v>143</v>
      </c>
      <c r="G2334" t="s">
        <v>9</v>
      </c>
      <c r="H2334">
        <v>89.520995142181206</v>
      </c>
      <c r="I2334">
        <v>58.488578309449402</v>
      </c>
      <c r="J2334">
        <v>94.631503105526704</v>
      </c>
      <c r="K2334">
        <v>108.583562117112</v>
      </c>
    </row>
    <row r="2335" spans="1:11" x14ac:dyDescent="0.35">
      <c r="A2335" t="str">
        <f t="shared" si="35"/>
        <v>Other types &amp; mixed</v>
      </c>
      <c r="B2335" t="s">
        <v>70</v>
      </c>
      <c r="F2335" t="s">
        <v>144</v>
      </c>
      <c r="G2335" t="s">
        <v>9</v>
      </c>
      <c r="H2335">
        <v>3.1525109511435301</v>
      </c>
      <c r="I2335">
        <v>3.01240211653516</v>
      </c>
      <c r="J2335">
        <v>2.4274187190279299</v>
      </c>
      <c r="K2335">
        <v>4.6932093705860298</v>
      </c>
    </row>
    <row r="2336" spans="1:11" x14ac:dyDescent="0.35">
      <c r="A2336" t="str">
        <f t="shared" si="35"/>
        <v>Other types &amp; mixed</v>
      </c>
      <c r="B2336" t="s">
        <v>70</v>
      </c>
      <c r="F2336" t="s">
        <v>145</v>
      </c>
      <c r="G2336" t="s">
        <v>9</v>
      </c>
      <c r="H2336">
        <v>580.13143822202596</v>
      </c>
      <c r="I2336">
        <v>180.19802437316801</v>
      </c>
      <c r="J2336">
        <v>696.11825054577196</v>
      </c>
      <c r="K2336">
        <v>728.34665017357497</v>
      </c>
    </row>
    <row r="2337" spans="1:11" x14ac:dyDescent="0.35">
      <c r="A2337" t="str">
        <f t="shared" si="35"/>
        <v>Other types &amp; mixed</v>
      </c>
      <c r="B2337" t="s">
        <v>70</v>
      </c>
      <c r="F2337" t="s">
        <v>146</v>
      </c>
      <c r="G2337" t="s">
        <v>9</v>
      </c>
      <c r="H2337">
        <v>0.87083778971251102</v>
      </c>
      <c r="I2337">
        <v>0.44307235654867999</v>
      </c>
      <c r="J2337" t="s">
        <v>19</v>
      </c>
      <c r="K2337" t="s">
        <v>19</v>
      </c>
    </row>
    <row r="2338" spans="1:11" x14ac:dyDescent="0.35">
      <c r="A2338" t="str">
        <f t="shared" si="35"/>
        <v>Other types &amp; mixed</v>
      </c>
      <c r="B2338" t="s">
        <v>70</v>
      </c>
      <c r="F2338" t="s">
        <v>147</v>
      </c>
      <c r="G2338" t="s">
        <v>9</v>
      </c>
      <c r="H2338" t="s">
        <v>19</v>
      </c>
      <c r="I2338">
        <v>3.5168488053804201</v>
      </c>
      <c r="J2338" t="s">
        <v>19</v>
      </c>
      <c r="K2338" t="s">
        <v>19</v>
      </c>
    </row>
    <row r="2339" spans="1:11" x14ac:dyDescent="0.35">
      <c r="A2339" t="str">
        <f t="shared" si="35"/>
        <v>Other types &amp; mixed</v>
      </c>
      <c r="B2339" t="s">
        <v>70</v>
      </c>
      <c r="F2339" t="s">
        <v>148</v>
      </c>
      <c r="G2339" t="s">
        <v>9</v>
      </c>
      <c r="H2339" t="s">
        <v>19</v>
      </c>
      <c r="I2339" t="s">
        <v>19</v>
      </c>
      <c r="J2339" t="s">
        <v>24</v>
      </c>
      <c r="K2339" t="s">
        <v>19</v>
      </c>
    </row>
    <row r="2340" spans="1:11" x14ac:dyDescent="0.35">
      <c r="A2340" t="str">
        <f t="shared" si="35"/>
        <v>Other types &amp; mixed</v>
      </c>
      <c r="B2340" t="s">
        <v>70</v>
      </c>
      <c r="F2340" t="s">
        <v>149</v>
      </c>
      <c r="G2340" t="s">
        <v>9</v>
      </c>
      <c r="H2340" t="s">
        <v>19</v>
      </c>
      <c r="I2340">
        <v>0.72230343973050504</v>
      </c>
      <c r="J2340" t="s">
        <v>19</v>
      </c>
      <c r="K2340" t="s">
        <v>19</v>
      </c>
    </row>
    <row r="2341" spans="1:11" x14ac:dyDescent="0.35">
      <c r="A2341" t="str">
        <f t="shared" si="35"/>
        <v>Other types &amp; mixed</v>
      </c>
      <c r="B2341" t="s">
        <v>70</v>
      </c>
      <c r="F2341" t="s">
        <v>150</v>
      </c>
      <c r="G2341" t="s">
        <v>9</v>
      </c>
      <c r="H2341">
        <v>347.253976127172</v>
      </c>
      <c r="I2341">
        <v>92.523316707538598</v>
      </c>
      <c r="J2341">
        <v>434.98175514771998</v>
      </c>
      <c r="K2341">
        <v>414.72515198694902</v>
      </c>
    </row>
    <row r="2342" spans="1:11" x14ac:dyDescent="0.35">
      <c r="A2342" t="str">
        <f t="shared" si="35"/>
        <v>Other types &amp; mixed</v>
      </c>
      <c r="B2342" t="s">
        <v>70</v>
      </c>
      <c r="F2342" t="s">
        <v>151</v>
      </c>
      <c r="G2342" t="s">
        <v>9</v>
      </c>
      <c r="H2342">
        <v>183.493694615636</v>
      </c>
      <c r="I2342" t="s">
        <v>19</v>
      </c>
      <c r="J2342">
        <v>178.26640770753801</v>
      </c>
      <c r="K2342">
        <v>287.78526566501102</v>
      </c>
    </row>
    <row r="2343" spans="1:11" x14ac:dyDescent="0.35">
      <c r="A2343" t="str">
        <f t="shared" si="35"/>
        <v>Other types &amp; mixed</v>
      </c>
      <c r="B2343" t="s">
        <v>70</v>
      </c>
      <c r="F2343" t="s">
        <v>152</v>
      </c>
      <c r="G2343" t="s">
        <v>9</v>
      </c>
      <c r="H2343">
        <v>15576.506770114</v>
      </c>
      <c r="I2343">
        <v>1334.6477818032599</v>
      </c>
      <c r="J2343">
        <v>23162.018590436499</v>
      </c>
      <c r="K2343">
        <v>14136.799491100401</v>
      </c>
    </row>
    <row r="2344" spans="1:11" x14ac:dyDescent="0.35">
      <c r="A2344" t="str">
        <f t="shared" si="35"/>
        <v>Other types &amp; mixed</v>
      </c>
      <c r="B2344" t="s">
        <v>70</v>
      </c>
      <c r="F2344" t="s">
        <v>153</v>
      </c>
      <c r="G2344" t="s">
        <v>9</v>
      </c>
      <c r="H2344">
        <v>1608.0617203346401</v>
      </c>
      <c r="I2344" t="s">
        <v>19</v>
      </c>
      <c r="J2344">
        <v>1843.6934642654401</v>
      </c>
      <c r="K2344">
        <v>1789.51812654071</v>
      </c>
    </row>
    <row r="2345" spans="1:11" x14ac:dyDescent="0.35">
      <c r="A2345" t="str">
        <f t="shared" si="35"/>
        <v>Other types &amp; mixed</v>
      </c>
      <c r="B2345" t="s">
        <v>70</v>
      </c>
      <c r="F2345" t="s">
        <v>154</v>
      </c>
      <c r="G2345" t="s">
        <v>9</v>
      </c>
      <c r="H2345" t="s">
        <v>19</v>
      </c>
      <c r="I2345" t="s">
        <v>24</v>
      </c>
      <c r="J2345" t="s">
        <v>19</v>
      </c>
      <c r="K2345" t="s">
        <v>24</v>
      </c>
    </row>
    <row r="2346" spans="1:11" x14ac:dyDescent="0.35">
      <c r="A2346" t="str">
        <f t="shared" si="35"/>
        <v>Other types &amp; mixed</v>
      </c>
      <c r="B2346" t="s">
        <v>70</v>
      </c>
      <c r="F2346" t="s">
        <v>155</v>
      </c>
      <c r="G2346" t="s">
        <v>9</v>
      </c>
      <c r="H2346">
        <v>11309.625318412</v>
      </c>
      <c r="I2346" t="s">
        <v>19</v>
      </c>
      <c r="J2346">
        <v>16973.343684380201</v>
      </c>
      <c r="K2346">
        <v>10675.622573884</v>
      </c>
    </row>
    <row r="2347" spans="1:11" x14ac:dyDescent="0.35">
      <c r="A2347" t="str">
        <f t="shared" si="35"/>
        <v>Other types &amp; mixedPigs</v>
      </c>
      <c r="B2347" t="s">
        <v>70</v>
      </c>
      <c r="C2347" t="s">
        <v>71</v>
      </c>
      <c r="F2347" t="s">
        <v>4</v>
      </c>
      <c r="G2347" t="s">
        <v>5</v>
      </c>
      <c r="H2347">
        <v>1338.0003999999999</v>
      </c>
      <c r="I2347">
        <v>319.84210000000002</v>
      </c>
      <c r="J2347">
        <v>666.39919999999995</v>
      </c>
      <c r="K2347">
        <v>351.75909999999999</v>
      </c>
    </row>
    <row r="2348" spans="1:11" x14ac:dyDescent="0.35">
      <c r="A2348" t="str">
        <f t="shared" si="35"/>
        <v>Other types &amp; mixedPigs</v>
      </c>
      <c r="B2348" t="s">
        <v>70</v>
      </c>
      <c r="C2348" t="s">
        <v>71</v>
      </c>
      <c r="F2348" t="s">
        <v>6</v>
      </c>
      <c r="G2348" t="s">
        <v>7</v>
      </c>
      <c r="H2348">
        <v>77.805243558970503</v>
      </c>
      <c r="I2348" t="s">
        <v>58</v>
      </c>
      <c r="J2348">
        <v>120.27974658583</v>
      </c>
      <c r="K2348">
        <v>51.067674596051702</v>
      </c>
    </row>
    <row r="2349" spans="1:11" x14ac:dyDescent="0.35">
      <c r="A2349" t="str">
        <f t="shared" si="35"/>
        <v>Other types &amp; mixedPigs</v>
      </c>
      <c r="B2349" t="s">
        <v>70</v>
      </c>
      <c r="C2349" t="s">
        <v>71</v>
      </c>
      <c r="F2349" t="s">
        <v>8</v>
      </c>
      <c r="G2349" t="s">
        <v>9</v>
      </c>
      <c r="H2349">
        <v>73.434994414052497</v>
      </c>
      <c r="I2349" t="s">
        <v>58</v>
      </c>
      <c r="J2349">
        <v>115.694351516328</v>
      </c>
      <c r="K2349">
        <v>47.901676655984197</v>
      </c>
    </row>
    <row r="2350" spans="1:11" x14ac:dyDescent="0.35">
      <c r="A2350" t="str">
        <f t="shared" si="35"/>
        <v>Other types &amp; mixedPigs</v>
      </c>
      <c r="B2350" t="s">
        <v>70</v>
      </c>
      <c r="C2350" t="s">
        <v>71</v>
      </c>
      <c r="F2350" t="s">
        <v>120</v>
      </c>
      <c r="G2350" t="s">
        <v>9</v>
      </c>
      <c r="H2350">
        <v>13.336377328437299</v>
      </c>
      <c r="I2350" t="s">
        <v>24</v>
      </c>
      <c r="J2350">
        <v>19.056033305562199</v>
      </c>
      <c r="K2350" t="s">
        <v>24</v>
      </c>
    </row>
    <row r="2351" spans="1:11" x14ac:dyDescent="0.35">
      <c r="A2351" t="str">
        <f t="shared" si="35"/>
        <v>Other types &amp; mixedPigs</v>
      </c>
      <c r="B2351" t="s">
        <v>70</v>
      </c>
      <c r="C2351" t="s">
        <v>71</v>
      </c>
      <c r="F2351" t="s">
        <v>121</v>
      </c>
      <c r="G2351" t="s">
        <v>9</v>
      </c>
      <c r="H2351">
        <v>0.241909920206302</v>
      </c>
      <c r="I2351" t="s">
        <v>24</v>
      </c>
      <c r="J2351">
        <v>0.20986545301975201</v>
      </c>
      <c r="K2351" t="s">
        <v>54</v>
      </c>
    </row>
    <row r="2352" spans="1:11" x14ac:dyDescent="0.35">
      <c r="A2352" t="str">
        <f t="shared" si="35"/>
        <v>Other types &amp; mixedPigs</v>
      </c>
      <c r="B2352" t="s">
        <v>70</v>
      </c>
      <c r="C2352" t="s">
        <v>71</v>
      </c>
      <c r="F2352" t="s">
        <v>122</v>
      </c>
      <c r="G2352" t="s">
        <v>9</v>
      </c>
      <c r="H2352">
        <v>0</v>
      </c>
      <c r="I2352">
        <v>0</v>
      </c>
      <c r="J2352">
        <v>0</v>
      </c>
      <c r="K2352" t="s">
        <v>54</v>
      </c>
    </row>
    <row r="2353" spans="1:11" x14ac:dyDescent="0.35">
      <c r="A2353" t="str">
        <f t="shared" si="35"/>
        <v>Other types &amp; mixedPigs</v>
      </c>
      <c r="B2353" t="s">
        <v>70</v>
      </c>
      <c r="C2353" t="s">
        <v>71</v>
      </c>
      <c r="F2353" t="s">
        <v>123</v>
      </c>
      <c r="G2353" t="s">
        <v>9</v>
      </c>
      <c r="H2353">
        <v>0.241909920206302</v>
      </c>
      <c r="I2353" t="s">
        <v>24</v>
      </c>
      <c r="J2353">
        <v>0.20986545301975201</v>
      </c>
      <c r="K2353" t="s">
        <v>54</v>
      </c>
    </row>
    <row r="2354" spans="1:11" x14ac:dyDescent="0.35">
      <c r="A2354" t="str">
        <f t="shared" si="35"/>
        <v>Other types &amp; mixedPigs</v>
      </c>
      <c r="B2354" t="s">
        <v>70</v>
      </c>
      <c r="C2354" t="s">
        <v>71</v>
      </c>
      <c r="F2354" t="s">
        <v>124</v>
      </c>
      <c r="G2354" t="s">
        <v>9</v>
      </c>
      <c r="H2354">
        <v>5.4932010408965501</v>
      </c>
      <c r="I2354" t="s">
        <v>24</v>
      </c>
      <c r="J2354">
        <v>7.2364446716022499</v>
      </c>
      <c r="K2354" t="s">
        <v>54</v>
      </c>
    </row>
    <row r="2355" spans="1:11" x14ac:dyDescent="0.35">
      <c r="A2355" t="str">
        <f t="shared" si="35"/>
        <v>Other types &amp; mixedPigs</v>
      </c>
      <c r="B2355" t="s">
        <v>70</v>
      </c>
      <c r="C2355" t="s">
        <v>71</v>
      </c>
      <c r="F2355" t="s">
        <v>125</v>
      </c>
      <c r="G2355" t="s">
        <v>9</v>
      </c>
      <c r="H2355">
        <v>0</v>
      </c>
      <c r="I2355">
        <v>0</v>
      </c>
      <c r="J2355">
        <v>0</v>
      </c>
      <c r="K2355" t="s">
        <v>54</v>
      </c>
    </row>
    <row r="2356" spans="1:11" x14ac:dyDescent="0.35">
      <c r="A2356" t="str">
        <f t="shared" si="35"/>
        <v>Other types &amp; mixedPigs</v>
      </c>
      <c r="B2356" t="s">
        <v>70</v>
      </c>
      <c r="C2356" t="s">
        <v>71</v>
      </c>
      <c r="F2356" t="s">
        <v>126</v>
      </c>
      <c r="G2356" t="s">
        <v>9</v>
      </c>
      <c r="H2356">
        <v>5.4932010408965501</v>
      </c>
      <c r="I2356" t="s">
        <v>24</v>
      </c>
      <c r="J2356">
        <v>7.2364446716022499</v>
      </c>
      <c r="K2356" t="s">
        <v>54</v>
      </c>
    </row>
    <row r="2357" spans="1:11" x14ac:dyDescent="0.35">
      <c r="A2357" t="str">
        <f t="shared" si="35"/>
        <v>Other types &amp; mixedPigs</v>
      </c>
      <c r="B2357" t="s">
        <v>70</v>
      </c>
      <c r="C2357" t="s">
        <v>71</v>
      </c>
      <c r="F2357" t="s">
        <v>127</v>
      </c>
      <c r="G2357" t="s">
        <v>9</v>
      </c>
      <c r="H2357">
        <v>0.427267996332438</v>
      </c>
      <c r="I2357" t="s">
        <v>24</v>
      </c>
      <c r="J2357">
        <v>0.78891061093710801</v>
      </c>
      <c r="K2357" t="s">
        <v>54</v>
      </c>
    </row>
    <row r="2358" spans="1:11" x14ac:dyDescent="0.35">
      <c r="A2358" t="str">
        <f t="shared" si="35"/>
        <v>Other types &amp; mixedPigs</v>
      </c>
      <c r="B2358" t="s">
        <v>70</v>
      </c>
      <c r="C2358" t="s">
        <v>71</v>
      </c>
      <c r="F2358" t="s">
        <v>128</v>
      </c>
      <c r="G2358" t="s">
        <v>9</v>
      </c>
      <c r="H2358" t="s">
        <v>54</v>
      </c>
      <c r="I2358">
        <v>0</v>
      </c>
      <c r="J2358">
        <v>0</v>
      </c>
      <c r="K2358">
        <v>0</v>
      </c>
    </row>
    <row r="2359" spans="1:11" x14ac:dyDescent="0.35">
      <c r="A2359" t="str">
        <f t="shared" si="35"/>
        <v>Other types &amp; mixedPigs</v>
      </c>
      <c r="B2359" t="s">
        <v>70</v>
      </c>
      <c r="C2359" t="s">
        <v>71</v>
      </c>
      <c r="F2359" t="s">
        <v>129</v>
      </c>
      <c r="G2359" t="s">
        <v>9</v>
      </c>
      <c r="H2359">
        <v>0.427267996332438</v>
      </c>
      <c r="I2359" t="s">
        <v>24</v>
      </c>
      <c r="J2359">
        <v>0.78891061093710801</v>
      </c>
      <c r="K2359" t="s">
        <v>54</v>
      </c>
    </row>
    <row r="2360" spans="1:11" x14ac:dyDescent="0.35">
      <c r="A2360" t="str">
        <f t="shared" si="35"/>
        <v>Other types &amp; mixedPigs</v>
      </c>
      <c r="B2360" t="s">
        <v>70</v>
      </c>
      <c r="C2360" t="s">
        <v>71</v>
      </c>
      <c r="F2360" t="s">
        <v>130</v>
      </c>
      <c r="G2360" t="s">
        <v>9</v>
      </c>
      <c r="H2360" t="s">
        <v>19</v>
      </c>
      <c r="I2360">
        <v>0</v>
      </c>
      <c r="J2360" t="s">
        <v>19</v>
      </c>
      <c r="K2360" t="s">
        <v>24</v>
      </c>
    </row>
    <row r="2361" spans="1:11" x14ac:dyDescent="0.35">
      <c r="A2361" t="str">
        <f t="shared" si="35"/>
        <v>Other types &amp; mixedPigs</v>
      </c>
      <c r="B2361" t="s">
        <v>70</v>
      </c>
      <c r="C2361" t="s">
        <v>71</v>
      </c>
      <c r="F2361" t="s">
        <v>131</v>
      </c>
      <c r="G2361" t="s">
        <v>9</v>
      </c>
      <c r="H2361" t="s">
        <v>19</v>
      </c>
      <c r="I2361">
        <v>0</v>
      </c>
      <c r="J2361" t="s">
        <v>19</v>
      </c>
      <c r="K2361">
        <v>0</v>
      </c>
    </row>
    <row r="2362" spans="1:11" x14ac:dyDescent="0.35">
      <c r="A2362" t="str">
        <f t="shared" si="35"/>
        <v>Other types &amp; mixedPigs</v>
      </c>
      <c r="B2362" t="s">
        <v>70</v>
      </c>
      <c r="C2362" t="s">
        <v>71</v>
      </c>
      <c r="F2362" t="s">
        <v>132</v>
      </c>
      <c r="G2362" t="s">
        <v>9</v>
      </c>
      <c r="H2362" t="s">
        <v>19</v>
      </c>
      <c r="I2362">
        <v>0</v>
      </c>
      <c r="J2362" t="s">
        <v>19</v>
      </c>
      <c r="K2362" t="s">
        <v>24</v>
      </c>
    </row>
    <row r="2363" spans="1:11" x14ac:dyDescent="0.35">
      <c r="A2363" t="str">
        <f t="shared" ref="A2363:A2426" si="36">CONCATENATE(B2363,C2363,D2363,E2363)</f>
        <v>Other types &amp; mixedPigs</v>
      </c>
      <c r="B2363" t="s">
        <v>70</v>
      </c>
      <c r="C2363" t="s">
        <v>71</v>
      </c>
      <c r="F2363" t="s">
        <v>133</v>
      </c>
      <c r="G2363" t="s">
        <v>9</v>
      </c>
      <c r="H2363" t="s">
        <v>19</v>
      </c>
      <c r="I2363" t="s">
        <v>24</v>
      </c>
      <c r="J2363" t="s">
        <v>19</v>
      </c>
      <c r="K2363" t="s">
        <v>24</v>
      </c>
    </row>
    <row r="2364" spans="1:11" x14ac:dyDescent="0.35">
      <c r="A2364" t="str">
        <f t="shared" si="36"/>
        <v>Other types &amp; mixedPigs</v>
      </c>
      <c r="B2364" t="s">
        <v>70</v>
      </c>
      <c r="C2364" t="s">
        <v>71</v>
      </c>
      <c r="F2364" t="s">
        <v>134</v>
      </c>
      <c r="G2364" t="s">
        <v>9</v>
      </c>
      <c r="H2364" t="s">
        <v>19</v>
      </c>
      <c r="I2364" t="s">
        <v>24</v>
      </c>
      <c r="J2364" t="s">
        <v>19</v>
      </c>
      <c r="K2364">
        <v>0</v>
      </c>
    </row>
    <row r="2365" spans="1:11" x14ac:dyDescent="0.35">
      <c r="A2365" t="str">
        <f t="shared" si="36"/>
        <v>Other types &amp; mixedPigs</v>
      </c>
      <c r="B2365" t="s">
        <v>70</v>
      </c>
      <c r="C2365" t="s">
        <v>71</v>
      </c>
      <c r="F2365" t="s">
        <v>135</v>
      </c>
      <c r="G2365" t="s">
        <v>9</v>
      </c>
      <c r="H2365" t="s">
        <v>19</v>
      </c>
      <c r="I2365" t="s">
        <v>54</v>
      </c>
      <c r="J2365">
        <v>2.1705076026501802</v>
      </c>
      <c r="K2365" t="s">
        <v>24</v>
      </c>
    </row>
    <row r="2366" spans="1:11" x14ac:dyDescent="0.35">
      <c r="A2366" t="str">
        <f t="shared" si="36"/>
        <v>Other types &amp; mixedPigs</v>
      </c>
      <c r="B2366" t="s">
        <v>70</v>
      </c>
      <c r="C2366" t="s">
        <v>71</v>
      </c>
      <c r="F2366" t="s">
        <v>136</v>
      </c>
      <c r="G2366" t="s">
        <v>9</v>
      </c>
      <c r="H2366">
        <v>4.2999145889642501</v>
      </c>
      <c r="I2366" t="s">
        <v>24</v>
      </c>
      <c r="J2366">
        <v>5.1853602765429496</v>
      </c>
      <c r="K2366" t="s">
        <v>54</v>
      </c>
    </row>
    <row r="2367" spans="1:11" x14ac:dyDescent="0.35">
      <c r="A2367" t="str">
        <f t="shared" si="36"/>
        <v>Other types &amp; mixedPigs</v>
      </c>
      <c r="B2367" t="s">
        <v>70</v>
      </c>
      <c r="C2367" t="s">
        <v>71</v>
      </c>
      <c r="F2367" t="s">
        <v>137</v>
      </c>
      <c r="G2367" t="s">
        <v>9</v>
      </c>
      <c r="H2367">
        <v>52.375639484113698</v>
      </c>
      <c r="I2367" t="s">
        <v>24</v>
      </c>
      <c r="J2367" t="s">
        <v>19</v>
      </c>
      <c r="K2367" t="s">
        <v>19</v>
      </c>
    </row>
    <row r="2368" spans="1:11" x14ac:dyDescent="0.35">
      <c r="A2368" t="str">
        <f t="shared" si="36"/>
        <v>Other types &amp; mixedPigs</v>
      </c>
      <c r="B2368" t="s">
        <v>70</v>
      </c>
      <c r="C2368" t="s">
        <v>71</v>
      </c>
      <c r="F2368" t="s">
        <v>138</v>
      </c>
      <c r="G2368" t="s">
        <v>9</v>
      </c>
      <c r="H2368">
        <v>0.52283940273859397</v>
      </c>
      <c r="I2368" t="s">
        <v>24</v>
      </c>
      <c r="J2368" t="s">
        <v>19</v>
      </c>
      <c r="K2368" t="s">
        <v>19</v>
      </c>
    </row>
    <row r="2369" spans="1:11" x14ac:dyDescent="0.35">
      <c r="A2369" t="str">
        <f t="shared" si="36"/>
        <v>Other types &amp; mixedPigs</v>
      </c>
      <c r="B2369" t="s">
        <v>70</v>
      </c>
      <c r="C2369" t="s">
        <v>71</v>
      </c>
      <c r="F2369" t="s">
        <v>139</v>
      </c>
      <c r="G2369" t="s">
        <v>9</v>
      </c>
      <c r="H2369">
        <v>22.8008862702881</v>
      </c>
      <c r="I2369" t="s">
        <v>24</v>
      </c>
      <c r="J2369" t="s">
        <v>19</v>
      </c>
      <c r="K2369" t="s">
        <v>19</v>
      </c>
    </row>
    <row r="2370" spans="1:11" x14ac:dyDescent="0.35">
      <c r="A2370" t="str">
        <f t="shared" si="36"/>
        <v>Other types &amp; mixedPigs</v>
      </c>
      <c r="B2370" t="s">
        <v>70</v>
      </c>
      <c r="C2370" t="s">
        <v>71</v>
      </c>
      <c r="F2370" t="s">
        <v>140</v>
      </c>
      <c r="G2370" t="s">
        <v>9</v>
      </c>
      <c r="H2370">
        <v>22.404229587674301</v>
      </c>
      <c r="I2370" t="s">
        <v>24</v>
      </c>
      <c r="J2370" t="s">
        <v>19</v>
      </c>
      <c r="K2370" t="s">
        <v>19</v>
      </c>
    </row>
    <row r="2371" spans="1:11" x14ac:dyDescent="0.35">
      <c r="A2371" t="str">
        <f t="shared" si="36"/>
        <v>Other types &amp; mixedPigs</v>
      </c>
      <c r="B2371" t="s">
        <v>70</v>
      </c>
      <c r="C2371" t="s">
        <v>71</v>
      </c>
      <c r="F2371" t="s">
        <v>141</v>
      </c>
      <c r="G2371" t="s">
        <v>9</v>
      </c>
      <c r="H2371" t="s">
        <v>24</v>
      </c>
      <c r="I2371" t="s">
        <v>54</v>
      </c>
      <c r="J2371" t="s">
        <v>24</v>
      </c>
      <c r="K2371" t="s">
        <v>54</v>
      </c>
    </row>
    <row r="2372" spans="1:11" x14ac:dyDescent="0.35">
      <c r="A2372" t="str">
        <f t="shared" si="36"/>
        <v>Other types &amp; mixedPigs</v>
      </c>
      <c r="B2372" t="s">
        <v>70</v>
      </c>
      <c r="C2372" t="s">
        <v>71</v>
      </c>
      <c r="F2372" t="s">
        <v>142</v>
      </c>
      <c r="G2372" t="s">
        <v>9</v>
      </c>
      <c r="H2372" t="s">
        <v>19</v>
      </c>
      <c r="I2372" t="s">
        <v>24</v>
      </c>
      <c r="J2372" t="s">
        <v>19</v>
      </c>
      <c r="K2372" t="s">
        <v>19</v>
      </c>
    </row>
    <row r="2373" spans="1:11" x14ac:dyDescent="0.35">
      <c r="A2373" t="str">
        <f t="shared" si="36"/>
        <v>Other types &amp; mixedPigs</v>
      </c>
      <c r="B2373" t="s">
        <v>70</v>
      </c>
      <c r="C2373" t="s">
        <v>71</v>
      </c>
      <c r="F2373" t="s">
        <v>143</v>
      </c>
      <c r="G2373" t="s">
        <v>9</v>
      </c>
      <c r="H2373">
        <v>23.718231444474899</v>
      </c>
      <c r="I2373" t="s">
        <v>24</v>
      </c>
      <c r="J2373" t="s">
        <v>19</v>
      </c>
      <c r="K2373" t="s">
        <v>19</v>
      </c>
    </row>
    <row r="2374" spans="1:11" x14ac:dyDescent="0.35">
      <c r="A2374" t="str">
        <f t="shared" si="36"/>
        <v>Other types &amp; mixedPigs</v>
      </c>
      <c r="B2374" t="s">
        <v>70</v>
      </c>
      <c r="C2374" t="s">
        <v>71</v>
      </c>
      <c r="F2374" t="s">
        <v>144</v>
      </c>
      <c r="G2374" t="s">
        <v>9</v>
      </c>
      <c r="H2374" t="s">
        <v>19</v>
      </c>
      <c r="I2374" t="s">
        <v>24</v>
      </c>
      <c r="J2374" t="s">
        <v>19</v>
      </c>
      <c r="K2374" t="s">
        <v>24</v>
      </c>
    </row>
    <row r="2375" spans="1:11" x14ac:dyDescent="0.35">
      <c r="A2375" t="str">
        <f t="shared" si="36"/>
        <v>Other types &amp; mixedPigs</v>
      </c>
      <c r="B2375" t="s">
        <v>70</v>
      </c>
      <c r="C2375" t="s">
        <v>71</v>
      </c>
      <c r="F2375" t="s">
        <v>145</v>
      </c>
      <c r="G2375" t="s">
        <v>9</v>
      </c>
      <c r="H2375">
        <v>2948.6188017881</v>
      </c>
      <c r="I2375" t="s">
        <v>58</v>
      </c>
      <c r="J2375">
        <v>3957.5244266049499</v>
      </c>
      <c r="K2375">
        <v>3201.87866346599</v>
      </c>
    </row>
    <row r="2376" spans="1:11" x14ac:dyDescent="0.35">
      <c r="A2376" t="str">
        <f t="shared" si="36"/>
        <v>Other types &amp; mixedPigs</v>
      </c>
      <c r="B2376" t="s">
        <v>70</v>
      </c>
      <c r="C2376" t="s">
        <v>71</v>
      </c>
      <c r="F2376" t="s">
        <v>146</v>
      </c>
      <c r="G2376" t="s">
        <v>9</v>
      </c>
      <c r="H2376">
        <v>4.6126026270246303</v>
      </c>
      <c r="I2376" t="s">
        <v>58</v>
      </c>
      <c r="J2376" t="s">
        <v>19</v>
      </c>
      <c r="K2376" t="s">
        <v>19</v>
      </c>
    </row>
    <row r="2377" spans="1:11" x14ac:dyDescent="0.35">
      <c r="A2377" t="str">
        <f t="shared" si="36"/>
        <v>Other types &amp; mixedPigs</v>
      </c>
      <c r="B2377" t="s">
        <v>70</v>
      </c>
      <c r="C2377" t="s">
        <v>71</v>
      </c>
      <c r="F2377" t="s">
        <v>147</v>
      </c>
      <c r="G2377" t="s">
        <v>9</v>
      </c>
      <c r="H2377">
        <v>196.65247304858801</v>
      </c>
      <c r="I2377" t="s">
        <v>58</v>
      </c>
      <c r="J2377" t="s">
        <v>19</v>
      </c>
      <c r="K2377">
        <v>132.46614521131099</v>
      </c>
    </row>
    <row r="2378" spans="1:11" x14ac:dyDescent="0.35">
      <c r="A2378" t="str">
        <f t="shared" si="36"/>
        <v>Other types &amp; mixedPigs</v>
      </c>
      <c r="B2378" t="s">
        <v>70</v>
      </c>
      <c r="C2378" t="s">
        <v>71</v>
      </c>
      <c r="F2378" t="s">
        <v>148</v>
      </c>
      <c r="G2378" t="s">
        <v>9</v>
      </c>
      <c r="H2378" t="s">
        <v>19</v>
      </c>
      <c r="I2378" t="s">
        <v>24</v>
      </c>
      <c r="J2378" t="s">
        <v>24</v>
      </c>
      <c r="K2378" t="s">
        <v>19</v>
      </c>
    </row>
    <row r="2379" spans="1:11" x14ac:dyDescent="0.35">
      <c r="A2379" t="str">
        <f t="shared" si="36"/>
        <v>Other types &amp; mixedPigs</v>
      </c>
      <c r="B2379" t="s">
        <v>70</v>
      </c>
      <c r="C2379" t="s">
        <v>71</v>
      </c>
      <c r="F2379" t="s">
        <v>149</v>
      </c>
      <c r="G2379" t="s">
        <v>9</v>
      </c>
      <c r="H2379">
        <v>71.765552073078595</v>
      </c>
      <c r="I2379" t="s">
        <v>58</v>
      </c>
      <c r="J2379">
        <v>133.28655444064199</v>
      </c>
      <c r="K2379" t="s">
        <v>19</v>
      </c>
    </row>
    <row r="2380" spans="1:11" x14ac:dyDescent="0.35">
      <c r="A2380" t="str">
        <f t="shared" si="36"/>
        <v>Other types &amp; mixedPigs</v>
      </c>
      <c r="B2380" t="s">
        <v>70</v>
      </c>
      <c r="C2380" t="s">
        <v>71</v>
      </c>
      <c r="F2380" t="s">
        <v>150</v>
      </c>
      <c r="G2380" t="s">
        <v>9</v>
      </c>
      <c r="H2380">
        <v>1840.1127893609</v>
      </c>
      <c r="I2380" t="s">
        <v>58</v>
      </c>
      <c r="J2380">
        <v>2507.8636081795999</v>
      </c>
      <c r="K2380">
        <v>1779.05879367442</v>
      </c>
    </row>
    <row r="2381" spans="1:11" x14ac:dyDescent="0.35">
      <c r="A2381" t="str">
        <f t="shared" si="36"/>
        <v>Other types &amp; mixedPigs</v>
      </c>
      <c r="B2381" t="s">
        <v>70</v>
      </c>
      <c r="C2381" t="s">
        <v>71</v>
      </c>
      <c r="F2381" t="s">
        <v>151</v>
      </c>
      <c r="G2381" t="s">
        <v>9</v>
      </c>
      <c r="H2381">
        <v>809.94408283435496</v>
      </c>
      <c r="I2381" t="s">
        <v>58</v>
      </c>
      <c r="J2381">
        <v>943.41338718593897</v>
      </c>
      <c r="K2381" t="s">
        <v>19</v>
      </c>
    </row>
    <row r="2382" spans="1:11" x14ac:dyDescent="0.35">
      <c r="A2382" t="str">
        <f t="shared" si="36"/>
        <v>Other types &amp; mixedPigs</v>
      </c>
      <c r="B2382" t="s">
        <v>70</v>
      </c>
      <c r="C2382" t="s">
        <v>71</v>
      </c>
      <c r="F2382" t="s">
        <v>152</v>
      </c>
      <c r="G2382" t="s">
        <v>9</v>
      </c>
      <c r="H2382" t="s">
        <v>24</v>
      </c>
      <c r="I2382" t="s">
        <v>54</v>
      </c>
      <c r="J2382" t="s">
        <v>24</v>
      </c>
      <c r="K2382">
        <v>0</v>
      </c>
    </row>
    <row r="2383" spans="1:11" x14ac:dyDescent="0.35">
      <c r="A2383" t="str">
        <f t="shared" si="36"/>
        <v>Other types &amp; mixedPigs</v>
      </c>
      <c r="B2383" t="s">
        <v>70</v>
      </c>
      <c r="C2383" t="s">
        <v>71</v>
      </c>
      <c r="F2383" t="s">
        <v>153</v>
      </c>
      <c r="G2383" t="s">
        <v>9</v>
      </c>
      <c r="H2383" t="s">
        <v>24</v>
      </c>
      <c r="I2383" t="s">
        <v>54</v>
      </c>
      <c r="J2383" t="s">
        <v>24</v>
      </c>
      <c r="K2383">
        <v>0</v>
      </c>
    </row>
    <row r="2384" spans="1:11" x14ac:dyDescent="0.35">
      <c r="A2384" t="str">
        <f t="shared" si="36"/>
        <v>Other types &amp; mixedPigs</v>
      </c>
      <c r="B2384" t="s">
        <v>70</v>
      </c>
      <c r="C2384" t="s">
        <v>71</v>
      </c>
      <c r="F2384" t="s">
        <v>154</v>
      </c>
      <c r="G2384" t="s">
        <v>9</v>
      </c>
      <c r="H2384">
        <v>0</v>
      </c>
      <c r="I2384">
        <v>0</v>
      </c>
      <c r="J2384">
        <v>0</v>
      </c>
      <c r="K2384">
        <v>0</v>
      </c>
    </row>
    <row r="2385" spans="1:11" x14ac:dyDescent="0.35">
      <c r="A2385" t="str">
        <f t="shared" si="36"/>
        <v>Other types &amp; mixedPigs</v>
      </c>
      <c r="B2385" t="s">
        <v>70</v>
      </c>
      <c r="C2385" t="s">
        <v>71</v>
      </c>
      <c r="F2385" t="s">
        <v>155</v>
      </c>
      <c r="G2385" t="s">
        <v>9</v>
      </c>
      <c r="H2385">
        <v>0</v>
      </c>
      <c r="I2385">
        <v>0</v>
      </c>
      <c r="J2385">
        <v>0</v>
      </c>
      <c r="K2385">
        <v>0</v>
      </c>
    </row>
    <row r="2386" spans="1:11" x14ac:dyDescent="0.35">
      <c r="A2386" t="str">
        <f t="shared" si="36"/>
        <v>Other types &amp; mixedPoultry</v>
      </c>
      <c r="B2386" t="s">
        <v>70</v>
      </c>
      <c r="C2386" t="s">
        <v>72</v>
      </c>
      <c r="F2386" t="s">
        <v>4</v>
      </c>
      <c r="G2386" t="s">
        <v>5</v>
      </c>
      <c r="H2386">
        <v>1572.9999</v>
      </c>
      <c r="I2386">
        <v>354.077</v>
      </c>
      <c r="J2386">
        <v>777.0847</v>
      </c>
      <c r="K2386">
        <v>441.83819999999997</v>
      </c>
    </row>
    <row r="2387" spans="1:11" x14ac:dyDescent="0.35">
      <c r="A2387" t="str">
        <f t="shared" si="36"/>
        <v>Other types &amp; mixedPoultry</v>
      </c>
      <c r="B2387" t="s">
        <v>70</v>
      </c>
      <c r="C2387" t="s">
        <v>72</v>
      </c>
      <c r="F2387" t="s">
        <v>6</v>
      </c>
      <c r="G2387" t="s">
        <v>7</v>
      </c>
      <c r="H2387">
        <v>64.929022941450896</v>
      </c>
      <c r="I2387" t="s">
        <v>19</v>
      </c>
      <c r="J2387">
        <v>68.028062406839297</v>
      </c>
      <c r="K2387">
        <v>103.5332001262</v>
      </c>
    </row>
    <row r="2388" spans="1:11" x14ac:dyDescent="0.35">
      <c r="A2388" t="str">
        <f t="shared" si="36"/>
        <v>Other types &amp; mixedPoultry</v>
      </c>
      <c r="B2388" t="s">
        <v>70</v>
      </c>
      <c r="C2388" t="s">
        <v>72</v>
      </c>
      <c r="F2388" t="s">
        <v>8</v>
      </c>
      <c r="G2388" t="s">
        <v>9</v>
      </c>
      <c r="H2388">
        <v>60.288992884233501</v>
      </c>
      <c r="I2388" t="s">
        <v>19</v>
      </c>
      <c r="J2388">
        <v>63.013132136046401</v>
      </c>
      <c r="K2388">
        <v>97.115863463141096</v>
      </c>
    </row>
    <row r="2389" spans="1:11" x14ac:dyDescent="0.35">
      <c r="A2389" t="str">
        <f t="shared" si="36"/>
        <v>Other types &amp; mixedPoultry</v>
      </c>
      <c r="B2389" t="s">
        <v>70</v>
      </c>
      <c r="C2389" t="s">
        <v>72</v>
      </c>
      <c r="F2389" t="s">
        <v>120</v>
      </c>
      <c r="G2389" t="s">
        <v>9</v>
      </c>
      <c r="H2389">
        <v>10.574309368996101</v>
      </c>
      <c r="I2389" t="s">
        <v>19</v>
      </c>
      <c r="J2389">
        <v>11.5877872901114</v>
      </c>
      <c r="K2389" t="s">
        <v>19</v>
      </c>
    </row>
    <row r="2390" spans="1:11" x14ac:dyDescent="0.35">
      <c r="A2390" t="str">
        <f t="shared" si="36"/>
        <v>Other types &amp; mixedPoultry</v>
      </c>
      <c r="B2390" t="s">
        <v>70</v>
      </c>
      <c r="C2390" t="s">
        <v>72</v>
      </c>
      <c r="F2390" t="s">
        <v>121</v>
      </c>
      <c r="G2390" t="s">
        <v>9</v>
      </c>
      <c r="H2390" t="s">
        <v>19</v>
      </c>
      <c r="I2390" t="s">
        <v>19</v>
      </c>
      <c r="J2390" t="s">
        <v>19</v>
      </c>
      <c r="K2390" t="s">
        <v>24</v>
      </c>
    </row>
    <row r="2391" spans="1:11" x14ac:dyDescent="0.35">
      <c r="A2391" t="str">
        <f t="shared" si="36"/>
        <v>Other types &amp; mixedPoultry</v>
      </c>
      <c r="B2391" t="s">
        <v>70</v>
      </c>
      <c r="C2391" t="s">
        <v>72</v>
      </c>
      <c r="F2391" t="s">
        <v>122</v>
      </c>
      <c r="G2391" t="s">
        <v>9</v>
      </c>
      <c r="H2391">
        <v>0</v>
      </c>
      <c r="I2391">
        <v>0</v>
      </c>
      <c r="J2391">
        <v>0</v>
      </c>
      <c r="K2391">
        <v>0</v>
      </c>
    </row>
    <row r="2392" spans="1:11" x14ac:dyDescent="0.35">
      <c r="A2392" t="str">
        <f t="shared" si="36"/>
        <v>Other types &amp; mixedPoultry</v>
      </c>
      <c r="B2392" t="s">
        <v>70</v>
      </c>
      <c r="C2392" t="s">
        <v>72</v>
      </c>
      <c r="F2392" t="s">
        <v>123</v>
      </c>
      <c r="G2392" t="s">
        <v>9</v>
      </c>
      <c r="H2392" t="s">
        <v>19</v>
      </c>
      <c r="I2392" t="s">
        <v>19</v>
      </c>
      <c r="J2392" t="s">
        <v>19</v>
      </c>
      <c r="K2392" t="s">
        <v>24</v>
      </c>
    </row>
    <row r="2393" spans="1:11" x14ac:dyDescent="0.35">
      <c r="A2393" t="str">
        <f t="shared" si="36"/>
        <v>Other types &amp; mixedPoultry</v>
      </c>
      <c r="B2393" t="s">
        <v>70</v>
      </c>
      <c r="C2393" t="s">
        <v>72</v>
      </c>
      <c r="F2393" t="s">
        <v>124</v>
      </c>
      <c r="G2393" t="s">
        <v>9</v>
      </c>
      <c r="H2393" t="s">
        <v>19</v>
      </c>
      <c r="I2393" t="s">
        <v>19</v>
      </c>
      <c r="J2393" t="s">
        <v>19</v>
      </c>
      <c r="K2393" t="s">
        <v>19</v>
      </c>
    </row>
    <row r="2394" spans="1:11" x14ac:dyDescent="0.35">
      <c r="A2394" t="str">
        <f t="shared" si="36"/>
        <v>Other types &amp; mixedPoultry</v>
      </c>
      <c r="B2394" t="s">
        <v>70</v>
      </c>
      <c r="C2394" t="s">
        <v>72</v>
      </c>
      <c r="F2394" t="s">
        <v>125</v>
      </c>
      <c r="G2394" t="s">
        <v>9</v>
      </c>
      <c r="H2394">
        <v>0</v>
      </c>
      <c r="I2394">
        <v>0</v>
      </c>
      <c r="J2394">
        <v>0</v>
      </c>
      <c r="K2394">
        <v>0</v>
      </c>
    </row>
    <row r="2395" spans="1:11" x14ac:dyDescent="0.35">
      <c r="A2395" t="str">
        <f t="shared" si="36"/>
        <v>Other types &amp; mixedPoultry</v>
      </c>
      <c r="B2395" t="s">
        <v>70</v>
      </c>
      <c r="C2395" t="s">
        <v>72</v>
      </c>
      <c r="F2395" t="s">
        <v>126</v>
      </c>
      <c r="G2395" t="s">
        <v>9</v>
      </c>
      <c r="H2395" t="s">
        <v>19</v>
      </c>
      <c r="I2395" t="s">
        <v>19</v>
      </c>
      <c r="J2395" t="s">
        <v>19</v>
      </c>
      <c r="K2395" t="s">
        <v>19</v>
      </c>
    </row>
    <row r="2396" spans="1:11" x14ac:dyDescent="0.35">
      <c r="A2396" t="str">
        <f t="shared" si="36"/>
        <v>Other types &amp; mixedPoultry</v>
      </c>
      <c r="B2396" t="s">
        <v>70</v>
      </c>
      <c r="C2396" t="s">
        <v>72</v>
      </c>
      <c r="F2396" t="s">
        <v>127</v>
      </c>
      <c r="G2396" t="s">
        <v>9</v>
      </c>
      <c r="H2396" t="s">
        <v>19</v>
      </c>
      <c r="I2396" t="s">
        <v>24</v>
      </c>
      <c r="J2396" t="s">
        <v>19</v>
      </c>
      <c r="K2396" t="s">
        <v>24</v>
      </c>
    </row>
    <row r="2397" spans="1:11" x14ac:dyDescent="0.35">
      <c r="A2397" t="str">
        <f t="shared" si="36"/>
        <v>Other types &amp; mixedPoultry</v>
      </c>
      <c r="B2397" t="s">
        <v>70</v>
      </c>
      <c r="C2397" t="s">
        <v>72</v>
      </c>
      <c r="F2397" t="s">
        <v>128</v>
      </c>
      <c r="G2397" t="s">
        <v>9</v>
      </c>
      <c r="H2397" t="s">
        <v>24</v>
      </c>
      <c r="I2397" t="s">
        <v>54</v>
      </c>
      <c r="J2397" t="s">
        <v>24</v>
      </c>
      <c r="K2397">
        <v>0</v>
      </c>
    </row>
    <row r="2398" spans="1:11" x14ac:dyDescent="0.35">
      <c r="A2398" t="str">
        <f t="shared" si="36"/>
        <v>Other types &amp; mixedPoultry</v>
      </c>
      <c r="B2398" t="s">
        <v>70</v>
      </c>
      <c r="C2398" t="s">
        <v>72</v>
      </c>
      <c r="F2398" t="s">
        <v>129</v>
      </c>
      <c r="G2398" t="s">
        <v>9</v>
      </c>
      <c r="H2398" t="s">
        <v>19</v>
      </c>
      <c r="I2398" t="s">
        <v>24</v>
      </c>
      <c r="J2398" t="s">
        <v>19</v>
      </c>
      <c r="K2398" t="s">
        <v>24</v>
      </c>
    </row>
    <row r="2399" spans="1:11" x14ac:dyDescent="0.35">
      <c r="A2399" t="str">
        <f t="shared" si="36"/>
        <v>Other types &amp; mixedPoultry</v>
      </c>
      <c r="B2399" t="s">
        <v>70</v>
      </c>
      <c r="C2399" t="s">
        <v>72</v>
      </c>
      <c r="F2399" t="s">
        <v>130</v>
      </c>
      <c r="G2399" t="s">
        <v>9</v>
      </c>
      <c r="H2399" t="s">
        <v>19</v>
      </c>
      <c r="I2399">
        <v>0</v>
      </c>
      <c r="J2399" t="s">
        <v>19</v>
      </c>
      <c r="K2399" t="s">
        <v>19</v>
      </c>
    </row>
    <row r="2400" spans="1:11" x14ac:dyDescent="0.35">
      <c r="A2400" t="str">
        <f t="shared" si="36"/>
        <v>Other types &amp; mixedPoultry</v>
      </c>
      <c r="B2400" t="s">
        <v>70</v>
      </c>
      <c r="C2400" t="s">
        <v>72</v>
      </c>
      <c r="F2400" t="s">
        <v>131</v>
      </c>
      <c r="G2400" t="s">
        <v>9</v>
      </c>
      <c r="H2400" t="s">
        <v>19</v>
      </c>
      <c r="I2400">
        <v>0</v>
      </c>
      <c r="J2400" t="s">
        <v>24</v>
      </c>
      <c r="K2400" t="s">
        <v>19</v>
      </c>
    </row>
    <row r="2401" spans="1:11" x14ac:dyDescent="0.35">
      <c r="A2401" t="str">
        <f t="shared" si="36"/>
        <v>Other types &amp; mixedPoultry</v>
      </c>
      <c r="B2401" t="s">
        <v>70</v>
      </c>
      <c r="C2401" t="s">
        <v>72</v>
      </c>
      <c r="F2401" t="s">
        <v>132</v>
      </c>
      <c r="G2401" t="s">
        <v>9</v>
      </c>
      <c r="H2401" t="s">
        <v>19</v>
      </c>
      <c r="I2401">
        <v>0</v>
      </c>
      <c r="J2401" t="s">
        <v>19</v>
      </c>
      <c r="K2401" t="s">
        <v>19</v>
      </c>
    </row>
    <row r="2402" spans="1:11" x14ac:dyDescent="0.35">
      <c r="A2402" t="str">
        <f t="shared" si="36"/>
        <v>Other types &amp; mixedPoultry</v>
      </c>
      <c r="B2402" t="s">
        <v>70</v>
      </c>
      <c r="C2402" t="s">
        <v>72</v>
      </c>
      <c r="F2402" t="s">
        <v>133</v>
      </c>
      <c r="G2402" t="s">
        <v>9</v>
      </c>
      <c r="H2402" t="s">
        <v>19</v>
      </c>
      <c r="I2402" t="s">
        <v>19</v>
      </c>
      <c r="J2402" t="s">
        <v>19</v>
      </c>
      <c r="K2402" t="s">
        <v>19</v>
      </c>
    </row>
    <row r="2403" spans="1:11" x14ac:dyDescent="0.35">
      <c r="A2403" t="str">
        <f t="shared" si="36"/>
        <v>Other types &amp; mixedPoultry</v>
      </c>
      <c r="B2403" t="s">
        <v>70</v>
      </c>
      <c r="C2403" t="s">
        <v>72</v>
      </c>
      <c r="F2403" t="s">
        <v>134</v>
      </c>
      <c r="G2403" t="s">
        <v>9</v>
      </c>
      <c r="H2403" t="s">
        <v>19</v>
      </c>
      <c r="I2403" t="s">
        <v>19</v>
      </c>
      <c r="J2403" t="s">
        <v>19</v>
      </c>
      <c r="K2403" t="s">
        <v>19</v>
      </c>
    </row>
    <row r="2404" spans="1:11" x14ac:dyDescent="0.35">
      <c r="A2404" t="str">
        <f t="shared" si="36"/>
        <v>Other types &amp; mixedPoultry</v>
      </c>
      <c r="B2404" t="s">
        <v>70</v>
      </c>
      <c r="C2404" t="s">
        <v>72</v>
      </c>
      <c r="F2404" t="s">
        <v>135</v>
      </c>
      <c r="G2404" t="s">
        <v>9</v>
      </c>
      <c r="H2404">
        <v>0.92131829760446904</v>
      </c>
      <c r="I2404" t="s">
        <v>19</v>
      </c>
      <c r="J2404">
        <v>1.2545533839490099</v>
      </c>
      <c r="K2404" t="s">
        <v>19</v>
      </c>
    </row>
    <row r="2405" spans="1:11" x14ac:dyDescent="0.35">
      <c r="A2405" t="str">
        <f t="shared" si="36"/>
        <v>Other types &amp; mixedPoultry</v>
      </c>
      <c r="B2405" t="s">
        <v>70</v>
      </c>
      <c r="C2405" t="s">
        <v>72</v>
      </c>
      <c r="F2405" t="s">
        <v>136</v>
      </c>
      <c r="G2405" t="s">
        <v>9</v>
      </c>
      <c r="H2405">
        <v>4.4670853253073997</v>
      </c>
      <c r="I2405" t="s">
        <v>19</v>
      </c>
      <c r="J2405">
        <v>1.89870734811791</v>
      </c>
      <c r="K2405" t="s">
        <v>19</v>
      </c>
    </row>
    <row r="2406" spans="1:11" x14ac:dyDescent="0.35">
      <c r="A2406" t="str">
        <f t="shared" si="36"/>
        <v>Other types &amp; mixedPoultry</v>
      </c>
      <c r="B2406" t="s">
        <v>70</v>
      </c>
      <c r="C2406" t="s">
        <v>72</v>
      </c>
      <c r="F2406" t="s">
        <v>137</v>
      </c>
      <c r="G2406" t="s">
        <v>9</v>
      </c>
      <c r="H2406">
        <v>47.917914266873098</v>
      </c>
      <c r="I2406" t="s">
        <v>19</v>
      </c>
      <c r="J2406">
        <v>32.903314220444699</v>
      </c>
      <c r="K2406" t="s">
        <v>24</v>
      </c>
    </row>
    <row r="2407" spans="1:11" x14ac:dyDescent="0.35">
      <c r="A2407" t="str">
        <f t="shared" si="36"/>
        <v>Other types &amp; mixedPoultry</v>
      </c>
      <c r="B2407" t="s">
        <v>70</v>
      </c>
      <c r="C2407" t="s">
        <v>72</v>
      </c>
      <c r="F2407" t="s">
        <v>138</v>
      </c>
      <c r="G2407" t="s">
        <v>9</v>
      </c>
      <c r="H2407">
        <v>1.1497634996671</v>
      </c>
      <c r="I2407" t="s">
        <v>24</v>
      </c>
      <c r="J2407">
        <v>0.47115555099720802</v>
      </c>
      <c r="K2407" t="s">
        <v>24</v>
      </c>
    </row>
    <row r="2408" spans="1:11" x14ac:dyDescent="0.35">
      <c r="A2408" t="str">
        <f t="shared" si="36"/>
        <v>Other types &amp; mixedPoultry</v>
      </c>
      <c r="B2408" t="s">
        <v>70</v>
      </c>
      <c r="C2408" t="s">
        <v>72</v>
      </c>
      <c r="F2408" t="s">
        <v>139</v>
      </c>
      <c r="G2408" t="s">
        <v>9</v>
      </c>
      <c r="H2408">
        <v>18.951002310934701</v>
      </c>
      <c r="I2408" t="s">
        <v>24</v>
      </c>
      <c r="J2408">
        <v>14.8640295324306</v>
      </c>
      <c r="K2408" t="s">
        <v>24</v>
      </c>
    </row>
    <row r="2409" spans="1:11" x14ac:dyDescent="0.35">
      <c r="A2409" t="str">
        <f t="shared" si="36"/>
        <v>Other types &amp; mixedPoultry</v>
      </c>
      <c r="B2409" t="s">
        <v>70</v>
      </c>
      <c r="C2409" t="s">
        <v>72</v>
      </c>
      <c r="F2409" t="s">
        <v>140</v>
      </c>
      <c r="G2409" t="s">
        <v>9</v>
      </c>
      <c r="H2409">
        <v>17.5306999193071</v>
      </c>
      <c r="I2409" t="s">
        <v>24</v>
      </c>
      <c r="J2409">
        <v>11.989007646141999</v>
      </c>
      <c r="K2409" t="s">
        <v>24</v>
      </c>
    </row>
    <row r="2410" spans="1:11" x14ac:dyDescent="0.35">
      <c r="A2410" t="str">
        <f t="shared" si="36"/>
        <v>Other types &amp; mixedPoultry</v>
      </c>
      <c r="B2410" t="s">
        <v>70</v>
      </c>
      <c r="C2410" t="s">
        <v>72</v>
      </c>
      <c r="F2410" t="s">
        <v>141</v>
      </c>
      <c r="G2410" t="s">
        <v>9</v>
      </c>
      <c r="H2410" t="s">
        <v>24</v>
      </c>
      <c r="I2410" t="s">
        <v>54</v>
      </c>
      <c r="J2410" t="s">
        <v>24</v>
      </c>
      <c r="K2410">
        <v>0</v>
      </c>
    </row>
    <row r="2411" spans="1:11" x14ac:dyDescent="0.35">
      <c r="A2411" t="str">
        <f t="shared" si="36"/>
        <v>Other types &amp; mixedPoultry</v>
      </c>
      <c r="B2411" t="s">
        <v>70</v>
      </c>
      <c r="C2411" t="s">
        <v>72</v>
      </c>
      <c r="F2411" t="s">
        <v>142</v>
      </c>
      <c r="G2411" t="s">
        <v>9</v>
      </c>
      <c r="H2411" t="s">
        <v>24</v>
      </c>
      <c r="I2411" t="s">
        <v>24</v>
      </c>
      <c r="J2411">
        <v>1.3616091656417899</v>
      </c>
      <c r="K2411" t="s">
        <v>24</v>
      </c>
    </row>
    <row r="2412" spans="1:11" x14ac:dyDescent="0.35">
      <c r="A2412" t="str">
        <f t="shared" si="36"/>
        <v>Other types &amp; mixedPoultry</v>
      </c>
      <c r="B2412" t="s">
        <v>70</v>
      </c>
      <c r="C2412" t="s">
        <v>72</v>
      </c>
      <c r="F2412" t="s">
        <v>143</v>
      </c>
      <c r="G2412" t="s">
        <v>9</v>
      </c>
      <c r="H2412">
        <v>12.8832054534778</v>
      </c>
      <c r="I2412" t="s">
        <v>19</v>
      </c>
      <c r="J2412">
        <v>15.862983558935101</v>
      </c>
      <c r="K2412" t="s">
        <v>24</v>
      </c>
    </row>
    <row r="2413" spans="1:11" x14ac:dyDescent="0.35">
      <c r="A2413" t="str">
        <f t="shared" si="36"/>
        <v>Other types &amp; mixedPoultry</v>
      </c>
      <c r="B2413" t="s">
        <v>70</v>
      </c>
      <c r="C2413" t="s">
        <v>72</v>
      </c>
      <c r="F2413" t="s">
        <v>144</v>
      </c>
      <c r="G2413" t="s">
        <v>9</v>
      </c>
      <c r="H2413">
        <v>0.35699268639495801</v>
      </c>
      <c r="I2413" t="s">
        <v>24</v>
      </c>
      <c r="J2413">
        <v>0.34353641243998201</v>
      </c>
      <c r="K2413" t="s">
        <v>24</v>
      </c>
    </row>
    <row r="2414" spans="1:11" x14ac:dyDescent="0.35">
      <c r="A2414" t="str">
        <f t="shared" si="36"/>
        <v>Other types &amp; mixedPoultry</v>
      </c>
      <c r="B2414" t="s">
        <v>70</v>
      </c>
      <c r="C2414" t="s">
        <v>72</v>
      </c>
      <c r="F2414" t="s">
        <v>145</v>
      </c>
      <c r="G2414" t="s">
        <v>9</v>
      </c>
      <c r="H2414" t="s">
        <v>24</v>
      </c>
      <c r="I2414" t="s">
        <v>54</v>
      </c>
      <c r="J2414" t="s">
        <v>24</v>
      </c>
      <c r="K2414">
        <v>0</v>
      </c>
    </row>
    <row r="2415" spans="1:11" x14ac:dyDescent="0.35">
      <c r="A2415" t="str">
        <f t="shared" si="36"/>
        <v>Other types &amp; mixedPoultry</v>
      </c>
      <c r="B2415" t="s">
        <v>70</v>
      </c>
      <c r="C2415" t="s">
        <v>72</v>
      </c>
      <c r="F2415" t="s">
        <v>146</v>
      </c>
      <c r="G2415" t="s">
        <v>9</v>
      </c>
      <c r="H2415">
        <v>0</v>
      </c>
      <c r="I2415">
        <v>0</v>
      </c>
      <c r="J2415">
        <v>0</v>
      </c>
      <c r="K2415">
        <v>0</v>
      </c>
    </row>
    <row r="2416" spans="1:11" x14ac:dyDescent="0.35">
      <c r="A2416" t="str">
        <f t="shared" si="36"/>
        <v>Other types &amp; mixedPoultry</v>
      </c>
      <c r="B2416" t="s">
        <v>70</v>
      </c>
      <c r="C2416" t="s">
        <v>72</v>
      </c>
      <c r="F2416" t="s">
        <v>147</v>
      </c>
      <c r="G2416" t="s">
        <v>9</v>
      </c>
      <c r="H2416">
        <v>0</v>
      </c>
      <c r="I2416">
        <v>0</v>
      </c>
      <c r="J2416">
        <v>0</v>
      </c>
      <c r="K2416">
        <v>0</v>
      </c>
    </row>
    <row r="2417" spans="1:11" x14ac:dyDescent="0.35">
      <c r="A2417" t="str">
        <f t="shared" si="36"/>
        <v>Other types &amp; mixedPoultry</v>
      </c>
      <c r="B2417" t="s">
        <v>70</v>
      </c>
      <c r="C2417" t="s">
        <v>72</v>
      </c>
      <c r="F2417" t="s">
        <v>148</v>
      </c>
      <c r="G2417" t="s">
        <v>9</v>
      </c>
      <c r="H2417">
        <v>0</v>
      </c>
      <c r="I2417">
        <v>0</v>
      </c>
      <c r="J2417">
        <v>0</v>
      </c>
      <c r="K2417">
        <v>0</v>
      </c>
    </row>
    <row r="2418" spans="1:11" x14ac:dyDescent="0.35">
      <c r="A2418" t="str">
        <f t="shared" si="36"/>
        <v>Other types &amp; mixedPoultry</v>
      </c>
      <c r="B2418" t="s">
        <v>70</v>
      </c>
      <c r="C2418" t="s">
        <v>72</v>
      </c>
      <c r="F2418" t="s">
        <v>149</v>
      </c>
      <c r="G2418" t="s">
        <v>9</v>
      </c>
      <c r="H2418">
        <v>0</v>
      </c>
      <c r="I2418">
        <v>0</v>
      </c>
      <c r="J2418">
        <v>0</v>
      </c>
      <c r="K2418">
        <v>0</v>
      </c>
    </row>
    <row r="2419" spans="1:11" x14ac:dyDescent="0.35">
      <c r="A2419" t="str">
        <f t="shared" si="36"/>
        <v>Other types &amp; mixedPoultry</v>
      </c>
      <c r="B2419" t="s">
        <v>70</v>
      </c>
      <c r="C2419" t="s">
        <v>72</v>
      </c>
      <c r="F2419" t="s">
        <v>150</v>
      </c>
      <c r="G2419" t="s">
        <v>9</v>
      </c>
      <c r="H2419" t="s">
        <v>24</v>
      </c>
      <c r="I2419" t="s">
        <v>54</v>
      </c>
      <c r="J2419" t="s">
        <v>24</v>
      </c>
      <c r="K2419">
        <v>0</v>
      </c>
    </row>
    <row r="2420" spans="1:11" x14ac:dyDescent="0.35">
      <c r="A2420" t="str">
        <f t="shared" si="36"/>
        <v>Other types &amp; mixedPoultry</v>
      </c>
      <c r="B2420" t="s">
        <v>70</v>
      </c>
      <c r="C2420" t="s">
        <v>72</v>
      </c>
      <c r="F2420" t="s">
        <v>151</v>
      </c>
      <c r="G2420" t="s">
        <v>9</v>
      </c>
      <c r="H2420" t="s">
        <v>24</v>
      </c>
      <c r="I2420" t="s">
        <v>54</v>
      </c>
      <c r="J2420" t="s">
        <v>24</v>
      </c>
      <c r="K2420">
        <v>0</v>
      </c>
    </row>
    <row r="2421" spans="1:11" x14ac:dyDescent="0.35">
      <c r="A2421" t="str">
        <f t="shared" si="36"/>
        <v>Other types &amp; mixedPoultry</v>
      </c>
      <c r="B2421" t="s">
        <v>70</v>
      </c>
      <c r="C2421" t="s">
        <v>72</v>
      </c>
      <c r="F2421" t="s">
        <v>152</v>
      </c>
      <c r="G2421" t="s">
        <v>9</v>
      </c>
      <c r="H2421">
        <v>79673.251101223796</v>
      </c>
      <c r="I2421">
        <v>6518.2563422645399</v>
      </c>
      <c r="J2421">
        <v>119133.80361819</v>
      </c>
      <c r="K2421">
        <v>68896.250526776596</v>
      </c>
    </row>
    <row r="2422" spans="1:11" x14ac:dyDescent="0.35">
      <c r="A2422" t="str">
        <f t="shared" si="36"/>
        <v>Other types &amp; mixedPoultry</v>
      </c>
      <c r="B2422" t="s">
        <v>70</v>
      </c>
      <c r="C2422" t="s">
        <v>72</v>
      </c>
      <c r="F2422" t="s">
        <v>153</v>
      </c>
      <c r="G2422" t="s">
        <v>9</v>
      </c>
      <c r="H2422">
        <v>7041.1116572861802</v>
      </c>
      <c r="I2422">
        <v>5296.9165249366697</v>
      </c>
      <c r="J2422">
        <v>8952.6831399460007</v>
      </c>
      <c r="K2422" t="s">
        <v>19</v>
      </c>
    </row>
    <row r="2423" spans="1:11" x14ac:dyDescent="0.35">
      <c r="A2423" t="str">
        <f t="shared" si="36"/>
        <v>Other types &amp; mixedPoultry</v>
      </c>
      <c r="B2423" t="s">
        <v>70</v>
      </c>
      <c r="C2423" t="s">
        <v>72</v>
      </c>
      <c r="F2423" t="s">
        <v>154</v>
      </c>
      <c r="G2423" t="s">
        <v>9</v>
      </c>
      <c r="H2423" t="s">
        <v>19</v>
      </c>
      <c r="I2423" t="s">
        <v>24</v>
      </c>
      <c r="J2423" t="s">
        <v>19</v>
      </c>
      <c r="K2423" t="s">
        <v>24</v>
      </c>
    </row>
    <row r="2424" spans="1:11" x14ac:dyDescent="0.35">
      <c r="A2424" t="str">
        <f t="shared" si="36"/>
        <v>Other types &amp; mixedPoultry</v>
      </c>
      <c r="B2424" t="s">
        <v>70</v>
      </c>
      <c r="C2424" t="s">
        <v>72</v>
      </c>
      <c r="F2424" t="s">
        <v>155</v>
      </c>
      <c r="G2424" t="s">
        <v>9</v>
      </c>
      <c r="H2424">
        <v>58052.615662340497</v>
      </c>
      <c r="I2424">
        <v>0</v>
      </c>
      <c r="J2424">
        <v>85939.559993653194</v>
      </c>
      <c r="K2424">
        <v>55528.112860771202</v>
      </c>
    </row>
    <row r="2425" spans="1:11" x14ac:dyDescent="0.35">
      <c r="A2425" t="str">
        <f t="shared" si="36"/>
        <v>Other types &amp; mixedMixed</v>
      </c>
      <c r="B2425" t="s">
        <v>70</v>
      </c>
      <c r="C2425" t="s">
        <v>73</v>
      </c>
      <c r="F2425" t="s">
        <v>4</v>
      </c>
      <c r="G2425" t="s">
        <v>5</v>
      </c>
      <c r="H2425">
        <v>6003.0002999999997</v>
      </c>
      <c r="I2425">
        <v>1473.6474000000001</v>
      </c>
      <c r="J2425">
        <v>3024.7759000000001</v>
      </c>
      <c r="K2425">
        <v>1504.577</v>
      </c>
    </row>
    <row r="2426" spans="1:11" x14ac:dyDescent="0.35">
      <c r="A2426" t="str">
        <f t="shared" si="36"/>
        <v>Other types &amp; mixedMixed</v>
      </c>
      <c r="B2426" t="s">
        <v>70</v>
      </c>
      <c r="C2426" t="s">
        <v>73</v>
      </c>
      <c r="F2426" t="s">
        <v>6</v>
      </c>
      <c r="G2426" t="s">
        <v>7</v>
      </c>
      <c r="H2426">
        <v>174.831751544973</v>
      </c>
      <c r="I2426">
        <v>94.248307788552395</v>
      </c>
      <c r="J2426">
        <v>172.650662324108</v>
      </c>
      <c r="K2426">
        <v>258.14346539259901</v>
      </c>
    </row>
    <row r="2427" spans="1:11" x14ac:dyDescent="0.35">
      <c r="A2427" t="str">
        <f t="shared" ref="A2427:A2463" si="37">CONCATENATE(B2427,C2427,D2427,E2427)</f>
        <v>Other types &amp; mixedMixed</v>
      </c>
      <c r="B2427" t="s">
        <v>70</v>
      </c>
      <c r="C2427" t="s">
        <v>73</v>
      </c>
      <c r="F2427" t="s">
        <v>8</v>
      </c>
      <c r="G2427" t="s">
        <v>9</v>
      </c>
      <c r="H2427">
        <v>166.82127127246699</v>
      </c>
      <c r="I2427">
        <v>84.832178341304697</v>
      </c>
      <c r="J2427">
        <v>165.800542819718</v>
      </c>
      <c r="K2427">
        <v>249.17696888760099</v>
      </c>
    </row>
    <row r="2428" spans="1:11" x14ac:dyDescent="0.35">
      <c r="A2428" t="str">
        <f t="shared" si="37"/>
        <v>Other types &amp; mixedMixed</v>
      </c>
      <c r="B2428" t="s">
        <v>70</v>
      </c>
      <c r="C2428" t="s">
        <v>73</v>
      </c>
      <c r="F2428" t="s">
        <v>120</v>
      </c>
      <c r="G2428" t="s">
        <v>9</v>
      </c>
      <c r="H2428">
        <v>103.939465641872</v>
      </c>
      <c r="I2428">
        <v>53.782334329093899</v>
      </c>
      <c r="J2428">
        <v>121.692673751467</v>
      </c>
      <c r="K2428">
        <v>117.374770124759</v>
      </c>
    </row>
    <row r="2429" spans="1:11" x14ac:dyDescent="0.35">
      <c r="A2429" t="str">
        <f t="shared" si="37"/>
        <v>Other types &amp; mixedMixed</v>
      </c>
      <c r="B2429" t="s">
        <v>70</v>
      </c>
      <c r="C2429" t="s">
        <v>73</v>
      </c>
      <c r="F2429" t="s">
        <v>121</v>
      </c>
      <c r="G2429" t="s">
        <v>9</v>
      </c>
      <c r="H2429">
        <v>0.67627376097249203</v>
      </c>
      <c r="I2429">
        <v>0.44050333885839998</v>
      </c>
      <c r="J2429">
        <v>0.78602032302624503</v>
      </c>
      <c r="K2429">
        <v>0.68656483516629596</v>
      </c>
    </row>
    <row r="2430" spans="1:11" x14ac:dyDescent="0.35">
      <c r="A2430" t="str">
        <f t="shared" si="37"/>
        <v>Other types &amp; mixedMixed</v>
      </c>
      <c r="B2430" t="s">
        <v>70</v>
      </c>
      <c r="C2430" t="s">
        <v>73</v>
      </c>
      <c r="F2430" t="s">
        <v>122</v>
      </c>
      <c r="G2430" t="s">
        <v>9</v>
      </c>
      <c r="H2430" t="s">
        <v>19</v>
      </c>
      <c r="I2430">
        <v>0</v>
      </c>
      <c r="J2430" t="s">
        <v>19</v>
      </c>
      <c r="K2430" t="s">
        <v>24</v>
      </c>
    </row>
    <row r="2431" spans="1:11" x14ac:dyDescent="0.35">
      <c r="A2431" t="str">
        <f t="shared" si="37"/>
        <v>Other types &amp; mixedMixed</v>
      </c>
      <c r="B2431" t="s">
        <v>70</v>
      </c>
      <c r="C2431" t="s">
        <v>73</v>
      </c>
      <c r="F2431" t="s">
        <v>123</v>
      </c>
      <c r="G2431" t="s">
        <v>9</v>
      </c>
      <c r="H2431">
        <v>0.63892476733675896</v>
      </c>
      <c r="I2431">
        <v>0.44050333885839998</v>
      </c>
      <c r="J2431">
        <v>0.72066288282712099</v>
      </c>
      <c r="K2431">
        <v>0.66894233395831504</v>
      </c>
    </row>
    <row r="2432" spans="1:11" x14ac:dyDescent="0.35">
      <c r="A2432" t="str">
        <f t="shared" si="37"/>
        <v>Other types &amp; mixedMixed</v>
      </c>
      <c r="B2432" t="s">
        <v>70</v>
      </c>
      <c r="C2432" t="s">
        <v>73</v>
      </c>
      <c r="F2432" t="s">
        <v>124</v>
      </c>
      <c r="G2432" t="s">
        <v>9</v>
      </c>
      <c r="H2432">
        <v>22.1365925902086</v>
      </c>
      <c r="I2432">
        <v>9.0557589352785506</v>
      </c>
      <c r="J2432">
        <v>29.936219840286402</v>
      </c>
      <c r="K2432">
        <v>19.268286063126101</v>
      </c>
    </row>
    <row r="2433" spans="1:11" x14ac:dyDescent="0.35">
      <c r="A2433" t="str">
        <f t="shared" si="37"/>
        <v>Other types &amp; mixedMixed</v>
      </c>
      <c r="B2433" t="s">
        <v>70</v>
      </c>
      <c r="C2433" t="s">
        <v>73</v>
      </c>
      <c r="F2433" t="s">
        <v>125</v>
      </c>
      <c r="G2433" t="s">
        <v>9</v>
      </c>
      <c r="H2433">
        <v>5.8368257686077403</v>
      </c>
      <c r="I2433" t="s">
        <v>24</v>
      </c>
      <c r="J2433">
        <v>11.2871127576757</v>
      </c>
      <c r="K2433" t="s">
        <v>24</v>
      </c>
    </row>
    <row r="2434" spans="1:11" x14ac:dyDescent="0.35">
      <c r="A2434" t="str">
        <f t="shared" si="37"/>
        <v>Other types &amp; mixedMixed</v>
      </c>
      <c r="B2434" t="s">
        <v>70</v>
      </c>
      <c r="C2434" t="s">
        <v>73</v>
      </c>
      <c r="F2434" t="s">
        <v>126</v>
      </c>
      <c r="G2434" t="s">
        <v>9</v>
      </c>
      <c r="H2434">
        <v>16.299766821600901</v>
      </c>
      <c r="I2434">
        <v>8.8522596585859006</v>
      </c>
      <c r="J2434">
        <v>18.649107082610701</v>
      </c>
      <c r="K2434">
        <v>18.871101997438501</v>
      </c>
    </row>
    <row r="2435" spans="1:11" x14ac:dyDescent="0.35">
      <c r="A2435" t="str">
        <f t="shared" si="37"/>
        <v>Other types &amp; mixedMixed</v>
      </c>
      <c r="B2435" t="s">
        <v>70</v>
      </c>
      <c r="C2435" t="s">
        <v>73</v>
      </c>
      <c r="F2435" t="s">
        <v>127</v>
      </c>
      <c r="G2435" t="s">
        <v>9</v>
      </c>
      <c r="H2435">
        <v>3.1632389673543702</v>
      </c>
      <c r="I2435">
        <v>1.22803832857168</v>
      </c>
      <c r="J2435">
        <v>3.9865117280258699</v>
      </c>
      <c r="K2435">
        <v>3.4035641778386898</v>
      </c>
    </row>
    <row r="2436" spans="1:11" x14ac:dyDescent="0.35">
      <c r="A2436" t="str">
        <f t="shared" si="37"/>
        <v>Other types &amp; mixedMixed</v>
      </c>
      <c r="B2436" t="s">
        <v>70</v>
      </c>
      <c r="C2436" t="s">
        <v>73</v>
      </c>
      <c r="F2436" t="s">
        <v>128</v>
      </c>
      <c r="G2436" t="s">
        <v>9</v>
      </c>
      <c r="H2436">
        <v>1.2197913133537599</v>
      </c>
      <c r="I2436" t="s">
        <v>24</v>
      </c>
      <c r="J2436">
        <v>2.2050639024200098</v>
      </c>
      <c r="K2436" t="s">
        <v>24</v>
      </c>
    </row>
    <row r="2437" spans="1:11" x14ac:dyDescent="0.35">
      <c r="A2437" t="str">
        <f t="shared" si="37"/>
        <v>Other types &amp; mixedMixed</v>
      </c>
      <c r="B2437" t="s">
        <v>70</v>
      </c>
      <c r="C2437" t="s">
        <v>73</v>
      </c>
      <c r="F2437" t="s">
        <v>129</v>
      </c>
      <c r="G2437" t="s">
        <v>9</v>
      </c>
      <c r="H2437">
        <v>1.94344765400062</v>
      </c>
      <c r="I2437" t="s">
        <v>19</v>
      </c>
      <c r="J2437">
        <v>1.7814478256058599</v>
      </c>
      <c r="K2437">
        <v>3.2097166645508999</v>
      </c>
    </row>
    <row r="2438" spans="1:11" x14ac:dyDescent="0.35">
      <c r="A2438" t="str">
        <f t="shared" si="37"/>
        <v>Other types &amp; mixedMixed</v>
      </c>
      <c r="B2438" t="s">
        <v>70</v>
      </c>
      <c r="C2438" t="s">
        <v>73</v>
      </c>
      <c r="F2438" t="s">
        <v>130</v>
      </c>
      <c r="G2438" t="s">
        <v>9</v>
      </c>
      <c r="H2438">
        <v>4.9087010540379303</v>
      </c>
      <c r="I2438">
        <v>4.1814698617864803</v>
      </c>
      <c r="J2438">
        <v>4.7119115898801001</v>
      </c>
      <c r="K2438">
        <v>6.0166047267770297</v>
      </c>
    </row>
    <row r="2439" spans="1:11" x14ac:dyDescent="0.35">
      <c r="A2439" t="str">
        <f t="shared" si="37"/>
        <v>Other types &amp; mixedMixed</v>
      </c>
      <c r="B2439" t="s">
        <v>70</v>
      </c>
      <c r="C2439" t="s">
        <v>73</v>
      </c>
      <c r="F2439" t="s">
        <v>131</v>
      </c>
      <c r="G2439" t="s">
        <v>9</v>
      </c>
      <c r="H2439">
        <v>2.9912252161639898</v>
      </c>
      <c r="I2439" t="s">
        <v>19</v>
      </c>
      <c r="J2439">
        <v>2.81825508131032</v>
      </c>
      <c r="K2439">
        <v>2.94518582299211</v>
      </c>
    </row>
    <row r="2440" spans="1:11" x14ac:dyDescent="0.35">
      <c r="A2440" t="str">
        <f t="shared" si="37"/>
        <v>Other types &amp; mixedMixed</v>
      </c>
      <c r="B2440" t="s">
        <v>70</v>
      </c>
      <c r="C2440" t="s">
        <v>73</v>
      </c>
      <c r="F2440" t="s">
        <v>132</v>
      </c>
      <c r="G2440" t="s">
        <v>9</v>
      </c>
      <c r="H2440">
        <v>1.91747583787394</v>
      </c>
      <c r="I2440" t="s">
        <v>19</v>
      </c>
      <c r="J2440">
        <v>1.8936565085697801</v>
      </c>
      <c r="K2440" t="s">
        <v>19</v>
      </c>
    </row>
    <row r="2441" spans="1:11" x14ac:dyDescent="0.35">
      <c r="A2441" t="str">
        <f t="shared" si="37"/>
        <v>Other types &amp; mixedMixed</v>
      </c>
      <c r="B2441" t="s">
        <v>70</v>
      </c>
      <c r="C2441" t="s">
        <v>73</v>
      </c>
      <c r="F2441" t="s">
        <v>133</v>
      </c>
      <c r="G2441" t="s">
        <v>9</v>
      </c>
      <c r="H2441">
        <v>36.441067427566203</v>
      </c>
      <c r="I2441">
        <v>19.169500919962299</v>
      </c>
      <c r="J2441">
        <v>37.207185292636098</v>
      </c>
      <c r="K2441">
        <v>51.817391951359099</v>
      </c>
    </row>
    <row r="2442" spans="1:11" x14ac:dyDescent="0.35">
      <c r="A2442" t="str">
        <f t="shared" si="37"/>
        <v>Other types &amp; mixedMixed</v>
      </c>
      <c r="B2442" t="s">
        <v>70</v>
      </c>
      <c r="C2442" t="s">
        <v>73</v>
      </c>
      <c r="F2442" t="s">
        <v>134</v>
      </c>
      <c r="G2442" t="s">
        <v>9</v>
      </c>
      <c r="H2442">
        <v>23.972877600888999</v>
      </c>
      <c r="I2442">
        <v>12.135831128939</v>
      </c>
      <c r="J2442">
        <v>24.441516417794801</v>
      </c>
      <c r="K2442">
        <v>34.624446352695799</v>
      </c>
    </row>
    <row r="2443" spans="1:11" x14ac:dyDescent="0.35">
      <c r="A2443" t="str">
        <f t="shared" si="37"/>
        <v>Other types &amp; mixedMixed</v>
      </c>
      <c r="B2443" t="s">
        <v>70</v>
      </c>
      <c r="C2443" t="s">
        <v>73</v>
      </c>
      <c r="F2443" t="s">
        <v>135</v>
      </c>
      <c r="G2443" t="s">
        <v>9</v>
      </c>
      <c r="H2443">
        <v>12.4681898266772</v>
      </c>
      <c r="I2443">
        <v>7.0336697910232804</v>
      </c>
      <c r="J2443">
        <v>12.7656688748413</v>
      </c>
      <c r="K2443">
        <v>17.1929455986633</v>
      </c>
    </row>
    <row r="2444" spans="1:11" x14ac:dyDescent="0.35">
      <c r="A2444" t="str">
        <f t="shared" si="37"/>
        <v>Other types &amp; mixedMixed</v>
      </c>
      <c r="B2444" t="s">
        <v>70</v>
      </c>
      <c r="C2444" t="s">
        <v>73</v>
      </c>
      <c r="F2444" t="s">
        <v>136</v>
      </c>
      <c r="G2444" t="s">
        <v>9</v>
      </c>
      <c r="H2444">
        <v>36.613591841732898</v>
      </c>
      <c r="I2444">
        <v>19.707062944636601</v>
      </c>
      <c r="J2444">
        <v>45.064824977612403</v>
      </c>
      <c r="K2444">
        <v>36.182358370492203</v>
      </c>
    </row>
    <row r="2445" spans="1:11" x14ac:dyDescent="0.35">
      <c r="A2445" t="str">
        <f t="shared" si="37"/>
        <v>Other types &amp; mixedMixed</v>
      </c>
      <c r="B2445" t="s">
        <v>70</v>
      </c>
      <c r="C2445" t="s">
        <v>73</v>
      </c>
      <c r="F2445" t="s">
        <v>137</v>
      </c>
      <c r="G2445" t="s">
        <v>9</v>
      </c>
      <c r="H2445">
        <v>289.22576959391398</v>
      </c>
      <c r="I2445">
        <v>187.10279088471199</v>
      </c>
      <c r="J2445">
        <v>300.403154908104</v>
      </c>
      <c r="K2445">
        <v>366.77858100316598</v>
      </c>
    </row>
    <row r="2446" spans="1:11" x14ac:dyDescent="0.35">
      <c r="A2446" t="str">
        <f t="shared" si="37"/>
        <v>Other types &amp; mixedMixed</v>
      </c>
      <c r="B2446" t="s">
        <v>70</v>
      </c>
      <c r="C2446" t="s">
        <v>73</v>
      </c>
      <c r="F2446" t="s">
        <v>138</v>
      </c>
      <c r="G2446" t="s">
        <v>9</v>
      </c>
      <c r="H2446">
        <v>4.3194333073746396</v>
      </c>
      <c r="I2446">
        <v>2.5369176778651399</v>
      </c>
      <c r="J2446">
        <v>5.3956254544344997</v>
      </c>
      <c r="K2446">
        <v>3.9017474413074198</v>
      </c>
    </row>
    <row r="2447" spans="1:11" x14ac:dyDescent="0.35">
      <c r="A2447" t="str">
        <f t="shared" si="37"/>
        <v>Other types &amp; mixedMixed</v>
      </c>
      <c r="B2447" t="s">
        <v>70</v>
      </c>
      <c r="C2447" t="s">
        <v>73</v>
      </c>
      <c r="F2447" t="s">
        <v>139</v>
      </c>
      <c r="G2447" t="s">
        <v>9</v>
      </c>
      <c r="H2447">
        <v>136.85664571597599</v>
      </c>
      <c r="I2447">
        <v>92.023246497092899</v>
      </c>
      <c r="J2447">
        <v>138.98487307109301</v>
      </c>
      <c r="K2447">
        <v>176.489852510041</v>
      </c>
    </row>
    <row r="2448" spans="1:11" x14ac:dyDescent="0.35">
      <c r="A2448" t="str">
        <f t="shared" si="37"/>
        <v>Other types &amp; mixedMixed</v>
      </c>
      <c r="B2448" t="s">
        <v>70</v>
      </c>
      <c r="C2448" t="s">
        <v>73</v>
      </c>
      <c r="F2448" t="s">
        <v>140</v>
      </c>
      <c r="G2448" t="s">
        <v>9</v>
      </c>
      <c r="H2448">
        <v>115.00412291000499</v>
      </c>
      <c r="I2448">
        <v>92.023246497092899</v>
      </c>
      <c r="J2448">
        <v>120.19909315265301</v>
      </c>
      <c r="K2448">
        <v>127.068701847762</v>
      </c>
    </row>
    <row r="2449" spans="1:11" x14ac:dyDescent="0.35">
      <c r="A2449" t="str">
        <f t="shared" si="37"/>
        <v>Other types &amp; mixedMixed</v>
      </c>
      <c r="B2449" t="s">
        <v>70</v>
      </c>
      <c r="C2449" t="s">
        <v>73</v>
      </c>
      <c r="F2449" t="s">
        <v>141</v>
      </c>
      <c r="G2449" t="s">
        <v>9</v>
      </c>
      <c r="H2449">
        <v>21.852522805970899</v>
      </c>
      <c r="I2449">
        <v>0</v>
      </c>
      <c r="J2449" t="s">
        <v>19</v>
      </c>
      <c r="K2449" t="s">
        <v>24</v>
      </c>
    </row>
    <row r="2450" spans="1:11" x14ac:dyDescent="0.35">
      <c r="A2450" t="str">
        <f t="shared" si="37"/>
        <v>Other types &amp; mixedMixed</v>
      </c>
      <c r="B2450" t="s">
        <v>70</v>
      </c>
      <c r="C2450" t="s">
        <v>73</v>
      </c>
      <c r="F2450" t="s">
        <v>142</v>
      </c>
      <c r="G2450" t="s">
        <v>9</v>
      </c>
      <c r="H2450">
        <v>19.501629873315199</v>
      </c>
      <c r="I2450">
        <v>5.5877156163679302</v>
      </c>
      <c r="J2450">
        <v>20.848454009435901</v>
      </c>
      <c r="K2450">
        <v>30.421883459603599</v>
      </c>
    </row>
    <row r="2451" spans="1:11" x14ac:dyDescent="0.35">
      <c r="A2451" t="str">
        <f t="shared" si="37"/>
        <v>Other types &amp; mixedMixed</v>
      </c>
      <c r="B2451" t="s">
        <v>70</v>
      </c>
      <c r="C2451" t="s">
        <v>73</v>
      </c>
      <c r="F2451" t="s">
        <v>143</v>
      </c>
      <c r="G2451" t="s">
        <v>9</v>
      </c>
      <c r="H2451">
        <v>124.26951242364601</v>
      </c>
      <c r="I2451">
        <v>82.721954410532703</v>
      </c>
      <c r="J2451">
        <v>131.81010426590601</v>
      </c>
      <c r="K2451">
        <v>149.80349996045399</v>
      </c>
    </row>
    <row r="2452" spans="1:11" x14ac:dyDescent="0.35">
      <c r="A2452" t="str">
        <f t="shared" si="37"/>
        <v>Other types &amp; mixedMixed</v>
      </c>
      <c r="B2452" t="s">
        <v>70</v>
      </c>
      <c r="C2452" t="s">
        <v>73</v>
      </c>
      <c r="F2452" t="s">
        <v>144</v>
      </c>
      <c r="G2452" t="s">
        <v>9</v>
      </c>
      <c r="H2452">
        <v>4.2785482736024498</v>
      </c>
      <c r="I2452">
        <v>4.23295668285372</v>
      </c>
      <c r="J2452">
        <v>3.36409810723499</v>
      </c>
      <c r="K2452">
        <v>6.1615976317596299</v>
      </c>
    </row>
    <row r="2453" spans="1:11" x14ac:dyDescent="0.35">
      <c r="A2453" t="str">
        <f t="shared" si="37"/>
        <v>Other types &amp; mixedMixed</v>
      </c>
      <c r="B2453" t="s">
        <v>70</v>
      </c>
      <c r="C2453" t="s">
        <v>73</v>
      </c>
      <c r="F2453" t="s">
        <v>145</v>
      </c>
      <c r="G2453" t="s">
        <v>9</v>
      </c>
      <c r="H2453" t="s">
        <v>54</v>
      </c>
      <c r="I2453" t="s">
        <v>19</v>
      </c>
      <c r="J2453">
        <v>154.24990165056499</v>
      </c>
      <c r="K2453">
        <v>363.94122464320498</v>
      </c>
    </row>
    <row r="2454" spans="1:11" x14ac:dyDescent="0.35">
      <c r="A2454" t="str">
        <f t="shared" si="37"/>
        <v>Other types &amp; mixedMixed</v>
      </c>
      <c r="B2454" t="s">
        <v>70</v>
      </c>
      <c r="C2454" t="s">
        <v>73</v>
      </c>
      <c r="F2454" t="s">
        <v>146</v>
      </c>
      <c r="G2454" t="s">
        <v>9</v>
      </c>
      <c r="H2454">
        <v>0.26503154097793402</v>
      </c>
      <c r="I2454" t="s">
        <v>19</v>
      </c>
      <c r="J2454" t="s">
        <v>19</v>
      </c>
      <c r="K2454">
        <v>0</v>
      </c>
    </row>
    <row r="2455" spans="1:11" x14ac:dyDescent="0.35">
      <c r="A2455" t="str">
        <f t="shared" si="37"/>
        <v>Other types &amp; mixedMixed</v>
      </c>
      <c r="B2455" t="s">
        <v>70</v>
      </c>
      <c r="C2455" t="s">
        <v>73</v>
      </c>
      <c r="F2455" t="s">
        <v>147</v>
      </c>
      <c r="G2455" t="s">
        <v>9</v>
      </c>
      <c r="H2455">
        <v>4.5227536470388001</v>
      </c>
      <c r="I2455">
        <v>3.6979877140216901</v>
      </c>
      <c r="J2455" t="s">
        <v>19</v>
      </c>
      <c r="K2455">
        <v>0</v>
      </c>
    </row>
    <row r="2456" spans="1:11" x14ac:dyDescent="0.35">
      <c r="A2456" t="str">
        <f t="shared" si="37"/>
        <v>Other types &amp; mixedMixed</v>
      </c>
      <c r="B2456" t="s">
        <v>70</v>
      </c>
      <c r="C2456" t="s">
        <v>73</v>
      </c>
      <c r="F2456" t="s">
        <v>148</v>
      </c>
      <c r="G2456" t="s">
        <v>9</v>
      </c>
      <c r="H2456" t="s">
        <v>19</v>
      </c>
      <c r="I2456" t="s">
        <v>24</v>
      </c>
      <c r="J2456" t="s">
        <v>19</v>
      </c>
      <c r="K2456">
        <v>0</v>
      </c>
    </row>
    <row r="2457" spans="1:11" x14ac:dyDescent="0.35">
      <c r="A2457" t="str">
        <f t="shared" si="37"/>
        <v>Other types &amp; mixedMixed</v>
      </c>
      <c r="B2457" t="s">
        <v>70</v>
      </c>
      <c r="C2457" t="s">
        <v>73</v>
      </c>
      <c r="F2457" t="s">
        <v>149</v>
      </c>
      <c r="G2457" t="s">
        <v>9</v>
      </c>
      <c r="H2457" t="s">
        <v>19</v>
      </c>
      <c r="I2457" t="s">
        <v>19</v>
      </c>
      <c r="J2457" t="s">
        <v>19</v>
      </c>
      <c r="K2457">
        <v>0</v>
      </c>
    </row>
    <row r="2458" spans="1:11" x14ac:dyDescent="0.35">
      <c r="A2458" t="str">
        <f t="shared" si="37"/>
        <v>Other types &amp; mixedMixed</v>
      </c>
      <c r="B2458" t="s">
        <v>70</v>
      </c>
      <c r="C2458" t="s">
        <v>73</v>
      </c>
      <c r="F2458" t="s">
        <v>150</v>
      </c>
      <c r="G2458" t="s">
        <v>9</v>
      </c>
      <c r="H2458" t="s">
        <v>54</v>
      </c>
      <c r="I2458">
        <v>22.845864980998901</v>
      </c>
      <c r="J2458">
        <v>88.865839502357801</v>
      </c>
      <c r="K2458">
        <v>217.54324687270901</v>
      </c>
    </row>
    <row r="2459" spans="1:11" x14ac:dyDescent="0.35">
      <c r="A2459" t="str">
        <f t="shared" si="37"/>
        <v>Other types &amp; mixedMixed</v>
      </c>
      <c r="B2459" t="s">
        <v>70</v>
      </c>
      <c r="C2459" t="s">
        <v>73</v>
      </c>
      <c r="F2459" t="s">
        <v>151</v>
      </c>
      <c r="G2459" t="s">
        <v>9</v>
      </c>
      <c r="H2459" t="s">
        <v>54</v>
      </c>
      <c r="I2459" t="s">
        <v>24</v>
      </c>
      <c r="J2459" t="s">
        <v>19</v>
      </c>
      <c r="K2459">
        <v>146.397977770496</v>
      </c>
    </row>
    <row r="2460" spans="1:11" x14ac:dyDescent="0.35">
      <c r="A2460" t="str">
        <f t="shared" si="37"/>
        <v>Other types &amp; mixedMixed</v>
      </c>
      <c r="B2460" t="s">
        <v>70</v>
      </c>
      <c r="C2460" t="s">
        <v>73</v>
      </c>
      <c r="F2460" t="s">
        <v>152</v>
      </c>
      <c r="G2460" t="s">
        <v>9</v>
      </c>
      <c r="H2460" t="s">
        <v>54</v>
      </c>
      <c r="I2460" t="s">
        <v>19</v>
      </c>
      <c r="J2460" t="s">
        <v>19</v>
      </c>
      <c r="K2460" t="s">
        <v>19</v>
      </c>
    </row>
    <row r="2461" spans="1:11" x14ac:dyDescent="0.35">
      <c r="A2461" t="str">
        <f t="shared" si="37"/>
        <v>Other types &amp; mixedMixed</v>
      </c>
      <c r="B2461" t="s">
        <v>70</v>
      </c>
      <c r="C2461" t="s">
        <v>73</v>
      </c>
      <c r="F2461" t="s">
        <v>153</v>
      </c>
      <c r="G2461" t="s">
        <v>9</v>
      </c>
      <c r="H2461" t="s">
        <v>19</v>
      </c>
      <c r="I2461" t="s">
        <v>19</v>
      </c>
      <c r="J2461" t="s">
        <v>19</v>
      </c>
      <c r="K2461" t="s">
        <v>19</v>
      </c>
    </row>
    <row r="2462" spans="1:11" x14ac:dyDescent="0.35">
      <c r="A2462" t="str">
        <f t="shared" si="37"/>
        <v>Other types &amp; mixedMixed</v>
      </c>
      <c r="B2462" t="s">
        <v>70</v>
      </c>
      <c r="C2462" t="s">
        <v>73</v>
      </c>
      <c r="F2462" t="s">
        <v>154</v>
      </c>
      <c r="G2462" t="s">
        <v>9</v>
      </c>
      <c r="H2462" t="s">
        <v>24</v>
      </c>
      <c r="I2462" t="s">
        <v>24</v>
      </c>
      <c r="J2462" t="s">
        <v>24</v>
      </c>
      <c r="K2462" t="s">
        <v>24</v>
      </c>
    </row>
    <row r="2463" spans="1:11" x14ac:dyDescent="0.35">
      <c r="A2463" t="str">
        <f t="shared" si="37"/>
        <v>Other types &amp; mixedMixed</v>
      </c>
      <c r="B2463" t="s">
        <v>70</v>
      </c>
      <c r="C2463" t="s">
        <v>73</v>
      </c>
      <c r="F2463" t="s">
        <v>155</v>
      </c>
      <c r="G2463" t="s">
        <v>9</v>
      </c>
      <c r="H2463" t="s">
        <v>19</v>
      </c>
      <c r="I2463" t="s">
        <v>19</v>
      </c>
      <c r="J2463" t="s">
        <v>19</v>
      </c>
      <c r="K2463">
        <v>0</v>
      </c>
    </row>
    <row r="2464" spans="1:11" x14ac:dyDescent="0.35">
      <c r="A2464" t="s">
        <v>3</v>
      </c>
      <c r="F2464" t="s">
        <v>4</v>
      </c>
      <c r="G2464" t="s">
        <v>5</v>
      </c>
      <c r="H2464">
        <v>57124.002777000002</v>
      </c>
      <c r="I2464">
        <v>14139.652577000001</v>
      </c>
      <c r="J2464">
        <v>28483.656299999999</v>
      </c>
      <c r="K2464">
        <v>14500.6939</v>
      </c>
    </row>
    <row r="2465" spans="1:11" x14ac:dyDescent="0.35">
      <c r="A2465" t="s">
        <v>3</v>
      </c>
      <c r="F2465" t="s">
        <v>6</v>
      </c>
      <c r="G2465" t="s">
        <v>7</v>
      </c>
      <c r="H2465">
        <v>153.667238676203</v>
      </c>
      <c r="I2465">
        <v>86.2961590678091</v>
      </c>
      <c r="J2465">
        <v>155.25721770357799</v>
      </c>
      <c r="K2465">
        <v>216.237709407962</v>
      </c>
    </row>
    <row r="2466" spans="1:11" x14ac:dyDescent="0.35">
      <c r="A2466" t="s">
        <v>3</v>
      </c>
      <c r="F2466" t="s">
        <v>8</v>
      </c>
      <c r="G2466" t="s">
        <v>9</v>
      </c>
      <c r="H2466">
        <v>147.70655441211301</v>
      </c>
      <c r="I2466">
        <v>82.328535009778506</v>
      </c>
      <c r="J2466">
        <v>149.89980982536301</v>
      </c>
      <c r="K2466">
        <v>207.14857512480901</v>
      </c>
    </row>
    <row r="2467" spans="1:11" x14ac:dyDescent="0.35">
      <c r="A2467" t="s">
        <v>3</v>
      </c>
      <c r="F2467" t="s">
        <v>156</v>
      </c>
      <c r="G2467" t="s">
        <v>9</v>
      </c>
      <c r="H2467">
        <v>35790.402992591698</v>
      </c>
      <c r="I2467">
        <v>24015.086170349201</v>
      </c>
      <c r="J2467">
        <v>36924.726094258498</v>
      </c>
      <c r="K2467">
        <v>45044.389071808502</v>
      </c>
    </row>
    <row r="2468" spans="1:11" x14ac:dyDescent="0.35">
      <c r="A2468" t="s">
        <v>3</v>
      </c>
      <c r="F2468" t="s">
        <v>157</v>
      </c>
      <c r="G2468" t="s">
        <v>9</v>
      </c>
      <c r="H2468">
        <v>13305.2519381121</v>
      </c>
      <c r="I2468">
        <v>5523.28162662465</v>
      </c>
      <c r="J2468">
        <v>14554.054381203199</v>
      </c>
      <c r="K2468">
        <v>18440.4473644051</v>
      </c>
    </row>
    <row r="2469" spans="1:11" x14ac:dyDescent="0.35">
      <c r="A2469" t="s">
        <v>3</v>
      </c>
      <c r="F2469" t="s">
        <v>158</v>
      </c>
      <c r="G2469" t="s">
        <v>9</v>
      </c>
      <c r="H2469" t="s">
        <v>19</v>
      </c>
      <c r="I2469">
        <v>1993.56941078963</v>
      </c>
      <c r="J2469" t="s">
        <v>19</v>
      </c>
      <c r="K2469">
        <v>10073.9606772059</v>
      </c>
    </row>
    <row r="2470" spans="1:11" x14ac:dyDescent="0.35">
      <c r="A2470" t="s">
        <v>3</v>
      </c>
      <c r="F2470" t="s">
        <v>159</v>
      </c>
      <c r="G2470" t="s">
        <v>9</v>
      </c>
      <c r="H2470">
        <v>33542.817259113501</v>
      </c>
      <c r="I2470">
        <v>4199.6419236701504</v>
      </c>
      <c r="J2470">
        <v>50786.336520912198</v>
      </c>
      <c r="K2470">
        <v>28284.022622648401</v>
      </c>
    </row>
    <row r="2471" spans="1:11" x14ac:dyDescent="0.35">
      <c r="A2471" t="s">
        <v>3</v>
      </c>
      <c r="F2471" t="s">
        <v>160</v>
      </c>
      <c r="G2471" t="s">
        <v>9</v>
      </c>
      <c r="H2471" t="s">
        <v>19</v>
      </c>
      <c r="I2471" t="s">
        <v>24</v>
      </c>
      <c r="J2471" t="s">
        <v>24</v>
      </c>
      <c r="K2471" t="s">
        <v>24</v>
      </c>
    </row>
    <row r="2472" spans="1:11" x14ac:dyDescent="0.35">
      <c r="A2472" t="s">
        <v>3</v>
      </c>
      <c r="F2472" t="s">
        <v>161</v>
      </c>
      <c r="G2472" t="s">
        <v>9</v>
      </c>
      <c r="H2472">
        <v>44.404008979309303</v>
      </c>
      <c r="I2472">
        <v>32.810832523470097</v>
      </c>
      <c r="J2472">
        <v>46.144832217344202</v>
      </c>
      <c r="K2472">
        <v>52.289043816034301</v>
      </c>
    </row>
    <row r="2473" spans="1:11" x14ac:dyDescent="0.35">
      <c r="A2473" t="s">
        <v>3</v>
      </c>
      <c r="F2473" t="s">
        <v>162</v>
      </c>
      <c r="G2473" t="s">
        <v>9</v>
      </c>
      <c r="H2473">
        <v>170.981824423771</v>
      </c>
      <c r="I2473">
        <v>74.644652048723302</v>
      </c>
      <c r="J2473">
        <v>186.26840742001201</v>
      </c>
      <c r="K2473">
        <v>234.89299846540499</v>
      </c>
    </row>
    <row r="2474" spans="1:11" x14ac:dyDescent="0.35">
      <c r="A2474" t="s">
        <v>3</v>
      </c>
      <c r="F2474" t="s">
        <v>163</v>
      </c>
      <c r="G2474" t="s">
        <v>9</v>
      </c>
      <c r="H2474" t="s">
        <v>19</v>
      </c>
      <c r="I2474">
        <v>13.3641974278333</v>
      </c>
      <c r="J2474" t="s">
        <v>19</v>
      </c>
      <c r="K2474" t="s">
        <v>19</v>
      </c>
    </row>
    <row r="2475" spans="1:11" x14ac:dyDescent="0.35">
      <c r="A2475" t="s">
        <v>3</v>
      </c>
      <c r="F2475" t="s">
        <v>164</v>
      </c>
      <c r="G2475" t="s">
        <v>9</v>
      </c>
      <c r="H2475">
        <v>5764.0535152742004</v>
      </c>
      <c r="I2475" t="s">
        <v>19</v>
      </c>
      <c r="J2475">
        <v>6687.9280085365999</v>
      </c>
      <c r="K2475" t="s">
        <v>19</v>
      </c>
    </row>
    <row r="2476" spans="1:11" x14ac:dyDescent="0.35">
      <c r="A2476" t="s">
        <v>3</v>
      </c>
      <c r="F2476" t="s">
        <v>165</v>
      </c>
      <c r="G2476" t="s">
        <v>9</v>
      </c>
      <c r="H2476">
        <v>12169.2813059783</v>
      </c>
      <c r="I2476" t="s">
        <v>24</v>
      </c>
      <c r="J2476">
        <v>20384.0381516505</v>
      </c>
      <c r="K2476" t="s">
        <v>19</v>
      </c>
    </row>
    <row r="2477" spans="1:11" x14ac:dyDescent="0.35">
      <c r="A2477" t="s">
        <v>3</v>
      </c>
      <c r="F2477" t="s">
        <v>166</v>
      </c>
      <c r="G2477" t="s">
        <v>9</v>
      </c>
      <c r="H2477">
        <v>10436.879389666101</v>
      </c>
      <c r="I2477">
        <v>6477.2456351775299</v>
      </c>
      <c r="J2477">
        <v>10297.1696195162</v>
      </c>
      <c r="K2477">
        <v>14572.356706053901</v>
      </c>
    </row>
    <row r="2478" spans="1:11" x14ac:dyDescent="0.35">
      <c r="A2478" t="s">
        <v>3</v>
      </c>
      <c r="F2478" t="s">
        <v>167</v>
      </c>
      <c r="G2478" t="s">
        <v>9</v>
      </c>
      <c r="H2478">
        <v>2265.8910650308198</v>
      </c>
      <c r="I2478">
        <v>898.66161022012705</v>
      </c>
      <c r="J2478">
        <v>2416.0069151866601</v>
      </c>
      <c r="K2478">
        <v>3304.20697645373</v>
      </c>
    </row>
    <row r="2479" spans="1:11" x14ac:dyDescent="0.35">
      <c r="A2479" t="s">
        <v>3</v>
      </c>
      <c r="F2479" t="s">
        <v>168</v>
      </c>
      <c r="G2479" t="s">
        <v>9</v>
      </c>
      <c r="H2479">
        <v>309.39343836066098</v>
      </c>
      <c r="I2479" t="s">
        <v>19</v>
      </c>
      <c r="J2479" t="s">
        <v>19</v>
      </c>
      <c r="K2479" t="s">
        <v>19</v>
      </c>
    </row>
    <row r="2480" spans="1:11" x14ac:dyDescent="0.35">
      <c r="A2480" t="s">
        <v>3</v>
      </c>
      <c r="F2480" t="s">
        <v>169</v>
      </c>
      <c r="G2480" t="s">
        <v>9</v>
      </c>
      <c r="H2480">
        <v>5741.7799322802503</v>
      </c>
      <c r="I2480">
        <v>899.86180224801399</v>
      </c>
      <c r="J2480">
        <v>8964.73112921953</v>
      </c>
      <c r="K2480" t="s">
        <v>19</v>
      </c>
    </row>
    <row r="2481" spans="1:11" x14ac:dyDescent="0.35">
      <c r="A2481" t="s">
        <v>3</v>
      </c>
      <c r="F2481" t="s">
        <v>170</v>
      </c>
      <c r="G2481" t="s">
        <v>9</v>
      </c>
      <c r="H2481">
        <v>9.7709183157019694</v>
      </c>
      <c r="I2481" t="s">
        <v>24</v>
      </c>
      <c r="J2481" t="s">
        <v>19</v>
      </c>
      <c r="K2481" t="s">
        <v>19</v>
      </c>
    </row>
    <row r="2482" spans="1:11" x14ac:dyDescent="0.35">
      <c r="A2482" t="s">
        <v>3</v>
      </c>
      <c r="F2482" t="s">
        <v>171</v>
      </c>
      <c r="G2482" t="s">
        <v>9</v>
      </c>
      <c r="H2482">
        <v>94.170124934495306</v>
      </c>
      <c r="I2482">
        <v>52.485980103861401</v>
      </c>
      <c r="J2482">
        <v>107.455043494327</v>
      </c>
      <c r="K2482">
        <v>108.720895614703</v>
      </c>
    </row>
    <row r="2483" spans="1:11" x14ac:dyDescent="0.35">
      <c r="A2483" t="s">
        <v>3</v>
      </c>
      <c r="F2483" t="s">
        <v>172</v>
      </c>
      <c r="G2483" t="s">
        <v>9</v>
      </c>
      <c r="H2483">
        <v>58.396300353272601</v>
      </c>
      <c r="I2483">
        <v>40.107739056959097</v>
      </c>
      <c r="J2483">
        <v>63.185813347821501</v>
      </c>
      <c r="K2483">
        <v>66.821487570136298</v>
      </c>
    </row>
    <row r="2484" spans="1:11" x14ac:dyDescent="0.35">
      <c r="A2484" t="s">
        <v>3</v>
      </c>
      <c r="F2484" t="s">
        <v>173</v>
      </c>
      <c r="G2484" t="s">
        <v>9</v>
      </c>
      <c r="H2484">
        <v>14.0175179157228</v>
      </c>
      <c r="I2484">
        <v>6.2351110392774096</v>
      </c>
      <c r="J2484">
        <v>15.336189791761401</v>
      </c>
      <c r="K2484">
        <v>19.0158947834834</v>
      </c>
    </row>
    <row r="2485" spans="1:11" x14ac:dyDescent="0.35">
      <c r="A2485" t="s">
        <v>3</v>
      </c>
      <c r="F2485" t="s">
        <v>174</v>
      </c>
      <c r="G2485" t="s">
        <v>9</v>
      </c>
      <c r="H2485">
        <v>12.348581992773401</v>
      </c>
      <c r="I2485">
        <v>3.0451131822741901</v>
      </c>
      <c r="J2485" t="s">
        <v>19</v>
      </c>
      <c r="K2485">
        <v>13.489835743198499</v>
      </c>
    </row>
    <row r="2486" spans="1:11" x14ac:dyDescent="0.35">
      <c r="A2486" t="s">
        <v>3</v>
      </c>
      <c r="F2486" t="s">
        <v>175</v>
      </c>
      <c r="G2486" t="s">
        <v>9</v>
      </c>
      <c r="H2486">
        <v>8.6320992515025292</v>
      </c>
      <c r="I2486" t="s">
        <v>19</v>
      </c>
      <c r="J2486">
        <v>11.6227257229842</v>
      </c>
      <c r="K2486">
        <v>8.6830895474705603</v>
      </c>
    </row>
    <row r="2487" spans="1:11" x14ac:dyDescent="0.35">
      <c r="A2487" t="s">
        <v>3</v>
      </c>
      <c r="F2487" t="s">
        <v>176</v>
      </c>
      <c r="G2487" t="s">
        <v>9</v>
      </c>
      <c r="H2487">
        <v>73.189443690219306</v>
      </c>
      <c r="I2487">
        <v>46.885534460580899</v>
      </c>
      <c r="J2487">
        <v>79.446373291356593</v>
      </c>
      <c r="K2487">
        <v>86.547970324034097</v>
      </c>
    </row>
    <row r="2488" spans="1:11" x14ac:dyDescent="0.35">
      <c r="A2488" t="str">
        <f t="shared" ref="A2488:A2551" si="38">CONCATENATE(B2488,C2488,D2488,E2488)</f>
        <v>Cropping</v>
      </c>
      <c r="B2488" t="s">
        <v>52</v>
      </c>
      <c r="F2488" t="s">
        <v>4</v>
      </c>
      <c r="G2488" t="s">
        <v>5</v>
      </c>
      <c r="H2488">
        <v>22652.0013</v>
      </c>
      <c r="I2488">
        <v>5641.6754000000001</v>
      </c>
      <c r="J2488">
        <v>11268.2862</v>
      </c>
      <c r="K2488">
        <v>5742.0397000000003</v>
      </c>
    </row>
    <row r="2489" spans="1:11" x14ac:dyDescent="0.35">
      <c r="A2489" t="str">
        <f t="shared" si="38"/>
        <v>Cropping</v>
      </c>
      <c r="B2489" t="s">
        <v>52</v>
      </c>
      <c r="F2489" t="s">
        <v>6</v>
      </c>
      <c r="G2489" t="s">
        <v>7</v>
      </c>
      <c r="H2489">
        <v>182.74854611036099</v>
      </c>
      <c r="I2489">
        <v>99.595331546724594</v>
      </c>
      <c r="J2489">
        <v>193.326355148044</v>
      </c>
      <c r="K2489">
        <v>243.69024691905199</v>
      </c>
    </row>
    <row r="2490" spans="1:11" x14ac:dyDescent="0.35">
      <c r="A2490" t="str">
        <f t="shared" si="38"/>
        <v>Cropping</v>
      </c>
      <c r="B2490" t="s">
        <v>52</v>
      </c>
      <c r="F2490" t="s">
        <v>8</v>
      </c>
      <c r="G2490" t="s">
        <v>9</v>
      </c>
      <c r="H2490">
        <v>175.885632245262</v>
      </c>
      <c r="I2490">
        <v>96.250965598977999</v>
      </c>
      <c r="J2490">
        <v>186.63256592462099</v>
      </c>
      <c r="K2490">
        <v>233.03839197524201</v>
      </c>
    </row>
    <row r="2491" spans="1:11" x14ac:dyDescent="0.35">
      <c r="A2491" t="str">
        <f t="shared" si="38"/>
        <v>Cropping</v>
      </c>
      <c r="B2491" t="s">
        <v>52</v>
      </c>
      <c r="F2491" t="s">
        <v>156</v>
      </c>
      <c r="G2491" t="s">
        <v>9</v>
      </c>
      <c r="H2491">
        <v>7106.6057187891802</v>
      </c>
      <c r="I2491">
        <v>4766.95048027754</v>
      </c>
      <c r="J2491">
        <v>8041.4722392567601</v>
      </c>
      <c r="K2491">
        <v>7570.7668934612202</v>
      </c>
    </row>
    <row r="2492" spans="1:11" x14ac:dyDescent="0.35">
      <c r="A2492" t="str">
        <f t="shared" si="38"/>
        <v>Cropping</v>
      </c>
      <c r="B2492" t="s">
        <v>52</v>
      </c>
      <c r="F2492" t="s">
        <v>157</v>
      </c>
      <c r="G2492" t="s">
        <v>9</v>
      </c>
      <c r="H2492">
        <v>2637.9222900980499</v>
      </c>
      <c r="I2492">
        <v>2621.36696856044</v>
      </c>
      <c r="J2492">
        <v>3141.6286833662398</v>
      </c>
      <c r="K2492">
        <v>1665.70538782586</v>
      </c>
    </row>
    <row r="2493" spans="1:11" x14ac:dyDescent="0.35">
      <c r="A2493" t="str">
        <f t="shared" si="38"/>
        <v>Cropping</v>
      </c>
      <c r="B2493" t="s">
        <v>52</v>
      </c>
      <c r="F2493" t="s">
        <v>158</v>
      </c>
      <c r="G2493" t="s">
        <v>9</v>
      </c>
      <c r="H2493">
        <v>143.686106344167</v>
      </c>
      <c r="I2493" t="s">
        <v>19</v>
      </c>
      <c r="J2493" t="s">
        <v>24</v>
      </c>
      <c r="K2493" t="s">
        <v>19</v>
      </c>
    </row>
    <row r="2494" spans="1:11" x14ac:dyDescent="0.35">
      <c r="A2494" t="str">
        <f t="shared" si="38"/>
        <v>Cropping</v>
      </c>
      <c r="B2494" t="s">
        <v>52</v>
      </c>
      <c r="F2494" t="s">
        <v>159</v>
      </c>
      <c r="G2494" t="s">
        <v>9</v>
      </c>
      <c r="H2494" t="s">
        <v>19</v>
      </c>
      <c r="I2494" t="s">
        <v>24</v>
      </c>
      <c r="J2494" t="s">
        <v>19</v>
      </c>
      <c r="K2494" t="s">
        <v>24</v>
      </c>
    </row>
    <row r="2495" spans="1:11" x14ac:dyDescent="0.35">
      <c r="A2495" t="str">
        <f t="shared" si="38"/>
        <v>Cropping</v>
      </c>
      <c r="B2495" t="s">
        <v>52</v>
      </c>
      <c r="F2495" t="s">
        <v>160</v>
      </c>
      <c r="G2495" t="s">
        <v>9</v>
      </c>
      <c r="H2495">
        <v>15.1398279188691</v>
      </c>
      <c r="I2495" t="s">
        <v>19</v>
      </c>
      <c r="J2495">
        <v>0</v>
      </c>
      <c r="K2495" t="s">
        <v>19</v>
      </c>
    </row>
    <row r="2496" spans="1:11" x14ac:dyDescent="0.35">
      <c r="A2496" t="str">
        <f t="shared" si="38"/>
        <v>Cropping</v>
      </c>
      <c r="B2496" t="s">
        <v>52</v>
      </c>
      <c r="F2496" t="s">
        <v>161</v>
      </c>
      <c r="G2496" t="s">
        <v>9</v>
      </c>
      <c r="H2496">
        <v>6.0931170218500696</v>
      </c>
      <c r="I2496">
        <v>4.33946701364634</v>
      </c>
      <c r="J2496">
        <v>6.8671986339856996</v>
      </c>
      <c r="K2496">
        <v>6.2970429828271701</v>
      </c>
    </row>
    <row r="2497" spans="1:11" x14ac:dyDescent="0.35">
      <c r="A2497" t="str">
        <f t="shared" si="38"/>
        <v>Cropping</v>
      </c>
      <c r="B2497" t="s">
        <v>52</v>
      </c>
      <c r="F2497" t="s">
        <v>162</v>
      </c>
      <c r="G2497" t="s">
        <v>9</v>
      </c>
      <c r="H2497">
        <v>32.1760312630743</v>
      </c>
      <c r="I2497">
        <v>30.316219628658502</v>
      </c>
      <c r="J2497">
        <v>39.038940278247502</v>
      </c>
      <c r="K2497">
        <v>20.535434385798499</v>
      </c>
    </row>
    <row r="2498" spans="1:11" x14ac:dyDescent="0.35">
      <c r="A2498" t="str">
        <f t="shared" si="38"/>
        <v>Cropping</v>
      </c>
      <c r="B2498" t="s">
        <v>52</v>
      </c>
      <c r="F2498" t="s">
        <v>163</v>
      </c>
      <c r="G2498" t="s">
        <v>9</v>
      </c>
      <c r="H2498" t="s">
        <v>24</v>
      </c>
      <c r="I2498" t="s">
        <v>24</v>
      </c>
      <c r="J2498" t="s">
        <v>24</v>
      </c>
      <c r="K2498" t="s">
        <v>24</v>
      </c>
    </row>
    <row r="2499" spans="1:11" x14ac:dyDescent="0.35">
      <c r="A2499" t="str">
        <f t="shared" si="38"/>
        <v>Cropping</v>
      </c>
      <c r="B2499" t="s">
        <v>52</v>
      </c>
      <c r="F2499" t="s">
        <v>164</v>
      </c>
      <c r="G2499" t="s">
        <v>9</v>
      </c>
      <c r="H2499" t="s">
        <v>19</v>
      </c>
      <c r="I2499" t="s">
        <v>24</v>
      </c>
      <c r="J2499" t="s">
        <v>19</v>
      </c>
      <c r="K2499" t="s">
        <v>24</v>
      </c>
    </row>
    <row r="2500" spans="1:11" x14ac:dyDescent="0.35">
      <c r="A2500" t="str">
        <f t="shared" si="38"/>
        <v>Cropping</v>
      </c>
      <c r="B2500" t="s">
        <v>52</v>
      </c>
      <c r="F2500" t="s">
        <v>165</v>
      </c>
      <c r="G2500" t="s">
        <v>9</v>
      </c>
      <c r="H2500" t="s">
        <v>24</v>
      </c>
      <c r="I2500" t="s">
        <v>54</v>
      </c>
      <c r="J2500" t="s">
        <v>24</v>
      </c>
      <c r="K2500">
        <v>0</v>
      </c>
    </row>
    <row r="2501" spans="1:11" x14ac:dyDescent="0.35">
      <c r="A2501" t="str">
        <f t="shared" si="38"/>
        <v>Cropping</v>
      </c>
      <c r="B2501" t="s">
        <v>52</v>
      </c>
      <c r="F2501" t="s">
        <v>166</v>
      </c>
      <c r="G2501" t="s">
        <v>9</v>
      </c>
      <c r="H2501">
        <v>2518.5859809349399</v>
      </c>
      <c r="I2501" t="s">
        <v>19</v>
      </c>
      <c r="J2501">
        <v>2929.3384415990399</v>
      </c>
      <c r="K2501">
        <v>2635.6115372556601</v>
      </c>
    </row>
    <row r="2502" spans="1:11" x14ac:dyDescent="0.35">
      <c r="A2502" t="str">
        <f t="shared" si="38"/>
        <v>Cropping</v>
      </c>
      <c r="B2502" t="s">
        <v>52</v>
      </c>
      <c r="F2502" t="s">
        <v>167</v>
      </c>
      <c r="G2502" t="s">
        <v>9</v>
      </c>
      <c r="H2502">
        <v>579.69795587553699</v>
      </c>
      <c r="I2502">
        <v>953.49068867024903</v>
      </c>
      <c r="J2502">
        <v>526.03488450621705</v>
      </c>
      <c r="K2502" t="s">
        <v>19</v>
      </c>
    </row>
    <row r="2503" spans="1:11" x14ac:dyDescent="0.35">
      <c r="A2503" t="str">
        <f t="shared" si="38"/>
        <v>Cropping</v>
      </c>
      <c r="B2503" t="s">
        <v>52</v>
      </c>
      <c r="F2503" t="s">
        <v>168</v>
      </c>
      <c r="G2503" t="s">
        <v>9</v>
      </c>
      <c r="H2503" t="s">
        <v>19</v>
      </c>
      <c r="I2503">
        <v>0</v>
      </c>
      <c r="J2503" t="s">
        <v>24</v>
      </c>
      <c r="K2503" t="s">
        <v>24</v>
      </c>
    </row>
    <row r="2504" spans="1:11" x14ac:dyDescent="0.35">
      <c r="A2504" t="str">
        <f t="shared" si="38"/>
        <v>Cropping</v>
      </c>
      <c r="B2504" t="s">
        <v>52</v>
      </c>
      <c r="F2504" t="s">
        <v>169</v>
      </c>
      <c r="G2504" t="s">
        <v>9</v>
      </c>
      <c r="H2504" t="s">
        <v>19</v>
      </c>
      <c r="I2504" t="s">
        <v>24</v>
      </c>
      <c r="J2504" t="s">
        <v>19</v>
      </c>
      <c r="K2504" t="s">
        <v>24</v>
      </c>
    </row>
    <row r="2505" spans="1:11" x14ac:dyDescent="0.35">
      <c r="A2505" t="str">
        <f t="shared" si="38"/>
        <v>Cropping</v>
      </c>
      <c r="B2505" t="s">
        <v>52</v>
      </c>
      <c r="F2505" t="s">
        <v>170</v>
      </c>
      <c r="G2505" t="s">
        <v>9</v>
      </c>
      <c r="H2505" t="s">
        <v>19</v>
      </c>
      <c r="I2505" t="s">
        <v>54</v>
      </c>
      <c r="J2505" t="s">
        <v>24</v>
      </c>
      <c r="K2505" t="s">
        <v>24</v>
      </c>
    </row>
    <row r="2506" spans="1:11" x14ac:dyDescent="0.35">
      <c r="A2506" t="str">
        <f t="shared" si="38"/>
        <v>Cropping</v>
      </c>
      <c r="B2506" t="s">
        <v>52</v>
      </c>
      <c r="F2506" t="s">
        <v>171</v>
      </c>
      <c r="G2506" t="s">
        <v>9</v>
      </c>
      <c r="H2506">
        <v>10.556342398576501</v>
      </c>
      <c r="I2506">
        <v>9.1923766020639892</v>
      </c>
      <c r="J2506">
        <v>11.9788367843994</v>
      </c>
      <c r="K2506">
        <v>9.1049380175305998</v>
      </c>
    </row>
    <row r="2507" spans="1:11" x14ac:dyDescent="0.35">
      <c r="A2507" t="str">
        <f t="shared" si="38"/>
        <v>Cropping</v>
      </c>
      <c r="B2507" t="s">
        <v>52</v>
      </c>
      <c r="F2507" t="s">
        <v>172</v>
      </c>
      <c r="G2507" t="s">
        <v>9</v>
      </c>
      <c r="H2507">
        <v>6.7472764626408503</v>
      </c>
      <c r="I2507">
        <v>5.4221625444455803</v>
      </c>
      <c r="J2507">
        <v>7.8345313051154104</v>
      </c>
      <c r="K2507">
        <v>5.9155796454176404</v>
      </c>
    </row>
    <row r="2508" spans="1:11" x14ac:dyDescent="0.35">
      <c r="A2508" t="str">
        <f t="shared" si="38"/>
        <v>Cropping</v>
      </c>
      <c r="B2508" t="s">
        <v>52</v>
      </c>
      <c r="F2508" t="s">
        <v>173</v>
      </c>
      <c r="G2508" t="s">
        <v>9</v>
      </c>
      <c r="H2508">
        <v>2.6847413619299099</v>
      </c>
      <c r="I2508">
        <v>2.45688145342428</v>
      </c>
      <c r="J2508">
        <v>3.20356005932828</v>
      </c>
      <c r="K2508">
        <v>1.89047901509633</v>
      </c>
    </row>
    <row r="2509" spans="1:11" x14ac:dyDescent="0.35">
      <c r="A2509" t="str">
        <f t="shared" si="38"/>
        <v>Cropping</v>
      </c>
      <c r="B2509" t="s">
        <v>52</v>
      </c>
      <c r="F2509" t="s">
        <v>174</v>
      </c>
      <c r="G2509" t="s">
        <v>9</v>
      </c>
      <c r="H2509" t="s">
        <v>19</v>
      </c>
      <c r="I2509" t="s">
        <v>19</v>
      </c>
      <c r="J2509" t="s">
        <v>24</v>
      </c>
      <c r="K2509" t="s">
        <v>19</v>
      </c>
    </row>
    <row r="2510" spans="1:11" x14ac:dyDescent="0.35">
      <c r="A2510" t="str">
        <f t="shared" si="38"/>
        <v>Cropping</v>
      </c>
      <c r="B2510" t="s">
        <v>52</v>
      </c>
      <c r="F2510" t="s">
        <v>175</v>
      </c>
      <c r="G2510" t="s">
        <v>9</v>
      </c>
      <c r="H2510" t="s">
        <v>19</v>
      </c>
      <c r="I2510" t="s">
        <v>24</v>
      </c>
      <c r="J2510" t="s">
        <v>19</v>
      </c>
      <c r="K2510" t="s">
        <v>24</v>
      </c>
    </row>
    <row r="2511" spans="1:11" x14ac:dyDescent="0.35">
      <c r="A2511" t="str">
        <f t="shared" si="38"/>
        <v>Cropping</v>
      </c>
      <c r="B2511" t="s">
        <v>52</v>
      </c>
      <c r="F2511" t="s">
        <v>176</v>
      </c>
      <c r="G2511" t="s">
        <v>9</v>
      </c>
      <c r="H2511">
        <v>9.9614030295371698</v>
      </c>
      <c r="I2511">
        <v>8.59731471582006</v>
      </c>
      <c r="J2511">
        <v>11.576698457250799</v>
      </c>
      <c r="K2511">
        <v>8.1317626503348599</v>
      </c>
    </row>
    <row r="2512" spans="1:11" x14ac:dyDescent="0.35">
      <c r="A2512" t="str">
        <f t="shared" si="38"/>
        <v>CroppingCereals</v>
      </c>
      <c r="B2512" t="s">
        <v>52</v>
      </c>
      <c r="C2512" t="s">
        <v>53</v>
      </c>
      <c r="F2512" t="s">
        <v>4</v>
      </c>
      <c r="G2512" t="s">
        <v>5</v>
      </c>
      <c r="H2512">
        <v>13989.0005</v>
      </c>
      <c r="I2512">
        <v>3488.5032000000001</v>
      </c>
      <c r="J2512">
        <v>6963.5174999999999</v>
      </c>
      <c r="K2512">
        <v>3536.9798000000001</v>
      </c>
    </row>
    <row r="2513" spans="1:11" x14ac:dyDescent="0.35">
      <c r="A2513" t="str">
        <f t="shared" si="38"/>
        <v>CroppingCereals</v>
      </c>
      <c r="B2513" t="s">
        <v>52</v>
      </c>
      <c r="C2513" t="s">
        <v>53</v>
      </c>
      <c r="F2513" t="s">
        <v>6</v>
      </c>
      <c r="G2513" t="s">
        <v>7</v>
      </c>
      <c r="H2513">
        <v>187.97887120555899</v>
      </c>
      <c r="I2513">
        <v>105.553297202938</v>
      </c>
      <c r="J2513">
        <v>203.99936905077101</v>
      </c>
      <c r="K2513">
        <v>237.733993235415</v>
      </c>
    </row>
    <row r="2514" spans="1:11" x14ac:dyDescent="0.35">
      <c r="A2514" t="str">
        <f t="shared" si="38"/>
        <v>CroppingCereals</v>
      </c>
      <c r="B2514" t="s">
        <v>52</v>
      </c>
      <c r="C2514" t="s">
        <v>53</v>
      </c>
      <c r="F2514" t="s">
        <v>8</v>
      </c>
      <c r="G2514" t="s">
        <v>9</v>
      </c>
      <c r="H2514">
        <v>180.212166891838</v>
      </c>
      <c r="I2514">
        <v>101.699900997654</v>
      </c>
      <c r="J2514">
        <v>197.12686573703601</v>
      </c>
      <c r="K2514">
        <v>224.347134638993</v>
      </c>
    </row>
    <row r="2515" spans="1:11" x14ac:dyDescent="0.35">
      <c r="A2515" t="str">
        <f t="shared" si="38"/>
        <v>CroppingCereals</v>
      </c>
      <c r="B2515" t="s">
        <v>52</v>
      </c>
      <c r="C2515" t="s">
        <v>53</v>
      </c>
      <c r="F2515" t="s">
        <v>156</v>
      </c>
      <c r="G2515" t="s">
        <v>9</v>
      </c>
      <c r="H2515">
        <v>5699.3924342128703</v>
      </c>
      <c r="I2515">
        <v>4402.5195218396202</v>
      </c>
      <c r="J2515">
        <v>5907.9747756360202</v>
      </c>
      <c r="K2515">
        <v>6567.8391581993201</v>
      </c>
    </row>
    <row r="2516" spans="1:11" x14ac:dyDescent="0.35">
      <c r="A2516" t="str">
        <f t="shared" si="38"/>
        <v>CroppingCereals</v>
      </c>
      <c r="B2516" t="s">
        <v>52</v>
      </c>
      <c r="C2516" t="s">
        <v>53</v>
      </c>
      <c r="F2516" t="s">
        <v>157</v>
      </c>
      <c r="G2516" t="s">
        <v>9</v>
      </c>
      <c r="H2516">
        <v>3337.1314496772002</v>
      </c>
      <c r="I2516" t="s">
        <v>19</v>
      </c>
      <c r="J2516">
        <v>3505.5548370633101</v>
      </c>
      <c r="K2516" t="s">
        <v>19</v>
      </c>
    </row>
    <row r="2517" spans="1:11" x14ac:dyDescent="0.35">
      <c r="A2517" t="str">
        <f t="shared" si="38"/>
        <v>CroppingCereals</v>
      </c>
      <c r="B2517" t="s">
        <v>52</v>
      </c>
      <c r="C2517" t="s">
        <v>53</v>
      </c>
      <c r="F2517" t="s">
        <v>158</v>
      </c>
      <c r="G2517" t="s">
        <v>9</v>
      </c>
      <c r="H2517" t="s">
        <v>24</v>
      </c>
      <c r="I2517">
        <v>0</v>
      </c>
      <c r="J2517" t="s">
        <v>24</v>
      </c>
      <c r="K2517" t="s">
        <v>24</v>
      </c>
    </row>
    <row r="2518" spans="1:11" x14ac:dyDescent="0.35">
      <c r="A2518" t="str">
        <f t="shared" si="38"/>
        <v>CroppingCereals</v>
      </c>
      <c r="B2518" t="s">
        <v>52</v>
      </c>
      <c r="C2518" t="s">
        <v>53</v>
      </c>
      <c r="F2518" t="s">
        <v>159</v>
      </c>
      <c r="G2518" t="s">
        <v>9</v>
      </c>
      <c r="H2518" t="s">
        <v>19</v>
      </c>
      <c r="I2518" t="s">
        <v>24</v>
      </c>
      <c r="J2518" t="s">
        <v>19</v>
      </c>
      <c r="K2518" t="s">
        <v>24</v>
      </c>
    </row>
    <row r="2519" spans="1:11" x14ac:dyDescent="0.35">
      <c r="A2519" t="str">
        <f t="shared" si="38"/>
        <v>CroppingCereals</v>
      </c>
      <c r="B2519" t="s">
        <v>52</v>
      </c>
      <c r="C2519" t="s">
        <v>53</v>
      </c>
      <c r="F2519" t="s">
        <v>160</v>
      </c>
      <c r="G2519" t="s">
        <v>9</v>
      </c>
      <c r="H2519">
        <v>20.1287449021108</v>
      </c>
      <c r="I2519" t="s">
        <v>19</v>
      </c>
      <c r="J2519">
        <v>0</v>
      </c>
      <c r="K2519">
        <v>0</v>
      </c>
    </row>
    <row r="2520" spans="1:11" x14ac:dyDescent="0.35">
      <c r="A2520" t="str">
        <f t="shared" si="38"/>
        <v>CroppingCereals</v>
      </c>
      <c r="B2520" t="s">
        <v>52</v>
      </c>
      <c r="C2520" t="s">
        <v>53</v>
      </c>
      <c r="F2520" t="s">
        <v>161</v>
      </c>
      <c r="G2520" t="s">
        <v>9</v>
      </c>
      <c r="H2520">
        <v>4.9925000646043296</v>
      </c>
      <c r="I2520">
        <v>3.8778220126041498</v>
      </c>
      <c r="J2520">
        <v>5.42566668354032</v>
      </c>
      <c r="K2520">
        <v>5.2390931098899696</v>
      </c>
    </row>
    <row r="2521" spans="1:11" x14ac:dyDescent="0.35">
      <c r="A2521" t="str">
        <f t="shared" si="38"/>
        <v>CroppingCereals</v>
      </c>
      <c r="B2521" t="s">
        <v>52</v>
      </c>
      <c r="C2521" t="s">
        <v>53</v>
      </c>
      <c r="F2521" t="s">
        <v>162</v>
      </c>
      <c r="G2521" t="s">
        <v>9</v>
      </c>
      <c r="H2521">
        <v>40.673011549324102</v>
      </c>
      <c r="I2521" t="s">
        <v>19</v>
      </c>
      <c r="J2521">
        <v>43.472864497001702</v>
      </c>
      <c r="K2521" t="s">
        <v>19</v>
      </c>
    </row>
    <row r="2522" spans="1:11" x14ac:dyDescent="0.35">
      <c r="A2522" t="str">
        <f t="shared" si="38"/>
        <v>CroppingCereals</v>
      </c>
      <c r="B2522" t="s">
        <v>52</v>
      </c>
      <c r="C2522" t="s">
        <v>53</v>
      </c>
      <c r="F2522" t="s">
        <v>163</v>
      </c>
      <c r="G2522" t="s">
        <v>9</v>
      </c>
      <c r="H2522" t="s">
        <v>24</v>
      </c>
      <c r="I2522" t="s">
        <v>54</v>
      </c>
      <c r="J2522" t="s">
        <v>24</v>
      </c>
      <c r="K2522" t="s">
        <v>54</v>
      </c>
    </row>
    <row r="2523" spans="1:11" x14ac:dyDescent="0.35">
      <c r="A2523" t="str">
        <f t="shared" si="38"/>
        <v>CroppingCereals</v>
      </c>
      <c r="B2523" t="s">
        <v>52</v>
      </c>
      <c r="C2523" t="s">
        <v>53</v>
      </c>
      <c r="F2523" t="s">
        <v>164</v>
      </c>
      <c r="G2523" t="s">
        <v>9</v>
      </c>
      <c r="H2523" t="s">
        <v>19</v>
      </c>
      <c r="I2523" t="s">
        <v>24</v>
      </c>
      <c r="J2523" t="s">
        <v>19</v>
      </c>
      <c r="K2523" t="s">
        <v>24</v>
      </c>
    </row>
    <row r="2524" spans="1:11" x14ac:dyDescent="0.35">
      <c r="A2524" t="str">
        <f t="shared" si="38"/>
        <v>CroppingCereals</v>
      </c>
      <c r="B2524" t="s">
        <v>52</v>
      </c>
      <c r="C2524" t="s">
        <v>53</v>
      </c>
      <c r="F2524" t="s">
        <v>165</v>
      </c>
      <c r="G2524" t="s">
        <v>9</v>
      </c>
      <c r="H2524" t="s">
        <v>24</v>
      </c>
      <c r="I2524" t="s">
        <v>54</v>
      </c>
      <c r="J2524" t="s">
        <v>24</v>
      </c>
      <c r="K2524">
        <v>0</v>
      </c>
    </row>
    <row r="2525" spans="1:11" x14ac:dyDescent="0.35">
      <c r="A2525" t="str">
        <f t="shared" si="38"/>
        <v>CroppingCereals</v>
      </c>
      <c r="B2525" t="s">
        <v>52</v>
      </c>
      <c r="C2525" t="s">
        <v>53</v>
      </c>
      <c r="F2525" t="s">
        <v>166</v>
      </c>
      <c r="G2525" t="s">
        <v>9</v>
      </c>
      <c r="H2525">
        <v>1441.8440648922699</v>
      </c>
      <c r="I2525" t="s">
        <v>19</v>
      </c>
      <c r="J2525">
        <v>1855.10151501737</v>
      </c>
      <c r="K2525" t="s">
        <v>19</v>
      </c>
    </row>
    <row r="2526" spans="1:11" x14ac:dyDescent="0.35">
      <c r="A2526" t="str">
        <f t="shared" si="38"/>
        <v>CroppingCereals</v>
      </c>
      <c r="B2526" t="s">
        <v>52</v>
      </c>
      <c r="C2526" t="s">
        <v>53</v>
      </c>
      <c r="F2526" t="s">
        <v>167</v>
      </c>
      <c r="G2526" t="s">
        <v>9</v>
      </c>
      <c r="H2526">
        <v>783.22180398092098</v>
      </c>
      <c r="I2526">
        <v>1542.0037345529699</v>
      </c>
      <c r="J2526">
        <v>679.37098202165805</v>
      </c>
      <c r="K2526" t="s">
        <v>19</v>
      </c>
    </row>
    <row r="2527" spans="1:11" x14ac:dyDescent="0.35">
      <c r="A2527" t="str">
        <f t="shared" si="38"/>
        <v>CroppingCereals</v>
      </c>
      <c r="B2527" t="s">
        <v>52</v>
      </c>
      <c r="C2527" t="s">
        <v>53</v>
      </c>
      <c r="F2527" t="s">
        <v>168</v>
      </c>
      <c r="G2527" t="s">
        <v>9</v>
      </c>
      <c r="H2527" t="s">
        <v>24</v>
      </c>
      <c r="I2527" t="s">
        <v>54</v>
      </c>
      <c r="J2527" t="s">
        <v>24</v>
      </c>
      <c r="K2527" t="s">
        <v>54</v>
      </c>
    </row>
    <row r="2528" spans="1:11" x14ac:dyDescent="0.35">
      <c r="A2528" t="str">
        <f t="shared" si="38"/>
        <v>CroppingCereals</v>
      </c>
      <c r="B2528" t="s">
        <v>52</v>
      </c>
      <c r="C2528" t="s">
        <v>53</v>
      </c>
      <c r="F2528" t="s">
        <v>169</v>
      </c>
      <c r="G2528" t="s">
        <v>9</v>
      </c>
      <c r="H2528" t="s">
        <v>19</v>
      </c>
      <c r="I2528" t="s">
        <v>24</v>
      </c>
      <c r="J2528" t="s">
        <v>19</v>
      </c>
      <c r="K2528" t="s">
        <v>24</v>
      </c>
    </row>
    <row r="2529" spans="1:11" x14ac:dyDescent="0.35">
      <c r="A2529" t="str">
        <f t="shared" si="38"/>
        <v>CroppingCereals</v>
      </c>
      <c r="B2529" t="s">
        <v>52</v>
      </c>
      <c r="C2529" t="s">
        <v>53</v>
      </c>
      <c r="F2529" t="s">
        <v>170</v>
      </c>
      <c r="G2529" t="s">
        <v>9</v>
      </c>
      <c r="H2529" t="s">
        <v>24</v>
      </c>
      <c r="I2529" t="s">
        <v>54</v>
      </c>
      <c r="J2529" t="s">
        <v>24</v>
      </c>
      <c r="K2529" t="s">
        <v>54</v>
      </c>
    </row>
    <row r="2530" spans="1:11" x14ac:dyDescent="0.35">
      <c r="A2530" t="str">
        <f t="shared" si="38"/>
        <v>CroppingCereals</v>
      </c>
      <c r="B2530" t="s">
        <v>52</v>
      </c>
      <c r="C2530" t="s">
        <v>53</v>
      </c>
      <c r="F2530" t="s">
        <v>171</v>
      </c>
      <c r="G2530" t="s">
        <v>9</v>
      </c>
      <c r="H2530">
        <v>10.2296009848023</v>
      </c>
      <c r="I2530">
        <v>10.376465983204501</v>
      </c>
      <c r="J2530">
        <v>10.1003907770893</v>
      </c>
      <c r="K2530">
        <v>10.3391346965001</v>
      </c>
    </row>
    <row r="2531" spans="1:11" x14ac:dyDescent="0.35">
      <c r="A2531" t="str">
        <f t="shared" si="38"/>
        <v>CroppingCereals</v>
      </c>
      <c r="B2531" t="s">
        <v>52</v>
      </c>
      <c r="C2531" t="s">
        <v>53</v>
      </c>
      <c r="F2531" t="s">
        <v>172</v>
      </c>
      <c r="G2531" t="s">
        <v>9</v>
      </c>
      <c r="H2531">
        <v>6.1679763264430498</v>
      </c>
      <c r="I2531">
        <v>6.0037783132605398</v>
      </c>
      <c r="J2531">
        <v>6.00780406610596</v>
      </c>
      <c r="K2531">
        <v>6.6452670455737399</v>
      </c>
    </row>
    <row r="2532" spans="1:11" x14ac:dyDescent="0.35">
      <c r="A2532" t="str">
        <f t="shared" si="38"/>
        <v>CroppingCereals</v>
      </c>
      <c r="B2532" t="s">
        <v>52</v>
      </c>
      <c r="C2532" t="s">
        <v>53</v>
      </c>
      <c r="F2532" t="s">
        <v>173</v>
      </c>
      <c r="G2532" t="s">
        <v>9</v>
      </c>
      <c r="H2532">
        <v>3.19958829604017</v>
      </c>
      <c r="I2532" t="s">
        <v>19</v>
      </c>
      <c r="J2532">
        <v>3.3110773705099499</v>
      </c>
      <c r="K2532">
        <v>2.48944732698219</v>
      </c>
    </row>
    <row r="2533" spans="1:11" x14ac:dyDescent="0.35">
      <c r="A2533" t="str">
        <f t="shared" si="38"/>
        <v>CroppingCereals</v>
      </c>
      <c r="B2533" t="s">
        <v>52</v>
      </c>
      <c r="C2533" t="s">
        <v>53</v>
      </c>
      <c r="F2533" t="s">
        <v>174</v>
      </c>
      <c r="G2533" t="s">
        <v>9</v>
      </c>
      <c r="H2533" t="s">
        <v>24</v>
      </c>
      <c r="I2533">
        <v>0</v>
      </c>
      <c r="J2533" t="s">
        <v>24</v>
      </c>
      <c r="K2533" t="s">
        <v>24</v>
      </c>
    </row>
    <row r="2534" spans="1:11" x14ac:dyDescent="0.35">
      <c r="A2534" t="str">
        <f t="shared" si="38"/>
        <v>CroppingCereals</v>
      </c>
      <c r="B2534" t="s">
        <v>52</v>
      </c>
      <c r="C2534" t="s">
        <v>53</v>
      </c>
      <c r="F2534" t="s">
        <v>175</v>
      </c>
      <c r="G2534" t="s">
        <v>9</v>
      </c>
      <c r="H2534" t="s">
        <v>19</v>
      </c>
      <c r="I2534" t="s">
        <v>24</v>
      </c>
      <c r="J2534" t="s">
        <v>19</v>
      </c>
      <c r="K2534" t="s">
        <v>24</v>
      </c>
    </row>
    <row r="2535" spans="1:11" x14ac:dyDescent="0.35">
      <c r="A2535" t="str">
        <f t="shared" si="38"/>
        <v>CroppingCereals</v>
      </c>
      <c r="B2535" t="s">
        <v>52</v>
      </c>
      <c r="C2535" t="s">
        <v>53</v>
      </c>
      <c r="F2535" t="s">
        <v>176</v>
      </c>
      <c r="G2535" t="s">
        <v>9</v>
      </c>
      <c r="H2535">
        <v>10.0104141806843</v>
      </c>
      <c r="I2535">
        <v>10.3688807076055</v>
      </c>
      <c r="J2535">
        <v>10.080592728516899</v>
      </c>
      <c r="K2535">
        <v>9.5186948974093699</v>
      </c>
    </row>
    <row r="2536" spans="1:11" x14ac:dyDescent="0.35">
      <c r="A2536" t="str">
        <f t="shared" si="38"/>
        <v>CroppingGeneral cropping</v>
      </c>
      <c r="B2536" t="s">
        <v>52</v>
      </c>
      <c r="C2536" t="s">
        <v>55</v>
      </c>
      <c r="F2536" t="s">
        <v>4</v>
      </c>
      <c r="G2536" t="s">
        <v>5</v>
      </c>
      <c r="H2536">
        <v>5911.0003999999999</v>
      </c>
      <c r="I2536">
        <v>1470.2426</v>
      </c>
      <c r="J2536">
        <v>2930.5947000000001</v>
      </c>
      <c r="K2536">
        <v>1510.1631</v>
      </c>
    </row>
    <row r="2537" spans="1:11" x14ac:dyDescent="0.35">
      <c r="A2537" t="str">
        <f t="shared" si="38"/>
        <v>CroppingGeneral cropping</v>
      </c>
      <c r="B2537" t="s">
        <v>52</v>
      </c>
      <c r="C2537" t="s">
        <v>55</v>
      </c>
      <c r="F2537" t="s">
        <v>6</v>
      </c>
      <c r="G2537" t="s">
        <v>7</v>
      </c>
      <c r="H2537">
        <v>243.609011861173</v>
      </c>
      <c r="I2537">
        <v>125.844640331466</v>
      </c>
      <c r="J2537">
        <v>245.52983410943901</v>
      </c>
      <c r="K2537">
        <v>354.53282153762098</v>
      </c>
    </row>
    <row r="2538" spans="1:11" x14ac:dyDescent="0.35">
      <c r="A2538" t="str">
        <f t="shared" si="38"/>
        <v>CroppingGeneral cropping</v>
      </c>
      <c r="B2538" t="s">
        <v>52</v>
      </c>
      <c r="C2538" t="s">
        <v>55</v>
      </c>
      <c r="F2538" t="s">
        <v>8</v>
      </c>
      <c r="G2538" t="s">
        <v>9</v>
      </c>
      <c r="H2538">
        <v>236.42782571508499</v>
      </c>
      <c r="I2538">
        <v>122.95591997810401</v>
      </c>
      <c r="J2538">
        <v>236.96993455935799</v>
      </c>
      <c r="K2538">
        <v>345.84814489242899</v>
      </c>
    </row>
    <row r="2539" spans="1:11" x14ac:dyDescent="0.35">
      <c r="A2539" t="str">
        <f t="shared" si="38"/>
        <v>CroppingGeneral cropping</v>
      </c>
      <c r="B2539" t="s">
        <v>52</v>
      </c>
      <c r="C2539" t="s">
        <v>55</v>
      </c>
      <c r="F2539" t="s">
        <v>156</v>
      </c>
      <c r="G2539" t="s">
        <v>9</v>
      </c>
      <c r="H2539">
        <v>13662.585555653201</v>
      </c>
      <c r="I2539" t="s">
        <v>19</v>
      </c>
      <c r="J2539">
        <v>16797.426183224899</v>
      </c>
      <c r="K2539" t="s">
        <v>19</v>
      </c>
    </row>
    <row r="2540" spans="1:11" x14ac:dyDescent="0.35">
      <c r="A2540" t="str">
        <f t="shared" si="38"/>
        <v>CroppingGeneral cropping</v>
      </c>
      <c r="B2540" t="s">
        <v>52</v>
      </c>
      <c r="C2540" t="s">
        <v>55</v>
      </c>
      <c r="F2540" t="s">
        <v>157</v>
      </c>
      <c r="G2540" t="s">
        <v>9</v>
      </c>
      <c r="H2540" t="s">
        <v>19</v>
      </c>
      <c r="I2540" t="s">
        <v>24</v>
      </c>
      <c r="J2540" t="s">
        <v>19</v>
      </c>
      <c r="K2540" t="s">
        <v>24</v>
      </c>
    </row>
    <row r="2541" spans="1:11" x14ac:dyDescent="0.35">
      <c r="A2541" t="str">
        <f t="shared" si="38"/>
        <v>CroppingGeneral cropping</v>
      </c>
      <c r="B2541" t="s">
        <v>52</v>
      </c>
      <c r="C2541" t="s">
        <v>55</v>
      </c>
      <c r="F2541" t="s">
        <v>158</v>
      </c>
      <c r="G2541" t="s">
        <v>9</v>
      </c>
      <c r="H2541" t="s">
        <v>19</v>
      </c>
      <c r="I2541" t="s">
        <v>19</v>
      </c>
      <c r="J2541" t="s">
        <v>24</v>
      </c>
      <c r="K2541" t="s">
        <v>19</v>
      </c>
    </row>
    <row r="2542" spans="1:11" x14ac:dyDescent="0.35">
      <c r="A2542" t="str">
        <f t="shared" si="38"/>
        <v>CroppingGeneral cropping</v>
      </c>
      <c r="B2542" t="s">
        <v>52</v>
      </c>
      <c r="C2542" t="s">
        <v>55</v>
      </c>
      <c r="F2542" t="s">
        <v>159</v>
      </c>
      <c r="G2542" t="s">
        <v>9</v>
      </c>
      <c r="H2542">
        <v>0</v>
      </c>
      <c r="I2542">
        <v>0</v>
      </c>
      <c r="J2542">
        <v>0</v>
      </c>
      <c r="K2542" t="s">
        <v>54</v>
      </c>
    </row>
    <row r="2543" spans="1:11" x14ac:dyDescent="0.35">
      <c r="A2543" t="str">
        <f t="shared" si="38"/>
        <v>CroppingGeneral cropping</v>
      </c>
      <c r="B2543" t="s">
        <v>52</v>
      </c>
      <c r="C2543" t="s">
        <v>55</v>
      </c>
      <c r="F2543" t="s">
        <v>160</v>
      </c>
      <c r="G2543" t="s">
        <v>9</v>
      </c>
      <c r="H2543" t="s">
        <v>24</v>
      </c>
      <c r="I2543" t="s">
        <v>54</v>
      </c>
      <c r="J2543">
        <v>0</v>
      </c>
      <c r="K2543" t="s">
        <v>24</v>
      </c>
    </row>
    <row r="2544" spans="1:11" x14ac:dyDescent="0.35">
      <c r="A2544" t="str">
        <f t="shared" si="38"/>
        <v>CroppingGeneral cropping</v>
      </c>
      <c r="B2544" t="s">
        <v>52</v>
      </c>
      <c r="C2544" t="s">
        <v>55</v>
      </c>
      <c r="F2544" t="s">
        <v>161</v>
      </c>
      <c r="G2544" t="s">
        <v>9</v>
      </c>
      <c r="H2544">
        <v>11.4567137231119</v>
      </c>
      <c r="I2544" t="s">
        <v>19</v>
      </c>
      <c r="J2544">
        <v>13.4317053463585</v>
      </c>
      <c r="K2544" t="s">
        <v>19</v>
      </c>
    </row>
    <row r="2545" spans="1:11" x14ac:dyDescent="0.35">
      <c r="A2545" t="str">
        <f t="shared" si="38"/>
        <v>CroppingGeneral cropping</v>
      </c>
      <c r="B2545" t="s">
        <v>52</v>
      </c>
      <c r="C2545" t="s">
        <v>55</v>
      </c>
      <c r="F2545" t="s">
        <v>162</v>
      </c>
      <c r="G2545" t="s">
        <v>9</v>
      </c>
      <c r="H2545" t="s">
        <v>19</v>
      </c>
      <c r="I2545" t="s">
        <v>24</v>
      </c>
      <c r="J2545" t="s">
        <v>19</v>
      </c>
      <c r="K2545" t="s">
        <v>24</v>
      </c>
    </row>
    <row r="2546" spans="1:11" x14ac:dyDescent="0.35">
      <c r="A2546" t="str">
        <f t="shared" si="38"/>
        <v>CroppingGeneral cropping</v>
      </c>
      <c r="B2546" t="s">
        <v>52</v>
      </c>
      <c r="C2546" t="s">
        <v>55</v>
      </c>
      <c r="F2546" t="s">
        <v>163</v>
      </c>
      <c r="G2546" t="s">
        <v>9</v>
      </c>
      <c r="H2546" t="s">
        <v>24</v>
      </c>
      <c r="I2546" t="s">
        <v>54</v>
      </c>
      <c r="J2546" t="s">
        <v>54</v>
      </c>
      <c r="K2546" t="s">
        <v>24</v>
      </c>
    </row>
    <row r="2547" spans="1:11" x14ac:dyDescent="0.35">
      <c r="A2547" t="str">
        <f t="shared" si="38"/>
        <v>CroppingGeneral cropping</v>
      </c>
      <c r="B2547" t="s">
        <v>52</v>
      </c>
      <c r="C2547" t="s">
        <v>55</v>
      </c>
      <c r="F2547" t="s">
        <v>164</v>
      </c>
      <c r="G2547" t="s">
        <v>9</v>
      </c>
      <c r="H2547">
        <v>0</v>
      </c>
      <c r="I2547">
        <v>0</v>
      </c>
      <c r="J2547">
        <v>0</v>
      </c>
      <c r="K2547" t="s">
        <v>54</v>
      </c>
    </row>
    <row r="2548" spans="1:11" x14ac:dyDescent="0.35">
      <c r="A2548" t="str">
        <f t="shared" si="38"/>
        <v>CroppingGeneral cropping</v>
      </c>
      <c r="B2548" t="s">
        <v>52</v>
      </c>
      <c r="C2548" t="s">
        <v>55</v>
      </c>
      <c r="F2548" t="s">
        <v>165</v>
      </c>
      <c r="G2548" t="s">
        <v>9</v>
      </c>
      <c r="H2548" t="s">
        <v>54</v>
      </c>
      <c r="I2548">
        <v>0</v>
      </c>
      <c r="J2548" t="s">
        <v>54</v>
      </c>
      <c r="K2548">
        <v>0</v>
      </c>
    </row>
    <row r="2549" spans="1:11" x14ac:dyDescent="0.35">
      <c r="A2549" t="str">
        <f t="shared" si="38"/>
        <v>CroppingGeneral cropping</v>
      </c>
      <c r="B2549" t="s">
        <v>52</v>
      </c>
      <c r="C2549" t="s">
        <v>55</v>
      </c>
      <c r="F2549" t="s">
        <v>166</v>
      </c>
      <c r="G2549" t="s">
        <v>9</v>
      </c>
      <c r="H2549">
        <v>6218.9330633440704</v>
      </c>
      <c r="I2549" t="s">
        <v>19</v>
      </c>
      <c r="J2549" t="s">
        <v>19</v>
      </c>
      <c r="K2549" t="s">
        <v>19</v>
      </c>
    </row>
    <row r="2550" spans="1:11" x14ac:dyDescent="0.35">
      <c r="A2550" t="str">
        <f t="shared" si="38"/>
        <v>CroppingGeneral cropping</v>
      </c>
      <c r="B2550" t="s">
        <v>52</v>
      </c>
      <c r="C2550" t="s">
        <v>55</v>
      </c>
      <c r="F2550" t="s">
        <v>167</v>
      </c>
      <c r="G2550" t="s">
        <v>9</v>
      </c>
      <c r="H2550" t="s">
        <v>24</v>
      </c>
      <c r="I2550">
        <v>0</v>
      </c>
      <c r="J2550" t="s">
        <v>24</v>
      </c>
      <c r="K2550" t="s">
        <v>24</v>
      </c>
    </row>
    <row r="2551" spans="1:11" x14ac:dyDescent="0.35">
      <c r="A2551" t="str">
        <f t="shared" si="38"/>
        <v>CroppingGeneral cropping</v>
      </c>
      <c r="B2551" t="s">
        <v>52</v>
      </c>
      <c r="C2551" t="s">
        <v>55</v>
      </c>
      <c r="F2551" t="s">
        <v>168</v>
      </c>
      <c r="G2551" t="s">
        <v>9</v>
      </c>
      <c r="H2551" t="s">
        <v>24</v>
      </c>
      <c r="I2551" t="s">
        <v>54</v>
      </c>
      <c r="J2551" t="s">
        <v>54</v>
      </c>
      <c r="K2551" t="s">
        <v>24</v>
      </c>
    </row>
    <row r="2552" spans="1:11" x14ac:dyDescent="0.35">
      <c r="A2552" t="str">
        <f t="shared" ref="A2552:A2615" si="39">CONCATENATE(B2552,C2552,D2552,E2552)</f>
        <v>CroppingGeneral cropping</v>
      </c>
      <c r="B2552" t="s">
        <v>52</v>
      </c>
      <c r="C2552" t="s">
        <v>55</v>
      </c>
      <c r="F2552" t="s">
        <v>169</v>
      </c>
      <c r="G2552" t="s">
        <v>9</v>
      </c>
      <c r="H2552">
        <v>0</v>
      </c>
      <c r="I2552" t="s">
        <v>54</v>
      </c>
      <c r="J2552">
        <v>0</v>
      </c>
      <c r="K2552" t="s">
        <v>54</v>
      </c>
    </row>
    <row r="2553" spans="1:11" x14ac:dyDescent="0.35">
      <c r="A2553" t="str">
        <f t="shared" si="39"/>
        <v>CroppingGeneral cropping</v>
      </c>
      <c r="B2553" t="s">
        <v>52</v>
      </c>
      <c r="C2553" t="s">
        <v>55</v>
      </c>
      <c r="F2553" t="s">
        <v>170</v>
      </c>
      <c r="G2553" t="s">
        <v>9</v>
      </c>
      <c r="H2553">
        <v>0</v>
      </c>
      <c r="I2553">
        <v>0</v>
      </c>
      <c r="J2553" t="s">
        <v>54</v>
      </c>
      <c r="K2553">
        <v>0</v>
      </c>
    </row>
    <row r="2554" spans="1:11" x14ac:dyDescent="0.35">
      <c r="A2554" t="str">
        <f t="shared" si="39"/>
        <v>CroppingGeneral cropping</v>
      </c>
      <c r="B2554" t="s">
        <v>52</v>
      </c>
      <c r="C2554" t="s">
        <v>55</v>
      </c>
      <c r="F2554" t="s">
        <v>171</v>
      </c>
      <c r="G2554" t="s">
        <v>9</v>
      </c>
      <c r="H2554">
        <v>15.8141705635141</v>
      </c>
      <c r="I2554" t="s">
        <v>19</v>
      </c>
      <c r="J2554">
        <v>21.6086474478371</v>
      </c>
      <c r="K2554">
        <v>10.1057761027269</v>
      </c>
    </row>
    <row r="2555" spans="1:11" x14ac:dyDescent="0.35">
      <c r="A2555" t="str">
        <f t="shared" si="39"/>
        <v>CroppingGeneral cropping</v>
      </c>
      <c r="B2555" t="s">
        <v>52</v>
      </c>
      <c r="C2555" t="s">
        <v>55</v>
      </c>
      <c r="F2555" t="s">
        <v>172</v>
      </c>
      <c r="G2555" t="s">
        <v>9</v>
      </c>
      <c r="H2555">
        <v>11.0708930985523</v>
      </c>
      <c r="I2555" t="s">
        <v>19</v>
      </c>
      <c r="J2555">
        <v>15.696382471653299</v>
      </c>
      <c r="K2555" t="s">
        <v>54</v>
      </c>
    </row>
    <row r="2556" spans="1:11" x14ac:dyDescent="0.35">
      <c r="A2556" t="str">
        <f t="shared" si="39"/>
        <v>CroppingGeneral cropping</v>
      </c>
      <c r="B2556" t="s">
        <v>52</v>
      </c>
      <c r="C2556" t="s">
        <v>55</v>
      </c>
      <c r="F2556" t="s">
        <v>173</v>
      </c>
      <c r="G2556" t="s">
        <v>9</v>
      </c>
      <c r="H2556" t="s">
        <v>54</v>
      </c>
      <c r="I2556" t="s">
        <v>19</v>
      </c>
      <c r="J2556" t="s">
        <v>54</v>
      </c>
      <c r="K2556" t="s">
        <v>24</v>
      </c>
    </row>
    <row r="2557" spans="1:11" x14ac:dyDescent="0.35">
      <c r="A2557" t="str">
        <f t="shared" si="39"/>
        <v>CroppingGeneral cropping</v>
      </c>
      <c r="B2557" t="s">
        <v>52</v>
      </c>
      <c r="C2557" t="s">
        <v>55</v>
      </c>
      <c r="F2557" t="s">
        <v>174</v>
      </c>
      <c r="G2557" t="s">
        <v>9</v>
      </c>
      <c r="H2557" t="s">
        <v>19</v>
      </c>
      <c r="I2557" t="s">
        <v>19</v>
      </c>
      <c r="J2557" t="s">
        <v>24</v>
      </c>
      <c r="K2557" t="s">
        <v>24</v>
      </c>
    </row>
    <row r="2558" spans="1:11" x14ac:dyDescent="0.35">
      <c r="A2558" t="str">
        <f t="shared" si="39"/>
        <v>CroppingGeneral cropping</v>
      </c>
      <c r="B2558" t="s">
        <v>52</v>
      </c>
      <c r="C2558" t="s">
        <v>55</v>
      </c>
      <c r="F2558" t="s">
        <v>175</v>
      </c>
      <c r="G2558" t="s">
        <v>9</v>
      </c>
      <c r="H2558">
        <v>0</v>
      </c>
      <c r="I2558" t="s">
        <v>54</v>
      </c>
      <c r="J2558">
        <v>0</v>
      </c>
      <c r="K2558" t="s">
        <v>54</v>
      </c>
    </row>
    <row r="2559" spans="1:11" x14ac:dyDescent="0.35">
      <c r="A2559" t="str">
        <f t="shared" si="39"/>
        <v>CroppingGeneral cropping</v>
      </c>
      <c r="B2559" t="s">
        <v>52</v>
      </c>
      <c r="C2559" t="s">
        <v>55</v>
      </c>
      <c r="F2559" t="s">
        <v>176</v>
      </c>
      <c r="G2559" t="s">
        <v>9</v>
      </c>
      <c r="H2559">
        <v>14.078412316060801</v>
      </c>
      <c r="I2559" t="s">
        <v>54</v>
      </c>
      <c r="J2559">
        <v>20.111257174115501</v>
      </c>
      <c r="K2559">
        <v>8.3270724666759506</v>
      </c>
    </row>
    <row r="2560" spans="1:11" x14ac:dyDescent="0.35">
      <c r="A2560" t="str">
        <f t="shared" si="39"/>
        <v>CroppingHorticulture</v>
      </c>
      <c r="B2560" t="s">
        <v>52</v>
      </c>
      <c r="C2560" t="s">
        <v>56</v>
      </c>
      <c r="F2560" t="s">
        <v>4</v>
      </c>
      <c r="G2560" t="s">
        <v>5</v>
      </c>
      <c r="H2560">
        <v>2752.0003999999999</v>
      </c>
      <c r="I2560">
        <v>682.92960000000005</v>
      </c>
      <c r="J2560">
        <v>1374.174</v>
      </c>
      <c r="K2560">
        <v>694.89679999999998</v>
      </c>
    </row>
    <row r="2561" spans="1:11" x14ac:dyDescent="0.35">
      <c r="A2561" t="str">
        <f t="shared" si="39"/>
        <v>CroppingHorticulture</v>
      </c>
      <c r="B2561" t="s">
        <v>52</v>
      </c>
      <c r="C2561" t="s">
        <v>56</v>
      </c>
      <c r="F2561" t="s">
        <v>6</v>
      </c>
      <c r="G2561" t="s">
        <v>7</v>
      </c>
      <c r="H2561">
        <v>25.439972401893499</v>
      </c>
      <c r="I2561">
        <v>12.650448423966401</v>
      </c>
      <c r="J2561">
        <v>27.911380148365499</v>
      </c>
      <c r="K2561">
        <v>33.121976730933298</v>
      </c>
    </row>
    <row r="2562" spans="1:11" x14ac:dyDescent="0.35">
      <c r="A2562" t="str">
        <f t="shared" si="39"/>
        <v>CroppingHorticulture</v>
      </c>
      <c r="B2562" t="s">
        <v>52</v>
      </c>
      <c r="C2562" t="s">
        <v>56</v>
      </c>
      <c r="F2562" t="s">
        <v>8</v>
      </c>
      <c r="G2562" t="s">
        <v>9</v>
      </c>
      <c r="H2562">
        <v>23.8548312500245</v>
      </c>
      <c r="I2562">
        <v>10.9253476522324</v>
      </c>
      <c r="J2562">
        <v>26.102919659373601</v>
      </c>
      <c r="K2562">
        <v>32.116003872805301</v>
      </c>
    </row>
    <row r="2563" spans="1:11" x14ac:dyDescent="0.35">
      <c r="A2563" t="str">
        <f t="shared" si="39"/>
        <v>CroppingHorticulture</v>
      </c>
      <c r="B2563" t="s">
        <v>52</v>
      </c>
      <c r="C2563" t="s">
        <v>56</v>
      </c>
      <c r="F2563" t="s">
        <v>156</v>
      </c>
      <c r="G2563" t="s">
        <v>9</v>
      </c>
      <c r="H2563" t="s">
        <v>19</v>
      </c>
      <c r="I2563">
        <v>356.71745491775403</v>
      </c>
      <c r="J2563" t="s">
        <v>19</v>
      </c>
      <c r="K2563">
        <v>0</v>
      </c>
    </row>
    <row r="2564" spans="1:11" x14ac:dyDescent="0.35">
      <c r="A2564" t="str">
        <f t="shared" si="39"/>
        <v>CroppingHorticulture</v>
      </c>
      <c r="B2564" t="s">
        <v>52</v>
      </c>
      <c r="C2564" t="s">
        <v>56</v>
      </c>
      <c r="F2564" t="s">
        <v>157</v>
      </c>
      <c r="G2564" t="s">
        <v>9</v>
      </c>
      <c r="H2564" t="s">
        <v>24</v>
      </c>
      <c r="I2564" t="s">
        <v>24</v>
      </c>
      <c r="J2564" t="s">
        <v>24</v>
      </c>
      <c r="K2564">
        <v>0</v>
      </c>
    </row>
    <row r="2565" spans="1:11" x14ac:dyDescent="0.35">
      <c r="A2565" t="str">
        <f t="shared" si="39"/>
        <v>CroppingHorticulture</v>
      </c>
      <c r="B2565" t="s">
        <v>52</v>
      </c>
      <c r="C2565" t="s">
        <v>56</v>
      </c>
      <c r="F2565" t="s">
        <v>158</v>
      </c>
      <c r="G2565" t="s">
        <v>9</v>
      </c>
      <c r="H2565" t="s">
        <v>24</v>
      </c>
      <c r="I2565" t="s">
        <v>24</v>
      </c>
      <c r="J2565" t="s">
        <v>54</v>
      </c>
      <c r="K2565">
        <v>0</v>
      </c>
    </row>
    <row r="2566" spans="1:11" x14ac:dyDescent="0.35">
      <c r="A2566" t="str">
        <f t="shared" si="39"/>
        <v>CroppingHorticulture</v>
      </c>
      <c r="B2566" t="s">
        <v>52</v>
      </c>
      <c r="C2566" t="s">
        <v>56</v>
      </c>
      <c r="F2566" t="s">
        <v>159</v>
      </c>
      <c r="G2566" t="s">
        <v>9</v>
      </c>
      <c r="H2566" t="s">
        <v>24</v>
      </c>
      <c r="I2566" t="s">
        <v>24</v>
      </c>
      <c r="J2566" t="s">
        <v>24</v>
      </c>
      <c r="K2566">
        <v>0</v>
      </c>
    </row>
    <row r="2567" spans="1:11" x14ac:dyDescent="0.35">
      <c r="A2567" t="str">
        <f t="shared" si="39"/>
        <v>CroppingHorticulture</v>
      </c>
      <c r="B2567" t="s">
        <v>52</v>
      </c>
      <c r="C2567" t="s">
        <v>56</v>
      </c>
      <c r="F2567" t="s">
        <v>160</v>
      </c>
      <c r="G2567" t="s">
        <v>9</v>
      </c>
      <c r="H2567" t="s">
        <v>24</v>
      </c>
      <c r="I2567" t="s">
        <v>54</v>
      </c>
      <c r="J2567">
        <v>0</v>
      </c>
      <c r="K2567" t="s">
        <v>24</v>
      </c>
    </row>
    <row r="2568" spans="1:11" x14ac:dyDescent="0.35">
      <c r="A2568" t="str">
        <f t="shared" si="39"/>
        <v>CroppingHorticulture</v>
      </c>
      <c r="B2568" t="s">
        <v>52</v>
      </c>
      <c r="C2568" t="s">
        <v>56</v>
      </c>
      <c r="F2568" t="s">
        <v>161</v>
      </c>
      <c r="G2568" t="s">
        <v>9</v>
      </c>
      <c r="H2568" t="s">
        <v>19</v>
      </c>
      <c r="I2568" t="s">
        <v>19</v>
      </c>
      <c r="J2568" t="s">
        <v>19</v>
      </c>
      <c r="K2568">
        <v>0</v>
      </c>
    </row>
    <row r="2569" spans="1:11" x14ac:dyDescent="0.35">
      <c r="A2569" t="str">
        <f t="shared" si="39"/>
        <v>CroppingHorticulture</v>
      </c>
      <c r="B2569" t="s">
        <v>52</v>
      </c>
      <c r="C2569" t="s">
        <v>56</v>
      </c>
      <c r="F2569" t="s">
        <v>162</v>
      </c>
      <c r="G2569" t="s">
        <v>9</v>
      </c>
      <c r="H2569" t="s">
        <v>24</v>
      </c>
      <c r="I2569" t="s">
        <v>24</v>
      </c>
      <c r="J2569" t="s">
        <v>24</v>
      </c>
      <c r="K2569">
        <v>0</v>
      </c>
    </row>
    <row r="2570" spans="1:11" x14ac:dyDescent="0.35">
      <c r="A2570" t="str">
        <f t="shared" si="39"/>
        <v>CroppingHorticulture</v>
      </c>
      <c r="B2570" t="s">
        <v>52</v>
      </c>
      <c r="C2570" t="s">
        <v>56</v>
      </c>
      <c r="F2570" t="s">
        <v>163</v>
      </c>
      <c r="G2570" t="s">
        <v>9</v>
      </c>
      <c r="H2570" t="s">
        <v>24</v>
      </c>
      <c r="I2570" t="s">
        <v>24</v>
      </c>
      <c r="J2570" t="s">
        <v>54</v>
      </c>
      <c r="K2570">
        <v>0</v>
      </c>
    </row>
    <row r="2571" spans="1:11" x14ac:dyDescent="0.35">
      <c r="A2571" t="str">
        <f t="shared" si="39"/>
        <v>CroppingHorticulture</v>
      </c>
      <c r="B2571" t="s">
        <v>52</v>
      </c>
      <c r="C2571" t="s">
        <v>56</v>
      </c>
      <c r="F2571" t="s">
        <v>164</v>
      </c>
      <c r="G2571" t="s">
        <v>9</v>
      </c>
      <c r="H2571" t="s">
        <v>24</v>
      </c>
      <c r="I2571" t="s">
        <v>24</v>
      </c>
      <c r="J2571" t="s">
        <v>54</v>
      </c>
      <c r="K2571">
        <v>0</v>
      </c>
    </row>
    <row r="2572" spans="1:11" x14ac:dyDescent="0.35">
      <c r="A2572" t="str">
        <f t="shared" si="39"/>
        <v>CroppingHorticulture</v>
      </c>
      <c r="B2572" t="s">
        <v>52</v>
      </c>
      <c r="C2572" t="s">
        <v>56</v>
      </c>
      <c r="F2572" t="s">
        <v>165</v>
      </c>
      <c r="G2572" t="s">
        <v>9</v>
      </c>
      <c r="H2572">
        <v>0</v>
      </c>
      <c r="I2572">
        <v>0</v>
      </c>
      <c r="J2572">
        <v>0</v>
      </c>
      <c r="K2572">
        <v>0</v>
      </c>
    </row>
    <row r="2573" spans="1:11" x14ac:dyDescent="0.35">
      <c r="A2573" t="str">
        <f t="shared" si="39"/>
        <v>CroppingHorticulture</v>
      </c>
      <c r="B2573" t="s">
        <v>52</v>
      </c>
      <c r="C2573" t="s">
        <v>56</v>
      </c>
      <c r="F2573" t="s">
        <v>166</v>
      </c>
      <c r="G2573" t="s">
        <v>9</v>
      </c>
      <c r="H2573" t="s">
        <v>19</v>
      </c>
      <c r="I2573" t="s">
        <v>19</v>
      </c>
      <c r="J2573" t="s">
        <v>19</v>
      </c>
      <c r="K2573" t="s">
        <v>24</v>
      </c>
    </row>
    <row r="2574" spans="1:11" x14ac:dyDescent="0.35">
      <c r="A2574" t="str">
        <f t="shared" si="39"/>
        <v>CroppingHorticulture</v>
      </c>
      <c r="B2574" t="s">
        <v>52</v>
      </c>
      <c r="C2574" t="s">
        <v>56</v>
      </c>
      <c r="F2574" t="s">
        <v>167</v>
      </c>
      <c r="G2574" t="s">
        <v>9</v>
      </c>
      <c r="H2574" t="s">
        <v>19</v>
      </c>
      <c r="I2574">
        <v>0</v>
      </c>
      <c r="J2574" t="s">
        <v>19</v>
      </c>
      <c r="K2574">
        <v>0</v>
      </c>
    </row>
    <row r="2575" spans="1:11" x14ac:dyDescent="0.35">
      <c r="A2575" t="str">
        <f t="shared" si="39"/>
        <v>CroppingHorticulture</v>
      </c>
      <c r="B2575" t="s">
        <v>52</v>
      </c>
      <c r="C2575" t="s">
        <v>56</v>
      </c>
      <c r="F2575" t="s">
        <v>168</v>
      </c>
      <c r="G2575" t="s">
        <v>9</v>
      </c>
      <c r="H2575">
        <v>0</v>
      </c>
      <c r="I2575">
        <v>0</v>
      </c>
      <c r="J2575">
        <v>0</v>
      </c>
      <c r="K2575">
        <v>0</v>
      </c>
    </row>
    <row r="2576" spans="1:11" x14ac:dyDescent="0.35">
      <c r="A2576" t="str">
        <f t="shared" si="39"/>
        <v>CroppingHorticulture</v>
      </c>
      <c r="B2576" t="s">
        <v>52</v>
      </c>
      <c r="C2576" t="s">
        <v>56</v>
      </c>
      <c r="F2576" t="s">
        <v>169</v>
      </c>
      <c r="G2576" t="s">
        <v>9</v>
      </c>
      <c r="H2576" t="s">
        <v>24</v>
      </c>
      <c r="I2576" t="s">
        <v>54</v>
      </c>
      <c r="J2576" t="s">
        <v>24</v>
      </c>
      <c r="K2576">
        <v>0</v>
      </c>
    </row>
    <row r="2577" spans="1:11" x14ac:dyDescent="0.35">
      <c r="A2577" t="str">
        <f t="shared" si="39"/>
        <v>CroppingHorticulture</v>
      </c>
      <c r="B2577" t="s">
        <v>52</v>
      </c>
      <c r="C2577" t="s">
        <v>56</v>
      </c>
      <c r="F2577" t="s">
        <v>170</v>
      </c>
      <c r="G2577" t="s">
        <v>9</v>
      </c>
      <c r="H2577" t="s">
        <v>24</v>
      </c>
      <c r="I2577" t="s">
        <v>54</v>
      </c>
      <c r="J2577">
        <v>0</v>
      </c>
      <c r="K2577" t="s">
        <v>24</v>
      </c>
    </row>
    <row r="2578" spans="1:11" x14ac:dyDescent="0.35">
      <c r="A2578" t="str">
        <f t="shared" si="39"/>
        <v>CroppingHorticulture</v>
      </c>
      <c r="B2578" t="s">
        <v>52</v>
      </c>
      <c r="C2578" t="s">
        <v>56</v>
      </c>
      <c r="F2578" t="s">
        <v>171</v>
      </c>
      <c r="G2578" t="s">
        <v>9</v>
      </c>
      <c r="H2578" t="s">
        <v>19</v>
      </c>
      <c r="I2578" t="s">
        <v>24</v>
      </c>
      <c r="J2578" t="s">
        <v>19</v>
      </c>
      <c r="K2578" t="s">
        <v>19</v>
      </c>
    </row>
    <row r="2579" spans="1:11" x14ac:dyDescent="0.35">
      <c r="A2579" t="str">
        <f t="shared" si="39"/>
        <v>CroppingHorticulture</v>
      </c>
      <c r="B2579" t="s">
        <v>52</v>
      </c>
      <c r="C2579" t="s">
        <v>56</v>
      </c>
      <c r="F2579" t="s">
        <v>172</v>
      </c>
      <c r="G2579" t="s">
        <v>9</v>
      </c>
      <c r="H2579" t="s">
        <v>19</v>
      </c>
      <c r="I2579" t="s">
        <v>24</v>
      </c>
      <c r="J2579" t="s">
        <v>19</v>
      </c>
      <c r="K2579" t="s">
        <v>24</v>
      </c>
    </row>
    <row r="2580" spans="1:11" x14ac:dyDescent="0.35">
      <c r="A2580" t="str">
        <f t="shared" si="39"/>
        <v>CroppingHorticulture</v>
      </c>
      <c r="B2580" t="s">
        <v>52</v>
      </c>
      <c r="C2580" t="s">
        <v>56</v>
      </c>
      <c r="F2580" t="s">
        <v>173</v>
      </c>
      <c r="G2580" t="s">
        <v>9</v>
      </c>
      <c r="H2580" t="s">
        <v>24</v>
      </c>
      <c r="I2580" t="s">
        <v>24</v>
      </c>
      <c r="J2580" t="s">
        <v>24</v>
      </c>
      <c r="K2580" t="s">
        <v>24</v>
      </c>
    </row>
    <row r="2581" spans="1:11" x14ac:dyDescent="0.35">
      <c r="A2581" t="str">
        <f t="shared" si="39"/>
        <v>CroppingHorticulture</v>
      </c>
      <c r="B2581" t="s">
        <v>52</v>
      </c>
      <c r="C2581" t="s">
        <v>56</v>
      </c>
      <c r="F2581" t="s">
        <v>174</v>
      </c>
      <c r="G2581" t="s">
        <v>9</v>
      </c>
      <c r="H2581" t="s">
        <v>24</v>
      </c>
      <c r="I2581" t="s">
        <v>24</v>
      </c>
      <c r="J2581" t="s">
        <v>54</v>
      </c>
      <c r="K2581">
        <v>0</v>
      </c>
    </row>
    <row r="2582" spans="1:11" x14ac:dyDescent="0.35">
      <c r="A2582" t="str">
        <f t="shared" si="39"/>
        <v>CroppingHorticulture</v>
      </c>
      <c r="B2582" t="s">
        <v>52</v>
      </c>
      <c r="C2582" t="s">
        <v>56</v>
      </c>
      <c r="F2582" t="s">
        <v>175</v>
      </c>
      <c r="G2582" t="s">
        <v>9</v>
      </c>
      <c r="H2582" t="s">
        <v>24</v>
      </c>
      <c r="I2582">
        <v>2.0640996231529599E-2</v>
      </c>
      <c r="J2582" t="s">
        <v>24</v>
      </c>
      <c r="K2582" t="s">
        <v>54</v>
      </c>
    </row>
    <row r="2583" spans="1:11" x14ac:dyDescent="0.35">
      <c r="A2583" t="str">
        <f t="shared" si="39"/>
        <v>CroppingHorticulture</v>
      </c>
      <c r="B2583" t="s">
        <v>52</v>
      </c>
      <c r="C2583" t="s">
        <v>56</v>
      </c>
      <c r="F2583" t="s">
        <v>176</v>
      </c>
      <c r="G2583" t="s">
        <v>9</v>
      </c>
      <c r="H2583" t="s">
        <v>19</v>
      </c>
      <c r="I2583" t="s">
        <v>24</v>
      </c>
      <c r="J2583" t="s">
        <v>19</v>
      </c>
      <c r="K2583" t="s">
        <v>19</v>
      </c>
    </row>
    <row r="2584" spans="1:11" x14ac:dyDescent="0.35">
      <c r="A2584" t="str">
        <f t="shared" si="39"/>
        <v>CroppingHorticultureSpecialist fruit</v>
      </c>
      <c r="B2584" t="s">
        <v>52</v>
      </c>
      <c r="C2584" t="s">
        <v>56</v>
      </c>
      <c r="D2584" t="s">
        <v>57</v>
      </c>
      <c r="F2584" t="s">
        <v>4</v>
      </c>
      <c r="G2584" t="s">
        <v>5</v>
      </c>
      <c r="H2584">
        <v>608.99990000000003</v>
      </c>
      <c r="I2584">
        <v>200.6925</v>
      </c>
      <c r="J2584">
        <v>273.26749999999998</v>
      </c>
      <c r="K2584">
        <v>135.03989999999999</v>
      </c>
    </row>
    <row r="2585" spans="1:11" x14ac:dyDescent="0.35">
      <c r="A2585" t="str">
        <f t="shared" si="39"/>
        <v>CroppingHorticultureSpecialist fruit</v>
      </c>
      <c r="B2585" t="s">
        <v>52</v>
      </c>
      <c r="C2585" t="s">
        <v>56</v>
      </c>
      <c r="D2585" t="s">
        <v>57</v>
      </c>
      <c r="F2585" t="s">
        <v>6</v>
      </c>
      <c r="G2585" t="s">
        <v>7</v>
      </c>
      <c r="H2585">
        <v>25.6806563465774</v>
      </c>
      <c r="I2585" t="s">
        <v>58</v>
      </c>
      <c r="J2585">
        <v>38.058597052338797</v>
      </c>
      <c r="K2585">
        <v>23.155758831278799</v>
      </c>
    </row>
    <row r="2586" spans="1:11" x14ac:dyDescent="0.35">
      <c r="A2586" t="str">
        <f t="shared" si="39"/>
        <v>CroppingHorticultureSpecialist fruit</v>
      </c>
      <c r="B2586" t="s">
        <v>52</v>
      </c>
      <c r="C2586" t="s">
        <v>56</v>
      </c>
      <c r="D2586" t="s">
        <v>57</v>
      </c>
      <c r="F2586" t="s">
        <v>8</v>
      </c>
      <c r="G2586" t="s">
        <v>9</v>
      </c>
      <c r="H2586">
        <v>24.389962673228698</v>
      </c>
      <c r="I2586" t="s">
        <v>58</v>
      </c>
      <c r="J2586">
        <v>36.584286034746199</v>
      </c>
      <c r="K2586">
        <v>21.928188209558801</v>
      </c>
    </row>
    <row r="2587" spans="1:11" x14ac:dyDescent="0.35">
      <c r="A2587" t="str">
        <f t="shared" si="39"/>
        <v>CroppingHorticultureSpecialist fruit</v>
      </c>
      <c r="B2587" t="s">
        <v>52</v>
      </c>
      <c r="C2587" t="s">
        <v>56</v>
      </c>
      <c r="D2587" t="s">
        <v>57</v>
      </c>
      <c r="F2587" t="s">
        <v>156</v>
      </c>
      <c r="G2587" t="s">
        <v>9</v>
      </c>
      <c r="H2587" t="s">
        <v>19</v>
      </c>
      <c r="I2587">
        <v>0</v>
      </c>
      <c r="J2587" t="s">
        <v>19</v>
      </c>
      <c r="K2587">
        <v>0</v>
      </c>
    </row>
    <row r="2588" spans="1:11" x14ac:dyDescent="0.35">
      <c r="A2588" t="str">
        <f t="shared" si="39"/>
        <v>CroppingHorticultureSpecialist fruit</v>
      </c>
      <c r="B2588" t="s">
        <v>52</v>
      </c>
      <c r="C2588" t="s">
        <v>56</v>
      </c>
      <c r="D2588" t="s">
        <v>57</v>
      </c>
      <c r="F2588" t="s">
        <v>157</v>
      </c>
      <c r="G2588" t="s">
        <v>9</v>
      </c>
      <c r="H2588" t="s">
        <v>24</v>
      </c>
      <c r="I2588" t="s">
        <v>54</v>
      </c>
      <c r="J2588" t="s">
        <v>24</v>
      </c>
      <c r="K2588">
        <v>0</v>
      </c>
    </row>
    <row r="2589" spans="1:11" x14ac:dyDescent="0.35">
      <c r="A2589" t="str">
        <f t="shared" si="39"/>
        <v>CroppingHorticultureSpecialist fruit</v>
      </c>
      <c r="B2589" t="s">
        <v>52</v>
      </c>
      <c r="C2589" t="s">
        <v>56</v>
      </c>
      <c r="D2589" t="s">
        <v>57</v>
      </c>
      <c r="F2589" t="s">
        <v>158</v>
      </c>
      <c r="G2589" t="s">
        <v>9</v>
      </c>
      <c r="H2589" t="s">
        <v>54</v>
      </c>
      <c r="I2589" t="s">
        <v>54</v>
      </c>
      <c r="J2589">
        <v>0</v>
      </c>
      <c r="K2589">
        <v>0</v>
      </c>
    </row>
    <row r="2590" spans="1:11" x14ac:dyDescent="0.35">
      <c r="A2590" t="str">
        <f t="shared" si="39"/>
        <v>CroppingHorticultureSpecialist fruit</v>
      </c>
      <c r="B2590" t="s">
        <v>52</v>
      </c>
      <c r="C2590" t="s">
        <v>56</v>
      </c>
      <c r="D2590" t="s">
        <v>57</v>
      </c>
      <c r="F2590" t="s">
        <v>159</v>
      </c>
      <c r="G2590" t="s">
        <v>9</v>
      </c>
      <c r="H2590" t="s">
        <v>24</v>
      </c>
      <c r="I2590" t="s">
        <v>24</v>
      </c>
      <c r="J2590" t="s">
        <v>24</v>
      </c>
      <c r="K2590">
        <v>0</v>
      </c>
    </row>
    <row r="2591" spans="1:11" x14ac:dyDescent="0.35">
      <c r="A2591" t="str">
        <f t="shared" si="39"/>
        <v>CroppingHorticultureSpecialist fruit</v>
      </c>
      <c r="B2591" t="s">
        <v>52</v>
      </c>
      <c r="C2591" t="s">
        <v>56</v>
      </c>
      <c r="D2591" t="s">
        <v>57</v>
      </c>
      <c r="F2591" t="s">
        <v>160</v>
      </c>
      <c r="G2591" t="s">
        <v>9</v>
      </c>
      <c r="H2591" t="s">
        <v>24</v>
      </c>
      <c r="I2591" t="s">
        <v>54</v>
      </c>
      <c r="J2591">
        <v>0</v>
      </c>
      <c r="K2591" t="s">
        <v>24</v>
      </c>
    </row>
    <row r="2592" spans="1:11" x14ac:dyDescent="0.35">
      <c r="A2592" t="str">
        <f t="shared" si="39"/>
        <v>CroppingHorticultureSpecialist fruit</v>
      </c>
      <c r="B2592" t="s">
        <v>52</v>
      </c>
      <c r="C2592" t="s">
        <v>56</v>
      </c>
      <c r="D2592" t="s">
        <v>57</v>
      </c>
      <c r="F2592" t="s">
        <v>161</v>
      </c>
      <c r="G2592" t="s">
        <v>9</v>
      </c>
      <c r="H2592" t="s">
        <v>19</v>
      </c>
      <c r="I2592">
        <v>0</v>
      </c>
      <c r="J2592" t="s">
        <v>19</v>
      </c>
      <c r="K2592">
        <v>0</v>
      </c>
    </row>
    <row r="2593" spans="1:11" x14ac:dyDescent="0.35">
      <c r="A2593" t="str">
        <f t="shared" si="39"/>
        <v>CroppingHorticultureSpecialist fruit</v>
      </c>
      <c r="B2593" t="s">
        <v>52</v>
      </c>
      <c r="C2593" t="s">
        <v>56</v>
      </c>
      <c r="D2593" t="s">
        <v>57</v>
      </c>
      <c r="F2593" t="s">
        <v>162</v>
      </c>
      <c r="G2593" t="s">
        <v>9</v>
      </c>
      <c r="H2593" t="s">
        <v>24</v>
      </c>
      <c r="I2593" t="s">
        <v>54</v>
      </c>
      <c r="J2593" t="s">
        <v>24</v>
      </c>
      <c r="K2593">
        <v>0</v>
      </c>
    </row>
    <row r="2594" spans="1:11" x14ac:dyDescent="0.35">
      <c r="A2594" t="str">
        <f t="shared" si="39"/>
        <v>CroppingHorticultureSpecialist fruit</v>
      </c>
      <c r="B2594" t="s">
        <v>52</v>
      </c>
      <c r="C2594" t="s">
        <v>56</v>
      </c>
      <c r="D2594" t="s">
        <v>57</v>
      </c>
      <c r="F2594" t="s">
        <v>163</v>
      </c>
      <c r="G2594" t="s">
        <v>9</v>
      </c>
      <c r="H2594" t="s">
        <v>54</v>
      </c>
      <c r="I2594" t="s">
        <v>54</v>
      </c>
      <c r="J2594">
        <v>0</v>
      </c>
      <c r="K2594">
        <v>0</v>
      </c>
    </row>
    <row r="2595" spans="1:11" x14ac:dyDescent="0.35">
      <c r="A2595" t="str">
        <f t="shared" si="39"/>
        <v>CroppingHorticultureSpecialist fruit</v>
      </c>
      <c r="B2595" t="s">
        <v>52</v>
      </c>
      <c r="C2595" t="s">
        <v>56</v>
      </c>
      <c r="D2595" t="s">
        <v>57</v>
      </c>
      <c r="F2595" t="s">
        <v>164</v>
      </c>
      <c r="G2595" t="s">
        <v>9</v>
      </c>
      <c r="H2595" t="s">
        <v>24</v>
      </c>
      <c r="I2595" t="s">
        <v>24</v>
      </c>
      <c r="J2595" t="s">
        <v>54</v>
      </c>
      <c r="K2595">
        <v>0</v>
      </c>
    </row>
    <row r="2596" spans="1:11" x14ac:dyDescent="0.35">
      <c r="A2596" t="str">
        <f t="shared" si="39"/>
        <v>CroppingHorticultureSpecialist fruit</v>
      </c>
      <c r="B2596" t="s">
        <v>52</v>
      </c>
      <c r="C2596" t="s">
        <v>56</v>
      </c>
      <c r="D2596" t="s">
        <v>57</v>
      </c>
      <c r="F2596" t="s">
        <v>165</v>
      </c>
      <c r="G2596" t="s">
        <v>9</v>
      </c>
      <c r="H2596">
        <v>0</v>
      </c>
      <c r="I2596">
        <v>0</v>
      </c>
      <c r="J2596">
        <v>0</v>
      </c>
      <c r="K2596">
        <v>0</v>
      </c>
    </row>
    <row r="2597" spans="1:11" x14ac:dyDescent="0.35">
      <c r="A2597" t="str">
        <f t="shared" si="39"/>
        <v>CroppingHorticultureSpecialist fruit</v>
      </c>
      <c r="B2597" t="s">
        <v>52</v>
      </c>
      <c r="C2597" t="s">
        <v>56</v>
      </c>
      <c r="D2597" t="s">
        <v>57</v>
      </c>
      <c r="F2597" t="s">
        <v>166</v>
      </c>
      <c r="G2597" t="s">
        <v>9</v>
      </c>
      <c r="H2597" t="s">
        <v>19</v>
      </c>
      <c r="I2597">
        <v>0</v>
      </c>
      <c r="J2597" t="s">
        <v>19</v>
      </c>
      <c r="K2597" t="s">
        <v>24</v>
      </c>
    </row>
    <row r="2598" spans="1:11" x14ac:dyDescent="0.35">
      <c r="A2598" t="str">
        <f t="shared" si="39"/>
        <v>CroppingHorticultureSpecialist fruit</v>
      </c>
      <c r="B2598" t="s">
        <v>52</v>
      </c>
      <c r="C2598" t="s">
        <v>56</v>
      </c>
      <c r="D2598" t="s">
        <v>57</v>
      </c>
      <c r="F2598" t="s">
        <v>167</v>
      </c>
      <c r="G2598" t="s">
        <v>9</v>
      </c>
      <c r="H2598" t="s">
        <v>19</v>
      </c>
      <c r="I2598">
        <v>0</v>
      </c>
      <c r="J2598" t="s">
        <v>19</v>
      </c>
      <c r="K2598">
        <v>0</v>
      </c>
    </row>
    <row r="2599" spans="1:11" x14ac:dyDescent="0.35">
      <c r="A2599" t="str">
        <f t="shared" si="39"/>
        <v>CroppingHorticultureSpecialist fruit</v>
      </c>
      <c r="B2599" t="s">
        <v>52</v>
      </c>
      <c r="C2599" t="s">
        <v>56</v>
      </c>
      <c r="D2599" t="s">
        <v>57</v>
      </c>
      <c r="F2599" t="s">
        <v>168</v>
      </c>
      <c r="G2599" t="s">
        <v>9</v>
      </c>
      <c r="H2599">
        <v>0</v>
      </c>
      <c r="I2599">
        <v>0</v>
      </c>
      <c r="J2599">
        <v>0</v>
      </c>
      <c r="K2599">
        <v>0</v>
      </c>
    </row>
    <row r="2600" spans="1:11" x14ac:dyDescent="0.35">
      <c r="A2600" t="str">
        <f t="shared" si="39"/>
        <v>CroppingHorticultureSpecialist fruit</v>
      </c>
      <c r="B2600" t="s">
        <v>52</v>
      </c>
      <c r="C2600" t="s">
        <v>56</v>
      </c>
      <c r="D2600" t="s">
        <v>57</v>
      </c>
      <c r="F2600" t="s">
        <v>169</v>
      </c>
      <c r="G2600" t="s">
        <v>9</v>
      </c>
      <c r="H2600" t="s">
        <v>24</v>
      </c>
      <c r="I2600" t="s">
        <v>54</v>
      </c>
      <c r="J2600" t="s">
        <v>24</v>
      </c>
      <c r="K2600">
        <v>0</v>
      </c>
    </row>
    <row r="2601" spans="1:11" x14ac:dyDescent="0.35">
      <c r="A2601" t="str">
        <f t="shared" si="39"/>
        <v>CroppingHorticultureSpecialist fruit</v>
      </c>
      <c r="B2601" t="s">
        <v>52</v>
      </c>
      <c r="C2601" t="s">
        <v>56</v>
      </c>
      <c r="D2601" t="s">
        <v>57</v>
      </c>
      <c r="F2601" t="s">
        <v>170</v>
      </c>
      <c r="G2601" t="s">
        <v>9</v>
      </c>
      <c r="H2601" t="s">
        <v>24</v>
      </c>
      <c r="I2601" t="s">
        <v>54</v>
      </c>
      <c r="J2601">
        <v>0</v>
      </c>
      <c r="K2601" t="s">
        <v>24</v>
      </c>
    </row>
    <row r="2602" spans="1:11" x14ac:dyDescent="0.35">
      <c r="A2602" t="str">
        <f t="shared" si="39"/>
        <v>CroppingHorticultureSpecialist fruit</v>
      </c>
      <c r="B2602" t="s">
        <v>52</v>
      </c>
      <c r="C2602" t="s">
        <v>56</v>
      </c>
      <c r="D2602" t="s">
        <v>57</v>
      </c>
      <c r="F2602" t="s">
        <v>171</v>
      </c>
      <c r="G2602" t="s">
        <v>9</v>
      </c>
      <c r="H2602" t="s">
        <v>19</v>
      </c>
      <c r="I2602" t="s">
        <v>24</v>
      </c>
      <c r="J2602" t="s">
        <v>19</v>
      </c>
      <c r="K2602" t="s">
        <v>19</v>
      </c>
    </row>
    <row r="2603" spans="1:11" x14ac:dyDescent="0.35">
      <c r="A2603" t="str">
        <f t="shared" si="39"/>
        <v>CroppingHorticultureSpecialist fruit</v>
      </c>
      <c r="B2603" t="s">
        <v>52</v>
      </c>
      <c r="C2603" t="s">
        <v>56</v>
      </c>
      <c r="D2603" t="s">
        <v>57</v>
      </c>
      <c r="F2603" t="s">
        <v>172</v>
      </c>
      <c r="G2603" t="s">
        <v>9</v>
      </c>
      <c r="H2603" t="s">
        <v>19</v>
      </c>
      <c r="I2603" t="s">
        <v>54</v>
      </c>
      <c r="J2603" t="s">
        <v>19</v>
      </c>
      <c r="K2603" t="s">
        <v>24</v>
      </c>
    </row>
    <row r="2604" spans="1:11" x14ac:dyDescent="0.35">
      <c r="A2604" t="str">
        <f t="shared" si="39"/>
        <v>CroppingHorticultureSpecialist fruit</v>
      </c>
      <c r="B2604" t="s">
        <v>52</v>
      </c>
      <c r="C2604" t="s">
        <v>56</v>
      </c>
      <c r="D2604" t="s">
        <v>57</v>
      </c>
      <c r="F2604" t="s">
        <v>173</v>
      </c>
      <c r="G2604" t="s">
        <v>9</v>
      </c>
      <c r="H2604" t="s">
        <v>24</v>
      </c>
      <c r="I2604" t="s">
        <v>54</v>
      </c>
      <c r="J2604" t="s">
        <v>24</v>
      </c>
      <c r="K2604" t="s">
        <v>54</v>
      </c>
    </row>
    <row r="2605" spans="1:11" x14ac:dyDescent="0.35">
      <c r="A2605" t="str">
        <f t="shared" si="39"/>
        <v>CroppingHorticultureSpecialist fruit</v>
      </c>
      <c r="B2605" t="s">
        <v>52</v>
      </c>
      <c r="C2605" t="s">
        <v>56</v>
      </c>
      <c r="D2605" t="s">
        <v>57</v>
      </c>
      <c r="F2605" t="s">
        <v>174</v>
      </c>
      <c r="G2605" t="s">
        <v>9</v>
      </c>
      <c r="H2605" t="s">
        <v>54</v>
      </c>
      <c r="I2605" t="s">
        <v>54</v>
      </c>
      <c r="J2605">
        <v>0</v>
      </c>
      <c r="K2605">
        <v>0</v>
      </c>
    </row>
    <row r="2606" spans="1:11" x14ac:dyDescent="0.35">
      <c r="A2606" t="str">
        <f t="shared" si="39"/>
        <v>CroppingHorticultureSpecialist fruit</v>
      </c>
      <c r="B2606" t="s">
        <v>52</v>
      </c>
      <c r="C2606" t="s">
        <v>56</v>
      </c>
      <c r="D2606" t="s">
        <v>57</v>
      </c>
      <c r="F2606" t="s">
        <v>175</v>
      </c>
      <c r="G2606" t="s">
        <v>9</v>
      </c>
      <c r="H2606" t="s">
        <v>24</v>
      </c>
      <c r="I2606" t="s">
        <v>24</v>
      </c>
      <c r="J2606" t="s">
        <v>24</v>
      </c>
      <c r="K2606">
        <v>0</v>
      </c>
    </row>
    <row r="2607" spans="1:11" x14ac:dyDescent="0.35">
      <c r="A2607" t="str">
        <f t="shared" si="39"/>
        <v>CroppingHorticultureSpecialist fruit</v>
      </c>
      <c r="B2607" t="s">
        <v>52</v>
      </c>
      <c r="C2607" t="s">
        <v>56</v>
      </c>
      <c r="D2607" t="s">
        <v>57</v>
      </c>
      <c r="F2607" t="s">
        <v>176</v>
      </c>
      <c r="G2607" t="s">
        <v>9</v>
      </c>
      <c r="H2607" t="s">
        <v>19</v>
      </c>
      <c r="I2607" t="s">
        <v>54</v>
      </c>
      <c r="J2607" t="s">
        <v>19</v>
      </c>
      <c r="K2607" t="s">
        <v>19</v>
      </c>
    </row>
    <row r="2608" spans="1:11" x14ac:dyDescent="0.35">
      <c r="A2608" t="str">
        <f t="shared" si="39"/>
        <v>CroppingHorticultureSpecialist glass</v>
      </c>
      <c r="B2608" t="s">
        <v>52</v>
      </c>
      <c r="C2608" t="s">
        <v>56</v>
      </c>
      <c r="D2608" t="s">
        <v>59</v>
      </c>
      <c r="F2608" t="s">
        <v>4</v>
      </c>
      <c r="G2608" t="s">
        <v>5</v>
      </c>
      <c r="H2608">
        <v>266</v>
      </c>
      <c r="I2608">
        <v>93.316199999999995</v>
      </c>
      <c r="J2608">
        <v>137.87049999999999</v>
      </c>
      <c r="K2608">
        <v>34.813299999999998</v>
      </c>
    </row>
    <row r="2609" spans="1:11" x14ac:dyDescent="0.35">
      <c r="A2609" t="str">
        <f t="shared" si="39"/>
        <v>CroppingHorticultureSpecialist glass</v>
      </c>
      <c r="B2609" t="s">
        <v>52</v>
      </c>
      <c r="C2609" t="s">
        <v>56</v>
      </c>
      <c r="D2609" t="s">
        <v>59</v>
      </c>
      <c r="F2609" t="s">
        <v>6</v>
      </c>
      <c r="G2609" t="s">
        <v>7</v>
      </c>
      <c r="H2609">
        <v>7.2862214022556397</v>
      </c>
      <c r="I2609">
        <v>2.79724126143156</v>
      </c>
      <c r="J2609">
        <v>8.4140495319883506</v>
      </c>
      <c r="K2609" t="s">
        <v>19</v>
      </c>
    </row>
    <row r="2610" spans="1:11" x14ac:dyDescent="0.35">
      <c r="A2610" t="str">
        <f t="shared" si="39"/>
        <v>CroppingHorticultureSpecialist glass</v>
      </c>
      <c r="B2610" t="s">
        <v>52</v>
      </c>
      <c r="C2610" t="s">
        <v>56</v>
      </c>
      <c r="D2610" t="s">
        <v>59</v>
      </c>
      <c r="F2610" t="s">
        <v>8</v>
      </c>
      <c r="G2610" t="s">
        <v>9</v>
      </c>
      <c r="H2610">
        <v>5.9336042330827103</v>
      </c>
      <c r="I2610">
        <v>1.6325067458812099</v>
      </c>
      <c r="J2610">
        <v>7.1987014190852996</v>
      </c>
      <c r="K2610" t="s">
        <v>19</v>
      </c>
    </row>
    <row r="2611" spans="1:11" x14ac:dyDescent="0.35">
      <c r="A2611" t="str">
        <f t="shared" si="39"/>
        <v>CroppingHorticultureSpecialist glass</v>
      </c>
      <c r="B2611" t="s">
        <v>52</v>
      </c>
      <c r="C2611" t="s">
        <v>56</v>
      </c>
      <c r="D2611" t="s">
        <v>59</v>
      </c>
      <c r="F2611" t="s">
        <v>156</v>
      </c>
      <c r="G2611" t="s">
        <v>9</v>
      </c>
      <c r="H2611">
        <v>0</v>
      </c>
      <c r="I2611">
        <v>0</v>
      </c>
      <c r="J2611">
        <v>0</v>
      </c>
      <c r="K2611">
        <v>0</v>
      </c>
    </row>
    <row r="2612" spans="1:11" x14ac:dyDescent="0.35">
      <c r="A2612" t="str">
        <f t="shared" si="39"/>
        <v>CroppingHorticultureSpecialist glass</v>
      </c>
      <c r="B2612" t="s">
        <v>52</v>
      </c>
      <c r="C2612" t="s">
        <v>56</v>
      </c>
      <c r="D2612" t="s">
        <v>59</v>
      </c>
      <c r="F2612" t="s">
        <v>157</v>
      </c>
      <c r="G2612" t="s">
        <v>9</v>
      </c>
      <c r="H2612">
        <v>0</v>
      </c>
      <c r="I2612">
        <v>0</v>
      </c>
      <c r="J2612" t="s">
        <v>54</v>
      </c>
      <c r="K2612">
        <v>0</v>
      </c>
    </row>
    <row r="2613" spans="1:11" x14ac:dyDescent="0.35">
      <c r="A2613" t="str">
        <f t="shared" si="39"/>
        <v>CroppingHorticultureSpecialist glass</v>
      </c>
      <c r="B2613" t="s">
        <v>52</v>
      </c>
      <c r="C2613" t="s">
        <v>56</v>
      </c>
      <c r="D2613" t="s">
        <v>59</v>
      </c>
      <c r="F2613" t="s">
        <v>158</v>
      </c>
      <c r="G2613" t="s">
        <v>9</v>
      </c>
      <c r="H2613">
        <v>0</v>
      </c>
      <c r="I2613">
        <v>0</v>
      </c>
      <c r="J2613">
        <v>0</v>
      </c>
      <c r="K2613">
        <v>0</v>
      </c>
    </row>
    <row r="2614" spans="1:11" x14ac:dyDescent="0.35">
      <c r="A2614" t="str">
        <f t="shared" si="39"/>
        <v>CroppingHorticultureSpecialist glass</v>
      </c>
      <c r="B2614" t="s">
        <v>52</v>
      </c>
      <c r="C2614" t="s">
        <v>56</v>
      </c>
      <c r="D2614" t="s">
        <v>59</v>
      </c>
      <c r="F2614" t="s">
        <v>159</v>
      </c>
      <c r="G2614" t="s">
        <v>9</v>
      </c>
      <c r="H2614">
        <v>0</v>
      </c>
      <c r="I2614">
        <v>0</v>
      </c>
      <c r="J2614" t="s">
        <v>54</v>
      </c>
      <c r="K2614">
        <v>0</v>
      </c>
    </row>
    <row r="2615" spans="1:11" x14ac:dyDescent="0.35">
      <c r="A2615" t="str">
        <f t="shared" si="39"/>
        <v>CroppingHorticultureSpecialist glass</v>
      </c>
      <c r="B2615" t="s">
        <v>52</v>
      </c>
      <c r="C2615" t="s">
        <v>56</v>
      </c>
      <c r="D2615" t="s">
        <v>59</v>
      </c>
      <c r="F2615" t="s">
        <v>160</v>
      </c>
      <c r="G2615" t="s">
        <v>9</v>
      </c>
      <c r="H2615" t="s">
        <v>54</v>
      </c>
      <c r="I2615">
        <v>0</v>
      </c>
      <c r="J2615">
        <v>0</v>
      </c>
      <c r="K2615" t="s">
        <v>54</v>
      </c>
    </row>
    <row r="2616" spans="1:11" x14ac:dyDescent="0.35">
      <c r="A2616" t="str">
        <f t="shared" ref="A2616:A2679" si="40">CONCATENATE(B2616,C2616,D2616,E2616)</f>
        <v>CroppingHorticultureSpecialist glass</v>
      </c>
      <c r="B2616" t="s">
        <v>52</v>
      </c>
      <c r="C2616" t="s">
        <v>56</v>
      </c>
      <c r="D2616" t="s">
        <v>59</v>
      </c>
      <c r="F2616" t="s">
        <v>161</v>
      </c>
      <c r="G2616" t="s">
        <v>9</v>
      </c>
      <c r="H2616">
        <v>0</v>
      </c>
      <c r="I2616">
        <v>0</v>
      </c>
      <c r="J2616">
        <v>0</v>
      </c>
      <c r="K2616">
        <v>0</v>
      </c>
    </row>
    <row r="2617" spans="1:11" x14ac:dyDescent="0.35">
      <c r="A2617" t="str">
        <f t="shared" si="40"/>
        <v>CroppingHorticultureSpecialist glass</v>
      </c>
      <c r="B2617" t="s">
        <v>52</v>
      </c>
      <c r="C2617" t="s">
        <v>56</v>
      </c>
      <c r="D2617" t="s">
        <v>59</v>
      </c>
      <c r="F2617" t="s">
        <v>162</v>
      </c>
      <c r="G2617" t="s">
        <v>9</v>
      </c>
      <c r="H2617">
        <v>0</v>
      </c>
      <c r="I2617">
        <v>0</v>
      </c>
      <c r="J2617" t="s">
        <v>54</v>
      </c>
      <c r="K2617">
        <v>0</v>
      </c>
    </row>
    <row r="2618" spans="1:11" x14ac:dyDescent="0.35">
      <c r="A2618" t="str">
        <f t="shared" si="40"/>
        <v>CroppingHorticultureSpecialist glass</v>
      </c>
      <c r="B2618" t="s">
        <v>52</v>
      </c>
      <c r="C2618" t="s">
        <v>56</v>
      </c>
      <c r="D2618" t="s">
        <v>59</v>
      </c>
      <c r="F2618" t="s">
        <v>163</v>
      </c>
      <c r="G2618" t="s">
        <v>9</v>
      </c>
      <c r="H2618">
        <v>0</v>
      </c>
      <c r="I2618">
        <v>0</v>
      </c>
      <c r="J2618">
        <v>0</v>
      </c>
      <c r="K2618">
        <v>0</v>
      </c>
    </row>
    <row r="2619" spans="1:11" x14ac:dyDescent="0.35">
      <c r="A2619" t="str">
        <f t="shared" si="40"/>
        <v>CroppingHorticultureSpecialist glass</v>
      </c>
      <c r="B2619" t="s">
        <v>52</v>
      </c>
      <c r="C2619" t="s">
        <v>56</v>
      </c>
      <c r="D2619" t="s">
        <v>59</v>
      </c>
      <c r="F2619" t="s">
        <v>164</v>
      </c>
      <c r="G2619" t="s">
        <v>9</v>
      </c>
      <c r="H2619">
        <v>0</v>
      </c>
      <c r="I2619">
        <v>0</v>
      </c>
      <c r="J2619">
        <v>0</v>
      </c>
      <c r="K2619">
        <v>0</v>
      </c>
    </row>
    <row r="2620" spans="1:11" x14ac:dyDescent="0.35">
      <c r="A2620" t="str">
        <f t="shared" si="40"/>
        <v>CroppingHorticultureSpecialist glass</v>
      </c>
      <c r="B2620" t="s">
        <v>52</v>
      </c>
      <c r="C2620" t="s">
        <v>56</v>
      </c>
      <c r="D2620" t="s">
        <v>59</v>
      </c>
      <c r="F2620" t="s">
        <v>165</v>
      </c>
      <c r="G2620" t="s">
        <v>9</v>
      </c>
      <c r="H2620">
        <v>0</v>
      </c>
      <c r="I2620">
        <v>0</v>
      </c>
      <c r="J2620">
        <v>0</v>
      </c>
      <c r="K2620">
        <v>0</v>
      </c>
    </row>
    <row r="2621" spans="1:11" x14ac:dyDescent="0.35">
      <c r="A2621" t="str">
        <f t="shared" si="40"/>
        <v>CroppingHorticultureSpecialist glass</v>
      </c>
      <c r="B2621" t="s">
        <v>52</v>
      </c>
      <c r="C2621" t="s">
        <v>56</v>
      </c>
      <c r="D2621" t="s">
        <v>59</v>
      </c>
      <c r="F2621" t="s">
        <v>166</v>
      </c>
      <c r="G2621" t="s">
        <v>9</v>
      </c>
      <c r="H2621">
        <v>0</v>
      </c>
      <c r="I2621">
        <v>0</v>
      </c>
      <c r="J2621">
        <v>0</v>
      </c>
      <c r="K2621" t="s">
        <v>54</v>
      </c>
    </row>
    <row r="2622" spans="1:11" x14ac:dyDescent="0.35">
      <c r="A2622" t="str">
        <f t="shared" si="40"/>
        <v>CroppingHorticultureSpecialist glass</v>
      </c>
      <c r="B2622" t="s">
        <v>52</v>
      </c>
      <c r="C2622" t="s">
        <v>56</v>
      </c>
      <c r="D2622" t="s">
        <v>59</v>
      </c>
      <c r="F2622" t="s">
        <v>167</v>
      </c>
      <c r="G2622" t="s">
        <v>9</v>
      </c>
      <c r="H2622">
        <v>0</v>
      </c>
      <c r="I2622">
        <v>0</v>
      </c>
      <c r="J2622">
        <v>0</v>
      </c>
      <c r="K2622">
        <v>0</v>
      </c>
    </row>
    <row r="2623" spans="1:11" x14ac:dyDescent="0.35">
      <c r="A2623" t="str">
        <f t="shared" si="40"/>
        <v>CroppingHorticultureSpecialist glass</v>
      </c>
      <c r="B2623" t="s">
        <v>52</v>
      </c>
      <c r="C2623" t="s">
        <v>56</v>
      </c>
      <c r="D2623" t="s">
        <v>59</v>
      </c>
      <c r="F2623" t="s">
        <v>168</v>
      </c>
      <c r="G2623" t="s">
        <v>9</v>
      </c>
      <c r="H2623">
        <v>0</v>
      </c>
      <c r="I2623">
        <v>0</v>
      </c>
      <c r="J2623">
        <v>0</v>
      </c>
      <c r="K2623">
        <v>0</v>
      </c>
    </row>
    <row r="2624" spans="1:11" x14ac:dyDescent="0.35">
      <c r="A2624" t="str">
        <f t="shared" si="40"/>
        <v>CroppingHorticultureSpecialist glass</v>
      </c>
      <c r="B2624" t="s">
        <v>52</v>
      </c>
      <c r="C2624" t="s">
        <v>56</v>
      </c>
      <c r="D2624" t="s">
        <v>59</v>
      </c>
      <c r="F2624" t="s">
        <v>169</v>
      </c>
      <c r="G2624" t="s">
        <v>9</v>
      </c>
      <c r="H2624" t="s">
        <v>54</v>
      </c>
      <c r="I2624">
        <v>0</v>
      </c>
      <c r="J2624" t="s">
        <v>54</v>
      </c>
      <c r="K2624">
        <v>0</v>
      </c>
    </row>
    <row r="2625" spans="1:11" x14ac:dyDescent="0.35">
      <c r="A2625" t="str">
        <f t="shared" si="40"/>
        <v>CroppingHorticultureSpecialist glass</v>
      </c>
      <c r="B2625" t="s">
        <v>52</v>
      </c>
      <c r="C2625" t="s">
        <v>56</v>
      </c>
      <c r="D2625" t="s">
        <v>59</v>
      </c>
      <c r="F2625" t="s">
        <v>170</v>
      </c>
      <c r="G2625" t="s">
        <v>9</v>
      </c>
      <c r="H2625">
        <v>0</v>
      </c>
      <c r="I2625">
        <v>0</v>
      </c>
      <c r="J2625">
        <v>0</v>
      </c>
      <c r="K2625">
        <v>0</v>
      </c>
    </row>
    <row r="2626" spans="1:11" x14ac:dyDescent="0.35">
      <c r="A2626" t="str">
        <f t="shared" si="40"/>
        <v>CroppingHorticultureSpecialist glass</v>
      </c>
      <c r="B2626" t="s">
        <v>52</v>
      </c>
      <c r="C2626" t="s">
        <v>56</v>
      </c>
      <c r="D2626" t="s">
        <v>59</v>
      </c>
      <c r="F2626" t="s">
        <v>171</v>
      </c>
      <c r="G2626" t="s">
        <v>9</v>
      </c>
      <c r="H2626">
        <v>0</v>
      </c>
      <c r="I2626">
        <v>0</v>
      </c>
      <c r="J2626">
        <v>0</v>
      </c>
      <c r="K2626">
        <v>0</v>
      </c>
    </row>
    <row r="2627" spans="1:11" x14ac:dyDescent="0.35">
      <c r="A2627" t="str">
        <f t="shared" si="40"/>
        <v>CroppingHorticultureSpecialist glass</v>
      </c>
      <c r="B2627" t="s">
        <v>52</v>
      </c>
      <c r="C2627" t="s">
        <v>56</v>
      </c>
      <c r="D2627" t="s">
        <v>59</v>
      </c>
      <c r="F2627" t="s">
        <v>172</v>
      </c>
      <c r="G2627" t="s">
        <v>9</v>
      </c>
      <c r="H2627">
        <v>0</v>
      </c>
      <c r="I2627">
        <v>0</v>
      </c>
      <c r="J2627">
        <v>0</v>
      </c>
      <c r="K2627" t="s">
        <v>54</v>
      </c>
    </row>
    <row r="2628" spans="1:11" x14ac:dyDescent="0.35">
      <c r="A2628" t="str">
        <f t="shared" si="40"/>
        <v>CroppingHorticultureSpecialist glass</v>
      </c>
      <c r="B2628" t="s">
        <v>52</v>
      </c>
      <c r="C2628" t="s">
        <v>56</v>
      </c>
      <c r="D2628" t="s">
        <v>59</v>
      </c>
      <c r="F2628" t="s">
        <v>173</v>
      </c>
      <c r="G2628" t="s">
        <v>9</v>
      </c>
      <c r="H2628">
        <v>0</v>
      </c>
      <c r="I2628">
        <v>0</v>
      </c>
      <c r="J2628">
        <v>0</v>
      </c>
      <c r="K2628">
        <v>0</v>
      </c>
    </row>
    <row r="2629" spans="1:11" x14ac:dyDescent="0.35">
      <c r="A2629" t="str">
        <f t="shared" si="40"/>
        <v>CroppingHorticultureSpecialist glass</v>
      </c>
      <c r="B2629" t="s">
        <v>52</v>
      </c>
      <c r="C2629" t="s">
        <v>56</v>
      </c>
      <c r="D2629" t="s">
        <v>59</v>
      </c>
      <c r="F2629" t="s">
        <v>174</v>
      </c>
      <c r="G2629" t="s">
        <v>9</v>
      </c>
      <c r="H2629">
        <v>0</v>
      </c>
      <c r="I2629">
        <v>0</v>
      </c>
      <c r="J2629">
        <v>0</v>
      </c>
      <c r="K2629">
        <v>0</v>
      </c>
    </row>
    <row r="2630" spans="1:11" x14ac:dyDescent="0.35">
      <c r="A2630" t="str">
        <f t="shared" si="40"/>
        <v>CroppingHorticultureSpecialist glass</v>
      </c>
      <c r="B2630" t="s">
        <v>52</v>
      </c>
      <c r="C2630" t="s">
        <v>56</v>
      </c>
      <c r="D2630" t="s">
        <v>59</v>
      </c>
      <c r="F2630" t="s">
        <v>175</v>
      </c>
      <c r="G2630" t="s">
        <v>9</v>
      </c>
      <c r="H2630">
        <v>0</v>
      </c>
      <c r="I2630">
        <v>0</v>
      </c>
      <c r="J2630" t="s">
        <v>54</v>
      </c>
      <c r="K2630">
        <v>0</v>
      </c>
    </row>
    <row r="2631" spans="1:11" x14ac:dyDescent="0.35">
      <c r="A2631" t="str">
        <f t="shared" si="40"/>
        <v>CroppingHorticultureSpecialist glass</v>
      </c>
      <c r="B2631" t="s">
        <v>52</v>
      </c>
      <c r="C2631" t="s">
        <v>56</v>
      </c>
      <c r="D2631" t="s">
        <v>59</v>
      </c>
      <c r="F2631" t="s">
        <v>176</v>
      </c>
      <c r="G2631" t="s">
        <v>9</v>
      </c>
      <c r="H2631">
        <v>0</v>
      </c>
      <c r="I2631">
        <v>0</v>
      </c>
      <c r="J2631">
        <v>0</v>
      </c>
      <c r="K2631">
        <v>0</v>
      </c>
    </row>
    <row r="2632" spans="1:11" x14ac:dyDescent="0.35">
      <c r="A2632" t="str">
        <f t="shared" si="40"/>
        <v>CroppingHorticultureSpecialist hardy nursery stock</v>
      </c>
      <c r="B2632" t="s">
        <v>52</v>
      </c>
      <c r="C2632" t="s">
        <v>56</v>
      </c>
      <c r="D2632" t="s">
        <v>60</v>
      </c>
      <c r="F2632" t="s">
        <v>4</v>
      </c>
      <c r="G2632" t="s">
        <v>5</v>
      </c>
      <c r="H2632">
        <v>668.00019999999995</v>
      </c>
      <c r="I2632">
        <v>83.809100000000001</v>
      </c>
      <c r="J2632">
        <v>358.93279999999999</v>
      </c>
      <c r="K2632">
        <v>225.25829999999999</v>
      </c>
    </row>
    <row r="2633" spans="1:11" x14ac:dyDescent="0.35">
      <c r="A2633" t="str">
        <f t="shared" si="40"/>
        <v>CroppingHorticultureSpecialist hardy nursery stock</v>
      </c>
      <c r="B2633" t="s">
        <v>52</v>
      </c>
      <c r="C2633" t="s">
        <v>56</v>
      </c>
      <c r="D2633" t="s">
        <v>60</v>
      </c>
      <c r="F2633" t="s">
        <v>6</v>
      </c>
      <c r="G2633" t="s">
        <v>7</v>
      </c>
      <c r="H2633">
        <v>8.5612652571062107</v>
      </c>
      <c r="I2633" t="s">
        <v>61</v>
      </c>
      <c r="J2633">
        <v>5.7202384234597696</v>
      </c>
      <c r="K2633" t="s">
        <v>58</v>
      </c>
    </row>
    <row r="2634" spans="1:11" x14ac:dyDescent="0.35">
      <c r="A2634" t="str">
        <f t="shared" si="40"/>
        <v>CroppingHorticultureSpecialist hardy nursery stock</v>
      </c>
      <c r="B2634" t="s">
        <v>52</v>
      </c>
      <c r="C2634" t="s">
        <v>56</v>
      </c>
      <c r="D2634" t="s">
        <v>60</v>
      </c>
      <c r="F2634" t="s">
        <v>8</v>
      </c>
      <c r="G2634" t="s">
        <v>9</v>
      </c>
      <c r="H2634">
        <v>7.1686940273371196</v>
      </c>
      <c r="I2634" t="s">
        <v>61</v>
      </c>
      <c r="J2634">
        <v>4.3866385629844897</v>
      </c>
      <c r="K2634" t="s">
        <v>58</v>
      </c>
    </row>
    <row r="2635" spans="1:11" x14ac:dyDescent="0.35">
      <c r="A2635" t="str">
        <f t="shared" si="40"/>
        <v>CroppingHorticultureSpecialist hardy nursery stock</v>
      </c>
      <c r="B2635" t="s">
        <v>52</v>
      </c>
      <c r="C2635" t="s">
        <v>56</v>
      </c>
      <c r="D2635" t="s">
        <v>60</v>
      </c>
      <c r="F2635" t="s">
        <v>156</v>
      </c>
      <c r="G2635" t="s">
        <v>9</v>
      </c>
      <c r="H2635">
        <v>0</v>
      </c>
      <c r="I2635">
        <v>0</v>
      </c>
      <c r="J2635">
        <v>0</v>
      </c>
      <c r="K2635">
        <v>0</v>
      </c>
    </row>
    <row r="2636" spans="1:11" x14ac:dyDescent="0.35">
      <c r="A2636" t="str">
        <f t="shared" si="40"/>
        <v>CroppingHorticultureSpecialist hardy nursery stock</v>
      </c>
      <c r="B2636" t="s">
        <v>52</v>
      </c>
      <c r="C2636" t="s">
        <v>56</v>
      </c>
      <c r="D2636" t="s">
        <v>60</v>
      </c>
      <c r="F2636" t="s">
        <v>157</v>
      </c>
      <c r="G2636" t="s">
        <v>9</v>
      </c>
      <c r="H2636">
        <v>0</v>
      </c>
      <c r="I2636">
        <v>0</v>
      </c>
      <c r="J2636">
        <v>0</v>
      </c>
      <c r="K2636">
        <v>0</v>
      </c>
    </row>
    <row r="2637" spans="1:11" x14ac:dyDescent="0.35">
      <c r="A2637" t="str">
        <f t="shared" si="40"/>
        <v>CroppingHorticultureSpecialist hardy nursery stock</v>
      </c>
      <c r="B2637" t="s">
        <v>52</v>
      </c>
      <c r="C2637" t="s">
        <v>56</v>
      </c>
      <c r="D2637" t="s">
        <v>60</v>
      </c>
      <c r="F2637" t="s">
        <v>158</v>
      </c>
      <c r="G2637" t="s">
        <v>9</v>
      </c>
      <c r="H2637">
        <v>0</v>
      </c>
      <c r="I2637">
        <v>0</v>
      </c>
      <c r="J2637">
        <v>0</v>
      </c>
      <c r="K2637">
        <v>0</v>
      </c>
    </row>
    <row r="2638" spans="1:11" x14ac:dyDescent="0.35">
      <c r="A2638" t="str">
        <f t="shared" si="40"/>
        <v>CroppingHorticultureSpecialist hardy nursery stock</v>
      </c>
      <c r="B2638" t="s">
        <v>52</v>
      </c>
      <c r="C2638" t="s">
        <v>56</v>
      </c>
      <c r="D2638" t="s">
        <v>60</v>
      </c>
      <c r="F2638" t="s">
        <v>159</v>
      </c>
      <c r="G2638" t="s">
        <v>9</v>
      </c>
      <c r="H2638">
        <v>0</v>
      </c>
      <c r="I2638">
        <v>0</v>
      </c>
      <c r="J2638">
        <v>0</v>
      </c>
      <c r="K2638">
        <v>0</v>
      </c>
    </row>
    <row r="2639" spans="1:11" x14ac:dyDescent="0.35">
      <c r="A2639" t="str">
        <f t="shared" si="40"/>
        <v>CroppingHorticultureSpecialist hardy nursery stock</v>
      </c>
      <c r="B2639" t="s">
        <v>52</v>
      </c>
      <c r="C2639" t="s">
        <v>56</v>
      </c>
      <c r="D2639" t="s">
        <v>60</v>
      </c>
      <c r="F2639" t="s">
        <v>160</v>
      </c>
      <c r="G2639" t="s">
        <v>9</v>
      </c>
      <c r="H2639">
        <v>0</v>
      </c>
      <c r="I2639">
        <v>0</v>
      </c>
      <c r="J2639">
        <v>0</v>
      </c>
      <c r="K2639">
        <v>0</v>
      </c>
    </row>
    <row r="2640" spans="1:11" x14ac:dyDescent="0.35">
      <c r="A2640" t="str">
        <f t="shared" si="40"/>
        <v>CroppingHorticultureSpecialist hardy nursery stock</v>
      </c>
      <c r="B2640" t="s">
        <v>52</v>
      </c>
      <c r="C2640" t="s">
        <v>56</v>
      </c>
      <c r="D2640" t="s">
        <v>60</v>
      </c>
      <c r="F2640" t="s">
        <v>161</v>
      </c>
      <c r="G2640" t="s">
        <v>9</v>
      </c>
      <c r="H2640">
        <v>0</v>
      </c>
      <c r="I2640">
        <v>0</v>
      </c>
      <c r="J2640">
        <v>0</v>
      </c>
      <c r="K2640">
        <v>0</v>
      </c>
    </row>
    <row r="2641" spans="1:11" x14ac:dyDescent="0.35">
      <c r="A2641" t="str">
        <f t="shared" si="40"/>
        <v>CroppingHorticultureSpecialist hardy nursery stock</v>
      </c>
      <c r="B2641" t="s">
        <v>52</v>
      </c>
      <c r="C2641" t="s">
        <v>56</v>
      </c>
      <c r="D2641" t="s">
        <v>60</v>
      </c>
      <c r="F2641" t="s">
        <v>162</v>
      </c>
      <c r="G2641" t="s">
        <v>9</v>
      </c>
      <c r="H2641">
        <v>0</v>
      </c>
      <c r="I2641">
        <v>0</v>
      </c>
      <c r="J2641">
        <v>0</v>
      </c>
      <c r="K2641">
        <v>0</v>
      </c>
    </row>
    <row r="2642" spans="1:11" x14ac:dyDescent="0.35">
      <c r="A2642" t="str">
        <f t="shared" si="40"/>
        <v>CroppingHorticultureSpecialist hardy nursery stock</v>
      </c>
      <c r="B2642" t="s">
        <v>52</v>
      </c>
      <c r="C2642" t="s">
        <v>56</v>
      </c>
      <c r="D2642" t="s">
        <v>60</v>
      </c>
      <c r="F2642" t="s">
        <v>163</v>
      </c>
      <c r="G2642" t="s">
        <v>9</v>
      </c>
      <c r="H2642">
        <v>0</v>
      </c>
      <c r="I2642">
        <v>0</v>
      </c>
      <c r="J2642">
        <v>0</v>
      </c>
      <c r="K2642">
        <v>0</v>
      </c>
    </row>
    <row r="2643" spans="1:11" x14ac:dyDescent="0.35">
      <c r="A2643" t="str">
        <f t="shared" si="40"/>
        <v>CroppingHorticultureSpecialist hardy nursery stock</v>
      </c>
      <c r="B2643" t="s">
        <v>52</v>
      </c>
      <c r="C2643" t="s">
        <v>56</v>
      </c>
      <c r="D2643" t="s">
        <v>60</v>
      </c>
      <c r="F2643" t="s">
        <v>164</v>
      </c>
      <c r="G2643" t="s">
        <v>9</v>
      </c>
      <c r="H2643">
        <v>0</v>
      </c>
      <c r="I2643">
        <v>0</v>
      </c>
      <c r="J2643">
        <v>0</v>
      </c>
      <c r="K2643">
        <v>0</v>
      </c>
    </row>
    <row r="2644" spans="1:11" x14ac:dyDescent="0.35">
      <c r="A2644" t="str">
        <f t="shared" si="40"/>
        <v>CroppingHorticultureSpecialist hardy nursery stock</v>
      </c>
      <c r="B2644" t="s">
        <v>52</v>
      </c>
      <c r="C2644" t="s">
        <v>56</v>
      </c>
      <c r="D2644" t="s">
        <v>60</v>
      </c>
      <c r="F2644" t="s">
        <v>165</v>
      </c>
      <c r="G2644" t="s">
        <v>9</v>
      </c>
      <c r="H2644">
        <v>0</v>
      </c>
      <c r="I2644">
        <v>0</v>
      </c>
      <c r="J2644">
        <v>0</v>
      </c>
      <c r="K2644">
        <v>0</v>
      </c>
    </row>
    <row r="2645" spans="1:11" x14ac:dyDescent="0.35">
      <c r="A2645" t="str">
        <f t="shared" si="40"/>
        <v>CroppingHorticultureSpecialist hardy nursery stock</v>
      </c>
      <c r="B2645" t="s">
        <v>52</v>
      </c>
      <c r="C2645" t="s">
        <v>56</v>
      </c>
      <c r="D2645" t="s">
        <v>60</v>
      </c>
      <c r="F2645" t="s">
        <v>166</v>
      </c>
      <c r="G2645" t="s">
        <v>9</v>
      </c>
      <c r="H2645">
        <v>0</v>
      </c>
      <c r="I2645">
        <v>0</v>
      </c>
      <c r="J2645">
        <v>0</v>
      </c>
      <c r="K2645">
        <v>0</v>
      </c>
    </row>
    <row r="2646" spans="1:11" x14ac:dyDescent="0.35">
      <c r="A2646" t="str">
        <f t="shared" si="40"/>
        <v>CroppingHorticultureSpecialist hardy nursery stock</v>
      </c>
      <c r="B2646" t="s">
        <v>52</v>
      </c>
      <c r="C2646" t="s">
        <v>56</v>
      </c>
      <c r="D2646" t="s">
        <v>60</v>
      </c>
      <c r="F2646" t="s">
        <v>167</v>
      </c>
      <c r="G2646" t="s">
        <v>9</v>
      </c>
      <c r="H2646">
        <v>0</v>
      </c>
      <c r="I2646">
        <v>0</v>
      </c>
      <c r="J2646">
        <v>0</v>
      </c>
      <c r="K2646">
        <v>0</v>
      </c>
    </row>
    <row r="2647" spans="1:11" x14ac:dyDescent="0.35">
      <c r="A2647" t="str">
        <f t="shared" si="40"/>
        <v>CroppingHorticultureSpecialist hardy nursery stock</v>
      </c>
      <c r="B2647" t="s">
        <v>52</v>
      </c>
      <c r="C2647" t="s">
        <v>56</v>
      </c>
      <c r="D2647" t="s">
        <v>60</v>
      </c>
      <c r="F2647" t="s">
        <v>168</v>
      </c>
      <c r="G2647" t="s">
        <v>9</v>
      </c>
      <c r="H2647">
        <v>0</v>
      </c>
      <c r="I2647">
        <v>0</v>
      </c>
      <c r="J2647">
        <v>0</v>
      </c>
      <c r="K2647">
        <v>0</v>
      </c>
    </row>
    <row r="2648" spans="1:11" x14ac:dyDescent="0.35">
      <c r="A2648" t="str">
        <f t="shared" si="40"/>
        <v>CroppingHorticultureSpecialist hardy nursery stock</v>
      </c>
      <c r="B2648" t="s">
        <v>52</v>
      </c>
      <c r="C2648" t="s">
        <v>56</v>
      </c>
      <c r="D2648" t="s">
        <v>60</v>
      </c>
      <c r="F2648" t="s">
        <v>169</v>
      </c>
      <c r="G2648" t="s">
        <v>9</v>
      </c>
      <c r="H2648">
        <v>0</v>
      </c>
      <c r="I2648">
        <v>0</v>
      </c>
      <c r="J2648">
        <v>0</v>
      </c>
      <c r="K2648">
        <v>0</v>
      </c>
    </row>
    <row r="2649" spans="1:11" x14ac:dyDescent="0.35">
      <c r="A2649" t="str">
        <f t="shared" si="40"/>
        <v>CroppingHorticultureSpecialist hardy nursery stock</v>
      </c>
      <c r="B2649" t="s">
        <v>52</v>
      </c>
      <c r="C2649" t="s">
        <v>56</v>
      </c>
      <c r="D2649" t="s">
        <v>60</v>
      </c>
      <c r="F2649" t="s">
        <v>170</v>
      </c>
      <c r="G2649" t="s">
        <v>9</v>
      </c>
      <c r="H2649">
        <v>0</v>
      </c>
      <c r="I2649">
        <v>0</v>
      </c>
      <c r="J2649">
        <v>0</v>
      </c>
      <c r="K2649">
        <v>0</v>
      </c>
    </row>
    <row r="2650" spans="1:11" x14ac:dyDescent="0.35">
      <c r="A2650" t="str">
        <f t="shared" si="40"/>
        <v>CroppingHorticultureSpecialist hardy nursery stock</v>
      </c>
      <c r="B2650" t="s">
        <v>52</v>
      </c>
      <c r="C2650" t="s">
        <v>56</v>
      </c>
      <c r="D2650" t="s">
        <v>60</v>
      </c>
      <c r="F2650" t="s">
        <v>171</v>
      </c>
      <c r="G2650" t="s">
        <v>9</v>
      </c>
      <c r="H2650">
        <v>0</v>
      </c>
      <c r="I2650">
        <v>0</v>
      </c>
      <c r="J2650">
        <v>0</v>
      </c>
      <c r="K2650">
        <v>0</v>
      </c>
    </row>
    <row r="2651" spans="1:11" x14ac:dyDescent="0.35">
      <c r="A2651" t="str">
        <f t="shared" si="40"/>
        <v>CroppingHorticultureSpecialist hardy nursery stock</v>
      </c>
      <c r="B2651" t="s">
        <v>52</v>
      </c>
      <c r="C2651" t="s">
        <v>56</v>
      </c>
      <c r="D2651" t="s">
        <v>60</v>
      </c>
      <c r="F2651" t="s">
        <v>172</v>
      </c>
      <c r="G2651" t="s">
        <v>9</v>
      </c>
      <c r="H2651">
        <v>0</v>
      </c>
      <c r="I2651">
        <v>0</v>
      </c>
      <c r="J2651">
        <v>0</v>
      </c>
      <c r="K2651">
        <v>0</v>
      </c>
    </row>
    <row r="2652" spans="1:11" x14ac:dyDescent="0.35">
      <c r="A2652" t="str">
        <f t="shared" si="40"/>
        <v>CroppingHorticultureSpecialist hardy nursery stock</v>
      </c>
      <c r="B2652" t="s">
        <v>52</v>
      </c>
      <c r="C2652" t="s">
        <v>56</v>
      </c>
      <c r="D2652" t="s">
        <v>60</v>
      </c>
      <c r="F2652" t="s">
        <v>173</v>
      </c>
      <c r="G2652" t="s">
        <v>9</v>
      </c>
      <c r="H2652">
        <v>0</v>
      </c>
      <c r="I2652">
        <v>0</v>
      </c>
      <c r="J2652">
        <v>0</v>
      </c>
      <c r="K2652">
        <v>0</v>
      </c>
    </row>
    <row r="2653" spans="1:11" x14ac:dyDescent="0.35">
      <c r="A2653" t="str">
        <f t="shared" si="40"/>
        <v>CroppingHorticultureSpecialist hardy nursery stock</v>
      </c>
      <c r="B2653" t="s">
        <v>52</v>
      </c>
      <c r="C2653" t="s">
        <v>56</v>
      </c>
      <c r="D2653" t="s">
        <v>60</v>
      </c>
      <c r="F2653" t="s">
        <v>174</v>
      </c>
      <c r="G2653" t="s">
        <v>9</v>
      </c>
      <c r="H2653">
        <v>0</v>
      </c>
      <c r="I2653">
        <v>0</v>
      </c>
      <c r="J2653">
        <v>0</v>
      </c>
      <c r="K2653">
        <v>0</v>
      </c>
    </row>
    <row r="2654" spans="1:11" x14ac:dyDescent="0.35">
      <c r="A2654" t="str">
        <f t="shared" si="40"/>
        <v>CroppingHorticultureSpecialist hardy nursery stock</v>
      </c>
      <c r="B2654" t="s">
        <v>52</v>
      </c>
      <c r="C2654" t="s">
        <v>56</v>
      </c>
      <c r="D2654" t="s">
        <v>60</v>
      </c>
      <c r="F2654" t="s">
        <v>175</v>
      </c>
      <c r="G2654" t="s">
        <v>9</v>
      </c>
      <c r="H2654">
        <v>0</v>
      </c>
      <c r="I2654">
        <v>0</v>
      </c>
      <c r="J2654">
        <v>0</v>
      </c>
      <c r="K2654">
        <v>0</v>
      </c>
    </row>
    <row r="2655" spans="1:11" x14ac:dyDescent="0.35">
      <c r="A2655" t="str">
        <f t="shared" si="40"/>
        <v>CroppingHorticultureSpecialist hardy nursery stock</v>
      </c>
      <c r="B2655" t="s">
        <v>52</v>
      </c>
      <c r="C2655" t="s">
        <v>56</v>
      </c>
      <c r="D2655" t="s">
        <v>60</v>
      </c>
      <c r="F2655" t="s">
        <v>176</v>
      </c>
      <c r="G2655" t="s">
        <v>9</v>
      </c>
      <c r="H2655">
        <v>0</v>
      </c>
      <c r="I2655">
        <v>0</v>
      </c>
      <c r="J2655">
        <v>0</v>
      </c>
      <c r="K2655">
        <v>0</v>
      </c>
    </row>
    <row r="2656" spans="1:11" x14ac:dyDescent="0.35">
      <c r="A2656" t="str">
        <f t="shared" si="40"/>
        <v>CroppingHorticultureOther horticulture</v>
      </c>
      <c r="B2656" t="s">
        <v>52</v>
      </c>
      <c r="C2656" t="s">
        <v>56</v>
      </c>
      <c r="D2656" t="s">
        <v>62</v>
      </c>
      <c r="F2656" t="s">
        <v>4</v>
      </c>
      <c r="G2656" t="s">
        <v>5</v>
      </c>
      <c r="H2656">
        <v>1209.0002999999999</v>
      </c>
      <c r="I2656">
        <v>305.11180000000002</v>
      </c>
      <c r="J2656">
        <v>604.10320000000002</v>
      </c>
      <c r="K2656">
        <v>299.78530000000001</v>
      </c>
    </row>
    <row r="2657" spans="1:11" x14ac:dyDescent="0.35">
      <c r="A2657" t="str">
        <f t="shared" si="40"/>
        <v>CroppingHorticultureOther horticulture</v>
      </c>
      <c r="B2657" t="s">
        <v>52</v>
      </c>
      <c r="C2657" t="s">
        <v>56</v>
      </c>
      <c r="D2657" t="s">
        <v>62</v>
      </c>
      <c r="F2657" t="s">
        <v>6</v>
      </c>
      <c r="G2657" t="s">
        <v>7</v>
      </c>
      <c r="H2657">
        <v>38.638729272441097</v>
      </c>
      <c r="I2657" t="s">
        <v>58</v>
      </c>
      <c r="J2657">
        <v>40.956056554575397</v>
      </c>
      <c r="K2657" t="s">
        <v>19</v>
      </c>
    </row>
    <row r="2658" spans="1:11" x14ac:dyDescent="0.35">
      <c r="A2658" t="str">
        <f t="shared" si="40"/>
        <v>CroppingHorticultureOther horticulture</v>
      </c>
      <c r="B2658" t="s">
        <v>52</v>
      </c>
      <c r="C2658" t="s">
        <v>56</v>
      </c>
      <c r="D2658" t="s">
        <v>62</v>
      </c>
      <c r="F2658" t="s">
        <v>8</v>
      </c>
      <c r="G2658" t="s">
        <v>9</v>
      </c>
      <c r="H2658">
        <v>36.747710106440799</v>
      </c>
      <c r="I2658" t="s">
        <v>58</v>
      </c>
      <c r="J2658">
        <v>38.578938350268601</v>
      </c>
      <c r="K2658" t="s">
        <v>19</v>
      </c>
    </row>
    <row r="2659" spans="1:11" x14ac:dyDescent="0.35">
      <c r="A2659" t="str">
        <f t="shared" si="40"/>
        <v>CroppingHorticultureOther horticulture</v>
      </c>
      <c r="B2659" t="s">
        <v>52</v>
      </c>
      <c r="C2659" t="s">
        <v>56</v>
      </c>
      <c r="D2659" t="s">
        <v>62</v>
      </c>
      <c r="F2659" t="s">
        <v>156</v>
      </c>
      <c r="G2659" t="s">
        <v>9</v>
      </c>
      <c r="H2659" t="s">
        <v>19</v>
      </c>
      <c r="I2659" t="s">
        <v>58</v>
      </c>
      <c r="J2659" t="s">
        <v>24</v>
      </c>
      <c r="K2659">
        <v>0</v>
      </c>
    </row>
    <row r="2660" spans="1:11" x14ac:dyDescent="0.35">
      <c r="A2660" t="str">
        <f t="shared" si="40"/>
        <v>CroppingHorticultureOther horticulture</v>
      </c>
      <c r="B2660" t="s">
        <v>52</v>
      </c>
      <c r="C2660" t="s">
        <v>56</v>
      </c>
      <c r="D2660" t="s">
        <v>62</v>
      </c>
      <c r="F2660" t="s">
        <v>157</v>
      </c>
      <c r="G2660" t="s">
        <v>9</v>
      </c>
      <c r="H2660" t="s">
        <v>24</v>
      </c>
      <c r="I2660" t="s">
        <v>24</v>
      </c>
      <c r="J2660" t="s">
        <v>54</v>
      </c>
      <c r="K2660">
        <v>0</v>
      </c>
    </row>
    <row r="2661" spans="1:11" x14ac:dyDescent="0.35">
      <c r="A2661" t="str">
        <f t="shared" si="40"/>
        <v>CroppingHorticultureOther horticulture</v>
      </c>
      <c r="B2661" t="s">
        <v>52</v>
      </c>
      <c r="C2661" t="s">
        <v>56</v>
      </c>
      <c r="D2661" t="s">
        <v>62</v>
      </c>
      <c r="F2661" t="s">
        <v>158</v>
      </c>
      <c r="G2661" t="s">
        <v>9</v>
      </c>
      <c r="H2661" t="s">
        <v>24</v>
      </c>
      <c r="I2661" t="s">
        <v>24</v>
      </c>
      <c r="J2661" t="s">
        <v>54</v>
      </c>
      <c r="K2661">
        <v>0</v>
      </c>
    </row>
    <row r="2662" spans="1:11" x14ac:dyDescent="0.35">
      <c r="A2662" t="str">
        <f t="shared" si="40"/>
        <v>CroppingHorticultureOther horticulture</v>
      </c>
      <c r="B2662" t="s">
        <v>52</v>
      </c>
      <c r="C2662" t="s">
        <v>56</v>
      </c>
      <c r="D2662" t="s">
        <v>62</v>
      </c>
      <c r="F2662" t="s">
        <v>159</v>
      </c>
      <c r="G2662" t="s">
        <v>9</v>
      </c>
      <c r="H2662" t="s">
        <v>24</v>
      </c>
      <c r="I2662" t="s">
        <v>24</v>
      </c>
      <c r="J2662" t="s">
        <v>54</v>
      </c>
      <c r="K2662">
        <v>0</v>
      </c>
    </row>
    <row r="2663" spans="1:11" x14ac:dyDescent="0.35">
      <c r="A2663" t="str">
        <f t="shared" si="40"/>
        <v>CroppingHorticultureOther horticulture</v>
      </c>
      <c r="B2663" t="s">
        <v>52</v>
      </c>
      <c r="C2663" t="s">
        <v>56</v>
      </c>
      <c r="D2663" t="s">
        <v>62</v>
      </c>
      <c r="F2663" t="s">
        <v>160</v>
      </c>
      <c r="G2663" t="s">
        <v>9</v>
      </c>
      <c r="H2663">
        <v>0</v>
      </c>
      <c r="I2663">
        <v>0</v>
      </c>
      <c r="J2663">
        <v>0</v>
      </c>
      <c r="K2663">
        <v>0</v>
      </c>
    </row>
    <row r="2664" spans="1:11" x14ac:dyDescent="0.35">
      <c r="A2664" t="str">
        <f t="shared" si="40"/>
        <v>CroppingHorticultureOther horticulture</v>
      </c>
      <c r="B2664" t="s">
        <v>52</v>
      </c>
      <c r="C2664" t="s">
        <v>56</v>
      </c>
      <c r="D2664" t="s">
        <v>62</v>
      </c>
      <c r="F2664" t="s">
        <v>161</v>
      </c>
      <c r="G2664" t="s">
        <v>9</v>
      </c>
      <c r="H2664" t="s">
        <v>19</v>
      </c>
      <c r="I2664" t="s">
        <v>58</v>
      </c>
      <c r="J2664" t="s">
        <v>24</v>
      </c>
      <c r="K2664">
        <v>0</v>
      </c>
    </row>
    <row r="2665" spans="1:11" x14ac:dyDescent="0.35">
      <c r="A2665" t="str">
        <f t="shared" si="40"/>
        <v>CroppingHorticultureOther horticulture</v>
      </c>
      <c r="B2665" t="s">
        <v>52</v>
      </c>
      <c r="C2665" t="s">
        <v>56</v>
      </c>
      <c r="D2665" t="s">
        <v>62</v>
      </c>
      <c r="F2665" t="s">
        <v>162</v>
      </c>
      <c r="G2665" t="s">
        <v>9</v>
      </c>
      <c r="H2665" t="s">
        <v>24</v>
      </c>
      <c r="I2665" t="s">
        <v>24</v>
      </c>
      <c r="J2665" t="s">
        <v>54</v>
      </c>
      <c r="K2665">
        <v>0</v>
      </c>
    </row>
    <row r="2666" spans="1:11" x14ac:dyDescent="0.35">
      <c r="A2666" t="str">
        <f t="shared" si="40"/>
        <v>CroppingHorticultureOther horticulture</v>
      </c>
      <c r="B2666" t="s">
        <v>52</v>
      </c>
      <c r="C2666" t="s">
        <v>56</v>
      </c>
      <c r="D2666" t="s">
        <v>62</v>
      </c>
      <c r="F2666" t="s">
        <v>163</v>
      </c>
      <c r="G2666" t="s">
        <v>9</v>
      </c>
      <c r="H2666" t="s">
        <v>24</v>
      </c>
      <c r="I2666" t="s">
        <v>24</v>
      </c>
      <c r="J2666" t="s">
        <v>54</v>
      </c>
      <c r="K2666">
        <v>0</v>
      </c>
    </row>
    <row r="2667" spans="1:11" x14ac:dyDescent="0.35">
      <c r="A2667" t="str">
        <f t="shared" si="40"/>
        <v>CroppingHorticultureOther horticulture</v>
      </c>
      <c r="B2667" t="s">
        <v>52</v>
      </c>
      <c r="C2667" t="s">
        <v>56</v>
      </c>
      <c r="D2667" t="s">
        <v>62</v>
      </c>
      <c r="F2667" t="s">
        <v>164</v>
      </c>
      <c r="G2667" t="s">
        <v>9</v>
      </c>
      <c r="H2667" t="s">
        <v>24</v>
      </c>
      <c r="I2667" t="s">
        <v>24</v>
      </c>
      <c r="J2667" t="s">
        <v>54</v>
      </c>
      <c r="K2667">
        <v>0</v>
      </c>
    </row>
    <row r="2668" spans="1:11" x14ac:dyDescent="0.35">
      <c r="A2668" t="str">
        <f t="shared" si="40"/>
        <v>CroppingHorticultureOther horticulture</v>
      </c>
      <c r="B2668" t="s">
        <v>52</v>
      </c>
      <c r="C2668" t="s">
        <v>56</v>
      </c>
      <c r="D2668" t="s">
        <v>62</v>
      </c>
      <c r="F2668" t="s">
        <v>165</v>
      </c>
      <c r="G2668" t="s">
        <v>9</v>
      </c>
      <c r="H2668">
        <v>0</v>
      </c>
      <c r="I2668">
        <v>0</v>
      </c>
      <c r="J2668">
        <v>0</v>
      </c>
      <c r="K2668">
        <v>0</v>
      </c>
    </row>
    <row r="2669" spans="1:11" x14ac:dyDescent="0.35">
      <c r="A2669" t="str">
        <f t="shared" si="40"/>
        <v>CroppingHorticultureOther horticulture</v>
      </c>
      <c r="B2669" t="s">
        <v>52</v>
      </c>
      <c r="C2669" t="s">
        <v>56</v>
      </c>
      <c r="D2669" t="s">
        <v>62</v>
      </c>
      <c r="F2669" t="s">
        <v>166</v>
      </c>
      <c r="G2669" t="s">
        <v>9</v>
      </c>
      <c r="H2669" t="s">
        <v>19</v>
      </c>
      <c r="I2669" t="s">
        <v>58</v>
      </c>
      <c r="J2669" t="s">
        <v>24</v>
      </c>
      <c r="K2669">
        <v>0</v>
      </c>
    </row>
    <row r="2670" spans="1:11" x14ac:dyDescent="0.35">
      <c r="A2670" t="str">
        <f t="shared" si="40"/>
        <v>CroppingHorticultureOther horticulture</v>
      </c>
      <c r="B2670" t="s">
        <v>52</v>
      </c>
      <c r="C2670" t="s">
        <v>56</v>
      </c>
      <c r="D2670" t="s">
        <v>62</v>
      </c>
      <c r="F2670" t="s">
        <v>167</v>
      </c>
      <c r="G2670" t="s">
        <v>9</v>
      </c>
      <c r="H2670">
        <v>0</v>
      </c>
      <c r="I2670">
        <v>0</v>
      </c>
      <c r="J2670">
        <v>0</v>
      </c>
      <c r="K2670">
        <v>0</v>
      </c>
    </row>
    <row r="2671" spans="1:11" x14ac:dyDescent="0.35">
      <c r="A2671" t="str">
        <f t="shared" si="40"/>
        <v>CroppingHorticultureOther horticulture</v>
      </c>
      <c r="B2671" t="s">
        <v>52</v>
      </c>
      <c r="C2671" t="s">
        <v>56</v>
      </c>
      <c r="D2671" t="s">
        <v>62</v>
      </c>
      <c r="F2671" t="s">
        <v>168</v>
      </c>
      <c r="G2671" t="s">
        <v>9</v>
      </c>
      <c r="H2671">
        <v>0</v>
      </c>
      <c r="I2671">
        <v>0</v>
      </c>
      <c r="J2671">
        <v>0</v>
      </c>
      <c r="K2671">
        <v>0</v>
      </c>
    </row>
    <row r="2672" spans="1:11" x14ac:dyDescent="0.35">
      <c r="A2672" t="str">
        <f t="shared" si="40"/>
        <v>CroppingHorticultureOther horticulture</v>
      </c>
      <c r="B2672" t="s">
        <v>52</v>
      </c>
      <c r="C2672" t="s">
        <v>56</v>
      </c>
      <c r="D2672" t="s">
        <v>62</v>
      </c>
      <c r="F2672" t="s">
        <v>169</v>
      </c>
      <c r="G2672" t="s">
        <v>9</v>
      </c>
      <c r="H2672">
        <v>0</v>
      </c>
      <c r="I2672">
        <v>0</v>
      </c>
      <c r="J2672">
        <v>0</v>
      </c>
      <c r="K2672">
        <v>0</v>
      </c>
    </row>
    <row r="2673" spans="1:11" x14ac:dyDescent="0.35">
      <c r="A2673" t="str">
        <f t="shared" si="40"/>
        <v>CroppingHorticultureOther horticulture</v>
      </c>
      <c r="B2673" t="s">
        <v>52</v>
      </c>
      <c r="C2673" t="s">
        <v>56</v>
      </c>
      <c r="D2673" t="s">
        <v>62</v>
      </c>
      <c r="F2673" t="s">
        <v>170</v>
      </c>
      <c r="G2673" t="s">
        <v>9</v>
      </c>
      <c r="H2673" t="s">
        <v>24</v>
      </c>
      <c r="I2673" t="s">
        <v>54</v>
      </c>
      <c r="J2673">
        <v>0</v>
      </c>
      <c r="K2673" t="s">
        <v>24</v>
      </c>
    </row>
    <row r="2674" spans="1:11" x14ac:dyDescent="0.35">
      <c r="A2674" t="str">
        <f t="shared" si="40"/>
        <v>CroppingHorticultureOther horticulture</v>
      </c>
      <c r="B2674" t="s">
        <v>52</v>
      </c>
      <c r="C2674" t="s">
        <v>56</v>
      </c>
      <c r="D2674" t="s">
        <v>62</v>
      </c>
      <c r="F2674" t="s">
        <v>171</v>
      </c>
      <c r="G2674" t="s">
        <v>9</v>
      </c>
      <c r="H2674" t="s">
        <v>19</v>
      </c>
      <c r="I2674" t="s">
        <v>24</v>
      </c>
      <c r="J2674" t="s">
        <v>24</v>
      </c>
      <c r="K2674" t="s">
        <v>24</v>
      </c>
    </row>
    <row r="2675" spans="1:11" x14ac:dyDescent="0.35">
      <c r="A2675" t="str">
        <f t="shared" si="40"/>
        <v>CroppingHorticultureOther horticulture</v>
      </c>
      <c r="B2675" t="s">
        <v>52</v>
      </c>
      <c r="C2675" t="s">
        <v>56</v>
      </c>
      <c r="D2675" t="s">
        <v>62</v>
      </c>
      <c r="F2675" t="s">
        <v>172</v>
      </c>
      <c r="G2675" t="s">
        <v>9</v>
      </c>
      <c r="H2675" t="s">
        <v>19</v>
      </c>
      <c r="I2675" t="s">
        <v>24</v>
      </c>
      <c r="J2675" t="s">
        <v>24</v>
      </c>
      <c r="K2675">
        <v>0</v>
      </c>
    </row>
    <row r="2676" spans="1:11" x14ac:dyDescent="0.35">
      <c r="A2676" t="str">
        <f t="shared" si="40"/>
        <v>CroppingHorticultureOther horticulture</v>
      </c>
      <c r="B2676" t="s">
        <v>52</v>
      </c>
      <c r="C2676" t="s">
        <v>56</v>
      </c>
      <c r="D2676" t="s">
        <v>62</v>
      </c>
      <c r="F2676" t="s">
        <v>173</v>
      </c>
      <c r="G2676" t="s">
        <v>9</v>
      </c>
      <c r="H2676" t="s">
        <v>24</v>
      </c>
      <c r="I2676" t="s">
        <v>24</v>
      </c>
      <c r="J2676" t="s">
        <v>24</v>
      </c>
      <c r="K2676" t="s">
        <v>24</v>
      </c>
    </row>
    <row r="2677" spans="1:11" x14ac:dyDescent="0.35">
      <c r="A2677" t="str">
        <f t="shared" si="40"/>
        <v>CroppingHorticultureOther horticulture</v>
      </c>
      <c r="B2677" t="s">
        <v>52</v>
      </c>
      <c r="C2677" t="s">
        <v>56</v>
      </c>
      <c r="D2677" t="s">
        <v>62</v>
      </c>
      <c r="F2677" t="s">
        <v>174</v>
      </c>
      <c r="G2677" t="s">
        <v>9</v>
      </c>
      <c r="H2677" t="s">
        <v>24</v>
      </c>
      <c r="I2677" t="s">
        <v>24</v>
      </c>
      <c r="J2677" t="s">
        <v>54</v>
      </c>
      <c r="K2677">
        <v>0</v>
      </c>
    </row>
    <row r="2678" spans="1:11" x14ac:dyDescent="0.35">
      <c r="A2678" t="str">
        <f t="shared" si="40"/>
        <v>CroppingHorticultureOther horticulture</v>
      </c>
      <c r="B2678" t="s">
        <v>52</v>
      </c>
      <c r="C2678" t="s">
        <v>56</v>
      </c>
      <c r="D2678" t="s">
        <v>62</v>
      </c>
      <c r="F2678" t="s">
        <v>175</v>
      </c>
      <c r="G2678" t="s">
        <v>9</v>
      </c>
      <c r="H2678" t="s">
        <v>24</v>
      </c>
      <c r="I2678" t="s">
        <v>24</v>
      </c>
      <c r="J2678" t="s">
        <v>54</v>
      </c>
      <c r="K2678">
        <v>0</v>
      </c>
    </row>
    <row r="2679" spans="1:11" x14ac:dyDescent="0.35">
      <c r="A2679" t="str">
        <f t="shared" si="40"/>
        <v>CroppingHorticultureOther horticulture</v>
      </c>
      <c r="B2679" t="s">
        <v>52</v>
      </c>
      <c r="C2679" t="s">
        <v>56</v>
      </c>
      <c r="D2679" t="s">
        <v>62</v>
      </c>
      <c r="F2679" t="s">
        <v>176</v>
      </c>
      <c r="G2679" t="s">
        <v>9</v>
      </c>
      <c r="H2679">
        <v>0.85023075196921005</v>
      </c>
      <c r="I2679" t="s">
        <v>24</v>
      </c>
      <c r="J2679" t="s">
        <v>24</v>
      </c>
      <c r="K2679" t="s">
        <v>24</v>
      </c>
    </row>
    <row r="2680" spans="1:11" x14ac:dyDescent="0.35">
      <c r="A2680" t="str">
        <f t="shared" ref="A2680:A2743" si="41">CONCATENATE(B2680,C2680,D2680,E2680)</f>
        <v>Grazing Livestock</v>
      </c>
      <c r="B2680" t="s">
        <v>63</v>
      </c>
      <c r="F2680" t="s">
        <v>4</v>
      </c>
      <c r="G2680" t="s">
        <v>5</v>
      </c>
      <c r="H2680">
        <v>25558.000876999999</v>
      </c>
      <c r="I2680">
        <v>6350.4106769999999</v>
      </c>
      <c r="J2680">
        <v>12747.1103</v>
      </c>
      <c r="K2680">
        <v>6460.4799000000003</v>
      </c>
    </row>
    <row r="2681" spans="1:11" x14ac:dyDescent="0.35">
      <c r="A2681" t="str">
        <f t="shared" si="41"/>
        <v>Grazing Livestock</v>
      </c>
      <c r="B2681" t="s">
        <v>63</v>
      </c>
      <c r="F2681" t="s">
        <v>6</v>
      </c>
      <c r="G2681" t="s">
        <v>7</v>
      </c>
      <c r="H2681">
        <v>132.35446819631801</v>
      </c>
      <c r="I2681">
        <v>80.296215477081304</v>
      </c>
      <c r="J2681">
        <v>124.62346634491701</v>
      </c>
      <c r="K2681">
        <v>198.77975298414</v>
      </c>
    </row>
    <row r="2682" spans="1:11" x14ac:dyDescent="0.35">
      <c r="A2682" t="str">
        <f t="shared" si="41"/>
        <v>Grazing Livestock</v>
      </c>
      <c r="B2682" t="s">
        <v>63</v>
      </c>
      <c r="F2682" t="s">
        <v>8</v>
      </c>
      <c r="G2682" t="s">
        <v>9</v>
      </c>
      <c r="H2682">
        <v>127.510336064954</v>
      </c>
      <c r="I2682">
        <v>76.971610916282401</v>
      </c>
      <c r="J2682">
        <v>120.74037243695901</v>
      </c>
      <c r="K2682">
        <v>190.545766742344</v>
      </c>
    </row>
    <row r="2683" spans="1:11" x14ac:dyDescent="0.35">
      <c r="A2683" t="str">
        <f t="shared" si="41"/>
        <v>Grazing Livestock</v>
      </c>
      <c r="B2683" t="s">
        <v>63</v>
      </c>
      <c r="F2683" t="s">
        <v>156</v>
      </c>
      <c r="G2683" t="s">
        <v>9</v>
      </c>
      <c r="H2683">
        <v>57270.822013876197</v>
      </c>
      <c r="I2683">
        <v>37700.935615593698</v>
      </c>
      <c r="J2683">
        <v>57864.7946686082</v>
      </c>
      <c r="K2683">
        <v>75335.3284271343</v>
      </c>
    </row>
    <row r="2684" spans="1:11" x14ac:dyDescent="0.35">
      <c r="A2684" t="str">
        <f t="shared" si="41"/>
        <v>Grazing Livestock</v>
      </c>
      <c r="B2684" t="s">
        <v>63</v>
      </c>
      <c r="F2684" t="s">
        <v>157</v>
      </c>
      <c r="G2684" t="s">
        <v>9</v>
      </c>
      <c r="H2684">
        <v>22048.260412601801</v>
      </c>
      <c r="I2684">
        <v>7051.4919792485698</v>
      </c>
      <c r="J2684">
        <v>24763.9283705735</v>
      </c>
      <c r="K2684">
        <v>31431.266059166901</v>
      </c>
    </row>
    <row r="2685" spans="1:11" x14ac:dyDescent="0.35">
      <c r="A2685" t="str">
        <f t="shared" si="41"/>
        <v>Grazing Livestock</v>
      </c>
      <c r="B2685" t="s">
        <v>63</v>
      </c>
      <c r="F2685" t="s">
        <v>158</v>
      </c>
      <c r="G2685" t="s">
        <v>9</v>
      </c>
      <c r="H2685">
        <v>141.74635001128601</v>
      </c>
      <c r="I2685">
        <v>42.499259390811197</v>
      </c>
      <c r="J2685">
        <v>217.573520823774</v>
      </c>
      <c r="K2685" t="s">
        <v>19</v>
      </c>
    </row>
    <row r="2686" spans="1:11" x14ac:dyDescent="0.35">
      <c r="A2686" t="str">
        <f t="shared" si="41"/>
        <v>Grazing Livestock</v>
      </c>
      <c r="B2686" t="s">
        <v>63</v>
      </c>
      <c r="F2686" t="s">
        <v>159</v>
      </c>
      <c r="G2686" t="s">
        <v>9</v>
      </c>
      <c r="H2686" t="s">
        <v>19</v>
      </c>
      <c r="I2686" t="s">
        <v>19</v>
      </c>
      <c r="J2686" t="s">
        <v>19</v>
      </c>
      <c r="K2686" t="s">
        <v>19</v>
      </c>
    </row>
    <row r="2687" spans="1:11" x14ac:dyDescent="0.35">
      <c r="A2687" t="str">
        <f t="shared" si="41"/>
        <v>Grazing Livestock</v>
      </c>
      <c r="B2687" t="s">
        <v>63</v>
      </c>
      <c r="F2687" t="s">
        <v>160</v>
      </c>
      <c r="G2687" t="s">
        <v>9</v>
      </c>
      <c r="H2687" t="s">
        <v>19</v>
      </c>
      <c r="I2687" t="s">
        <v>24</v>
      </c>
      <c r="J2687" t="s">
        <v>24</v>
      </c>
      <c r="K2687" t="s">
        <v>24</v>
      </c>
    </row>
    <row r="2688" spans="1:11" x14ac:dyDescent="0.35">
      <c r="A2688" t="str">
        <f t="shared" si="41"/>
        <v>Grazing Livestock</v>
      </c>
      <c r="B2688" t="s">
        <v>63</v>
      </c>
      <c r="F2688" t="s">
        <v>161</v>
      </c>
      <c r="G2688" t="s">
        <v>9</v>
      </c>
      <c r="H2688">
        <v>77.575645676898105</v>
      </c>
      <c r="I2688">
        <v>55.595031046210202</v>
      </c>
      <c r="J2688">
        <v>79.508910321423997</v>
      </c>
      <c r="K2688">
        <v>95.367263939634</v>
      </c>
    </row>
    <row r="2689" spans="1:11" x14ac:dyDescent="0.35">
      <c r="A2689" t="str">
        <f t="shared" si="41"/>
        <v>Grazing Livestock</v>
      </c>
      <c r="B2689" t="s">
        <v>63</v>
      </c>
      <c r="F2689" t="s">
        <v>162</v>
      </c>
      <c r="G2689" t="s">
        <v>9</v>
      </c>
      <c r="H2689">
        <v>289.16992126136603</v>
      </c>
      <c r="I2689">
        <v>103.099325067477</v>
      </c>
      <c r="J2689">
        <v>319.25027568012803</v>
      </c>
      <c r="K2689">
        <v>412.71911845124703</v>
      </c>
    </row>
    <row r="2690" spans="1:11" x14ac:dyDescent="0.35">
      <c r="A2690" t="str">
        <f t="shared" si="41"/>
        <v>Grazing Livestock</v>
      </c>
      <c r="B2690" t="s">
        <v>63</v>
      </c>
      <c r="F2690" t="s">
        <v>163</v>
      </c>
      <c r="G2690" t="s">
        <v>9</v>
      </c>
      <c r="H2690" t="s">
        <v>54</v>
      </c>
      <c r="I2690" t="s">
        <v>54</v>
      </c>
      <c r="J2690">
        <v>1.60975539687611</v>
      </c>
      <c r="K2690" t="s">
        <v>24</v>
      </c>
    </row>
    <row r="2691" spans="1:11" x14ac:dyDescent="0.35">
      <c r="A2691" t="str">
        <f t="shared" si="41"/>
        <v>Grazing Livestock</v>
      </c>
      <c r="B2691" t="s">
        <v>63</v>
      </c>
      <c r="F2691" t="s">
        <v>164</v>
      </c>
      <c r="G2691" t="s">
        <v>9</v>
      </c>
      <c r="H2691" t="s">
        <v>19</v>
      </c>
      <c r="I2691" t="s">
        <v>19</v>
      </c>
      <c r="J2691" t="s">
        <v>19</v>
      </c>
      <c r="K2691" t="s">
        <v>24</v>
      </c>
    </row>
    <row r="2692" spans="1:11" x14ac:dyDescent="0.35">
      <c r="A2692" t="str">
        <f t="shared" si="41"/>
        <v>Grazing Livestock</v>
      </c>
      <c r="B2692" t="s">
        <v>63</v>
      </c>
      <c r="F2692" t="s">
        <v>165</v>
      </c>
      <c r="G2692" t="s">
        <v>9</v>
      </c>
      <c r="H2692" t="s">
        <v>54</v>
      </c>
      <c r="I2692">
        <v>0</v>
      </c>
      <c r="J2692" t="s">
        <v>54</v>
      </c>
      <c r="K2692">
        <v>0</v>
      </c>
    </row>
    <row r="2693" spans="1:11" x14ac:dyDescent="0.35">
      <c r="A2693" t="str">
        <f t="shared" si="41"/>
        <v>Grazing Livestock</v>
      </c>
      <c r="B2693" t="s">
        <v>63</v>
      </c>
      <c r="F2693" t="s">
        <v>166</v>
      </c>
      <c r="G2693" t="s">
        <v>9</v>
      </c>
      <c r="H2693">
        <v>15493.1406310359</v>
      </c>
      <c r="I2693">
        <v>10192.1160609531</v>
      </c>
      <c r="J2693">
        <v>14304.016821867501</v>
      </c>
      <c r="K2693">
        <v>23050.098649699401</v>
      </c>
    </row>
    <row r="2694" spans="1:11" x14ac:dyDescent="0.35">
      <c r="A2694" t="str">
        <f t="shared" si="41"/>
        <v>Grazing Livestock</v>
      </c>
      <c r="B2694" t="s">
        <v>63</v>
      </c>
      <c r="F2694" t="s">
        <v>167</v>
      </c>
      <c r="G2694" t="s">
        <v>9</v>
      </c>
      <c r="H2694">
        <v>3397.5635781687502</v>
      </c>
      <c r="I2694">
        <v>852.84865133455298</v>
      </c>
      <c r="J2694">
        <v>4071.4808901277001</v>
      </c>
      <c r="K2694">
        <v>4569.2236792502099</v>
      </c>
    </row>
    <row r="2695" spans="1:11" x14ac:dyDescent="0.35">
      <c r="A2695" t="str">
        <f t="shared" si="41"/>
        <v>Grazing Livestock</v>
      </c>
      <c r="B2695" t="s">
        <v>63</v>
      </c>
      <c r="F2695" t="s">
        <v>168</v>
      </c>
      <c r="G2695" t="s">
        <v>9</v>
      </c>
      <c r="H2695">
        <v>34.435209132182599</v>
      </c>
      <c r="I2695" t="s">
        <v>19</v>
      </c>
      <c r="J2695">
        <v>62.735520528130998</v>
      </c>
      <c r="K2695">
        <v>0</v>
      </c>
    </row>
    <row r="2696" spans="1:11" x14ac:dyDescent="0.35">
      <c r="A2696" t="str">
        <f t="shared" si="41"/>
        <v>Grazing Livestock</v>
      </c>
      <c r="B2696" t="s">
        <v>63</v>
      </c>
      <c r="F2696" t="s">
        <v>169</v>
      </c>
      <c r="G2696" t="s">
        <v>9</v>
      </c>
      <c r="H2696" t="s">
        <v>19</v>
      </c>
      <c r="I2696" t="s">
        <v>24</v>
      </c>
      <c r="J2696" t="s">
        <v>19</v>
      </c>
      <c r="K2696" t="s">
        <v>24</v>
      </c>
    </row>
    <row r="2697" spans="1:11" x14ac:dyDescent="0.35">
      <c r="A2697" t="str">
        <f t="shared" si="41"/>
        <v>Grazing Livestock</v>
      </c>
      <c r="B2697" t="s">
        <v>63</v>
      </c>
      <c r="F2697" t="s">
        <v>170</v>
      </c>
      <c r="G2697" t="s">
        <v>9</v>
      </c>
      <c r="H2697" t="s">
        <v>19</v>
      </c>
      <c r="I2697" t="s">
        <v>24</v>
      </c>
      <c r="J2697" t="s">
        <v>24</v>
      </c>
      <c r="K2697" t="s">
        <v>24</v>
      </c>
    </row>
    <row r="2698" spans="1:11" x14ac:dyDescent="0.35">
      <c r="A2698" t="str">
        <f t="shared" si="41"/>
        <v>Grazing Livestock</v>
      </c>
      <c r="B2698" t="s">
        <v>63</v>
      </c>
      <c r="F2698" t="s">
        <v>171</v>
      </c>
      <c r="G2698" t="s">
        <v>9</v>
      </c>
      <c r="H2698">
        <v>134.41135447396201</v>
      </c>
      <c r="I2698">
        <v>85.582896294594207</v>
      </c>
      <c r="J2698">
        <v>143.85251689475101</v>
      </c>
      <c r="K2698">
        <v>163.77964078744401</v>
      </c>
    </row>
    <row r="2699" spans="1:11" x14ac:dyDescent="0.35">
      <c r="A2699" t="str">
        <f t="shared" si="41"/>
        <v>Grazing Livestock</v>
      </c>
      <c r="B2699" t="s">
        <v>63</v>
      </c>
      <c r="F2699" t="s">
        <v>172</v>
      </c>
      <c r="G2699" t="s">
        <v>9</v>
      </c>
      <c r="H2699">
        <v>109.40848115833199</v>
      </c>
      <c r="I2699">
        <v>76.778698478522799</v>
      </c>
      <c r="J2699">
        <v>116.042237240067</v>
      </c>
      <c r="K2699">
        <v>128.39334013774999</v>
      </c>
    </row>
    <row r="2700" spans="1:11" x14ac:dyDescent="0.35">
      <c r="A2700" t="str">
        <f t="shared" si="41"/>
        <v>Grazing Livestock</v>
      </c>
      <c r="B2700" t="s">
        <v>63</v>
      </c>
      <c r="F2700" t="s">
        <v>173</v>
      </c>
      <c r="G2700" t="s">
        <v>9</v>
      </c>
      <c r="H2700">
        <v>23.650297058004899</v>
      </c>
      <c r="I2700">
        <v>8.2838604358972798</v>
      </c>
      <c r="J2700">
        <v>26.020067232939802</v>
      </c>
      <c r="K2700">
        <v>34.079160304979801</v>
      </c>
    </row>
    <row r="2701" spans="1:11" x14ac:dyDescent="0.35">
      <c r="A2701" t="str">
        <f t="shared" si="41"/>
        <v>Grazing Livestock</v>
      </c>
      <c r="B2701" t="s">
        <v>63</v>
      </c>
      <c r="F2701" t="s">
        <v>174</v>
      </c>
      <c r="G2701" t="s">
        <v>9</v>
      </c>
      <c r="H2701" t="s">
        <v>19</v>
      </c>
      <c r="I2701">
        <v>6.0036735888726801E-2</v>
      </c>
      <c r="J2701" t="s">
        <v>54</v>
      </c>
      <c r="K2701" t="s">
        <v>19</v>
      </c>
    </row>
    <row r="2702" spans="1:11" x14ac:dyDescent="0.35">
      <c r="A2702" t="str">
        <f t="shared" si="41"/>
        <v>Grazing Livestock</v>
      </c>
      <c r="B2702" t="s">
        <v>63</v>
      </c>
      <c r="F2702" t="s">
        <v>175</v>
      </c>
      <c r="G2702" t="s">
        <v>9</v>
      </c>
      <c r="H2702" t="s">
        <v>19</v>
      </c>
      <c r="I2702" t="s">
        <v>19</v>
      </c>
      <c r="J2702" t="s">
        <v>19</v>
      </c>
      <c r="K2702" t="s">
        <v>19</v>
      </c>
    </row>
    <row r="2703" spans="1:11" x14ac:dyDescent="0.35">
      <c r="A2703" t="str">
        <f t="shared" si="41"/>
        <v>Grazing Livestock</v>
      </c>
      <c r="B2703" t="s">
        <v>63</v>
      </c>
      <c r="F2703" t="s">
        <v>176</v>
      </c>
      <c r="G2703" t="s">
        <v>9</v>
      </c>
      <c r="H2703">
        <v>134.19589511646799</v>
      </c>
      <c r="I2703">
        <v>85.480356771243606</v>
      </c>
      <c r="J2703">
        <v>143.54703279390301</v>
      </c>
      <c r="K2703">
        <v>163.63081239537601</v>
      </c>
    </row>
    <row r="2704" spans="1:11" x14ac:dyDescent="0.35">
      <c r="A2704" t="str">
        <f t="shared" si="41"/>
        <v>Grazing LivestockDairy</v>
      </c>
      <c r="B2704" t="s">
        <v>63</v>
      </c>
      <c r="C2704" t="s">
        <v>64</v>
      </c>
      <c r="F2704" t="s">
        <v>4</v>
      </c>
      <c r="G2704" t="s">
        <v>5</v>
      </c>
      <c r="H2704">
        <v>5839.0001769999999</v>
      </c>
      <c r="I2704">
        <v>1482.183477</v>
      </c>
      <c r="J2704">
        <v>2879.2031999999999</v>
      </c>
      <c r="K2704">
        <v>1477.6134999999999</v>
      </c>
    </row>
    <row r="2705" spans="1:11" x14ac:dyDescent="0.35">
      <c r="A2705" t="str">
        <f t="shared" si="41"/>
        <v>Grazing LivestockDairy</v>
      </c>
      <c r="B2705" t="s">
        <v>63</v>
      </c>
      <c r="C2705" t="s">
        <v>64</v>
      </c>
      <c r="F2705" t="s">
        <v>6</v>
      </c>
      <c r="G2705" t="s">
        <v>7</v>
      </c>
      <c r="H2705">
        <v>168.443519154966</v>
      </c>
      <c r="I2705">
        <v>136.448772673338</v>
      </c>
      <c r="J2705">
        <v>178.12802988514301</v>
      </c>
      <c r="K2705">
        <v>181.666469744625</v>
      </c>
    </row>
    <row r="2706" spans="1:11" x14ac:dyDescent="0.35">
      <c r="A2706" t="str">
        <f t="shared" si="41"/>
        <v>Grazing LivestockDairy</v>
      </c>
      <c r="B2706" t="s">
        <v>63</v>
      </c>
      <c r="C2706" t="s">
        <v>64</v>
      </c>
      <c r="F2706" t="s">
        <v>8</v>
      </c>
      <c r="G2706" t="s">
        <v>9</v>
      </c>
      <c r="H2706">
        <v>164.404649056864</v>
      </c>
      <c r="I2706">
        <v>132.86716937450399</v>
      </c>
      <c r="J2706">
        <v>174.561878175879</v>
      </c>
      <c r="K2706">
        <v>176.24780337889399</v>
      </c>
    </row>
    <row r="2707" spans="1:11" x14ac:dyDescent="0.35">
      <c r="A2707" t="str">
        <f t="shared" si="41"/>
        <v>Grazing LivestockDairy</v>
      </c>
      <c r="B2707" t="s">
        <v>63</v>
      </c>
      <c r="C2707" t="s">
        <v>64</v>
      </c>
      <c r="F2707" t="s">
        <v>156</v>
      </c>
      <c r="G2707" t="s">
        <v>9</v>
      </c>
      <c r="H2707">
        <v>69016.292684256201</v>
      </c>
      <c r="I2707">
        <v>51246.516002658202</v>
      </c>
      <c r="J2707">
        <v>69057.584536687107</v>
      </c>
      <c r="K2707">
        <v>86760.568676450202</v>
      </c>
    </row>
    <row r="2708" spans="1:11" x14ac:dyDescent="0.35">
      <c r="A2708" t="str">
        <f t="shared" si="41"/>
        <v>Grazing LivestockDairy</v>
      </c>
      <c r="B2708" t="s">
        <v>63</v>
      </c>
      <c r="C2708" t="s">
        <v>64</v>
      </c>
      <c r="F2708" t="s">
        <v>157</v>
      </c>
      <c r="G2708" t="s">
        <v>9</v>
      </c>
      <c r="H2708">
        <v>4642.18530043384</v>
      </c>
      <c r="I2708">
        <v>5776.9661238775197</v>
      </c>
      <c r="J2708">
        <v>5450.7123395111503</v>
      </c>
      <c r="K2708">
        <v>1928.43977447418</v>
      </c>
    </row>
    <row r="2709" spans="1:11" x14ac:dyDescent="0.35">
      <c r="A2709" t="str">
        <f t="shared" si="41"/>
        <v>Grazing LivestockDairy</v>
      </c>
      <c r="B2709" t="s">
        <v>63</v>
      </c>
      <c r="C2709" t="s">
        <v>64</v>
      </c>
      <c r="F2709" t="s">
        <v>158</v>
      </c>
      <c r="G2709" t="s">
        <v>9</v>
      </c>
      <c r="H2709" t="s">
        <v>19</v>
      </c>
      <c r="I2709" t="s">
        <v>24</v>
      </c>
      <c r="J2709" t="s">
        <v>24</v>
      </c>
      <c r="K2709">
        <v>0</v>
      </c>
    </row>
    <row r="2710" spans="1:11" x14ac:dyDescent="0.35">
      <c r="A2710" t="str">
        <f t="shared" si="41"/>
        <v>Grazing LivestockDairy</v>
      </c>
      <c r="B2710" t="s">
        <v>63</v>
      </c>
      <c r="C2710" t="s">
        <v>64</v>
      </c>
      <c r="F2710" t="s">
        <v>159</v>
      </c>
      <c r="G2710" t="s">
        <v>9</v>
      </c>
      <c r="H2710" t="s">
        <v>19</v>
      </c>
      <c r="I2710" t="s">
        <v>19</v>
      </c>
      <c r="J2710" t="s">
        <v>19</v>
      </c>
      <c r="K2710">
        <v>0</v>
      </c>
    </row>
    <row r="2711" spans="1:11" x14ac:dyDescent="0.35">
      <c r="A2711" t="str">
        <f t="shared" si="41"/>
        <v>Grazing LivestockDairy</v>
      </c>
      <c r="B2711" t="s">
        <v>63</v>
      </c>
      <c r="C2711" t="s">
        <v>64</v>
      </c>
      <c r="F2711" t="s">
        <v>160</v>
      </c>
      <c r="G2711" t="s">
        <v>9</v>
      </c>
      <c r="H2711">
        <v>0</v>
      </c>
      <c r="I2711" t="s">
        <v>54</v>
      </c>
      <c r="J2711">
        <v>0</v>
      </c>
      <c r="K2711">
        <v>0</v>
      </c>
    </row>
    <row r="2712" spans="1:11" x14ac:dyDescent="0.35">
      <c r="A2712" t="str">
        <f t="shared" si="41"/>
        <v>Grazing LivestockDairy</v>
      </c>
      <c r="B2712" t="s">
        <v>63</v>
      </c>
      <c r="C2712" t="s">
        <v>64</v>
      </c>
      <c r="F2712" t="s">
        <v>161</v>
      </c>
      <c r="G2712" t="s">
        <v>9</v>
      </c>
      <c r="H2712">
        <v>164.603350660936</v>
      </c>
      <c r="I2712">
        <v>111.008556630941</v>
      </c>
      <c r="J2712">
        <v>171.718748506531</v>
      </c>
      <c r="K2712">
        <v>204.499197523574</v>
      </c>
    </row>
    <row r="2713" spans="1:11" x14ac:dyDescent="0.35">
      <c r="A2713" t="str">
        <f t="shared" si="41"/>
        <v>Grazing LivestockDairy</v>
      </c>
      <c r="B2713" t="s">
        <v>63</v>
      </c>
      <c r="C2713" t="s">
        <v>64</v>
      </c>
      <c r="F2713" t="s">
        <v>162</v>
      </c>
      <c r="G2713" t="s">
        <v>9</v>
      </c>
      <c r="H2713">
        <v>60.659535975896901</v>
      </c>
      <c r="I2713">
        <v>84.892748268033799</v>
      </c>
      <c r="J2713">
        <v>68.006001347872896</v>
      </c>
      <c r="K2713">
        <v>22.036422785796098</v>
      </c>
    </row>
    <row r="2714" spans="1:11" x14ac:dyDescent="0.35">
      <c r="A2714" t="str">
        <f t="shared" si="41"/>
        <v>Grazing LivestockDairy</v>
      </c>
      <c r="B2714" t="s">
        <v>63</v>
      </c>
      <c r="C2714" t="s">
        <v>64</v>
      </c>
      <c r="F2714" t="s">
        <v>163</v>
      </c>
      <c r="G2714" t="s">
        <v>9</v>
      </c>
      <c r="H2714" t="s">
        <v>24</v>
      </c>
      <c r="I2714" t="s">
        <v>24</v>
      </c>
      <c r="J2714" t="s">
        <v>24</v>
      </c>
      <c r="K2714">
        <v>0</v>
      </c>
    </row>
    <row r="2715" spans="1:11" x14ac:dyDescent="0.35">
      <c r="A2715" t="str">
        <f t="shared" si="41"/>
        <v>Grazing LivestockDairy</v>
      </c>
      <c r="B2715" t="s">
        <v>63</v>
      </c>
      <c r="C2715" t="s">
        <v>64</v>
      </c>
      <c r="F2715" t="s">
        <v>164</v>
      </c>
      <c r="G2715" t="s">
        <v>9</v>
      </c>
      <c r="H2715" t="s">
        <v>19</v>
      </c>
      <c r="I2715" t="s">
        <v>24</v>
      </c>
      <c r="J2715" t="s">
        <v>19</v>
      </c>
      <c r="K2715">
        <v>0</v>
      </c>
    </row>
    <row r="2716" spans="1:11" x14ac:dyDescent="0.35">
      <c r="A2716" t="str">
        <f t="shared" si="41"/>
        <v>Grazing LivestockDairy</v>
      </c>
      <c r="B2716" t="s">
        <v>63</v>
      </c>
      <c r="C2716" t="s">
        <v>64</v>
      </c>
      <c r="F2716" t="s">
        <v>165</v>
      </c>
      <c r="G2716" t="s">
        <v>9</v>
      </c>
      <c r="H2716">
        <v>0</v>
      </c>
      <c r="I2716">
        <v>0</v>
      </c>
      <c r="J2716">
        <v>0</v>
      </c>
      <c r="K2716">
        <v>0</v>
      </c>
    </row>
    <row r="2717" spans="1:11" x14ac:dyDescent="0.35">
      <c r="A2717" t="str">
        <f t="shared" si="41"/>
        <v>Grazing LivestockDairy</v>
      </c>
      <c r="B2717" t="s">
        <v>63</v>
      </c>
      <c r="C2717" t="s">
        <v>64</v>
      </c>
      <c r="F2717" t="s">
        <v>166</v>
      </c>
      <c r="G2717" t="s">
        <v>9</v>
      </c>
      <c r="H2717">
        <v>13587.4565476486</v>
      </c>
      <c r="I2717">
        <v>16282.9388555517</v>
      </c>
      <c r="J2717">
        <v>11731.0013611057</v>
      </c>
      <c r="K2717">
        <v>14501.0326448019</v>
      </c>
    </row>
    <row r="2718" spans="1:11" x14ac:dyDescent="0.35">
      <c r="A2718" t="str">
        <f t="shared" si="41"/>
        <v>Grazing LivestockDairy</v>
      </c>
      <c r="B2718" t="s">
        <v>63</v>
      </c>
      <c r="C2718" t="s">
        <v>64</v>
      </c>
      <c r="F2718" t="s">
        <v>167</v>
      </c>
      <c r="G2718" t="s">
        <v>9</v>
      </c>
      <c r="H2718">
        <v>1306.4462951120099</v>
      </c>
      <c r="I2718" t="s">
        <v>54</v>
      </c>
      <c r="J2718">
        <v>2314.2173267590201</v>
      </c>
      <c r="K2718" t="s">
        <v>24</v>
      </c>
    </row>
    <row r="2719" spans="1:11" x14ac:dyDescent="0.35">
      <c r="A2719" t="str">
        <f t="shared" si="41"/>
        <v>Grazing LivestockDairy</v>
      </c>
      <c r="B2719" t="s">
        <v>63</v>
      </c>
      <c r="C2719" t="s">
        <v>64</v>
      </c>
      <c r="F2719" t="s">
        <v>168</v>
      </c>
      <c r="G2719" t="s">
        <v>9</v>
      </c>
      <c r="H2719" t="s">
        <v>19</v>
      </c>
      <c r="I2719" t="s">
        <v>24</v>
      </c>
      <c r="J2719" t="s">
        <v>24</v>
      </c>
      <c r="K2719">
        <v>0</v>
      </c>
    </row>
    <row r="2720" spans="1:11" x14ac:dyDescent="0.35">
      <c r="A2720" t="str">
        <f t="shared" si="41"/>
        <v>Grazing LivestockDairy</v>
      </c>
      <c r="B2720" t="s">
        <v>63</v>
      </c>
      <c r="C2720" t="s">
        <v>64</v>
      </c>
      <c r="F2720" t="s">
        <v>169</v>
      </c>
      <c r="G2720" t="s">
        <v>9</v>
      </c>
      <c r="H2720" t="s">
        <v>19</v>
      </c>
      <c r="I2720" t="s">
        <v>24</v>
      </c>
      <c r="J2720" t="s">
        <v>24</v>
      </c>
      <c r="K2720">
        <v>0</v>
      </c>
    </row>
    <row r="2721" spans="1:11" x14ac:dyDescent="0.35">
      <c r="A2721" t="str">
        <f t="shared" si="41"/>
        <v>Grazing LivestockDairy</v>
      </c>
      <c r="B2721" t="s">
        <v>63</v>
      </c>
      <c r="C2721" t="s">
        <v>64</v>
      </c>
      <c r="F2721" t="s">
        <v>170</v>
      </c>
      <c r="G2721" t="s">
        <v>9</v>
      </c>
      <c r="H2721">
        <v>0</v>
      </c>
      <c r="I2721" t="s">
        <v>54</v>
      </c>
      <c r="J2721">
        <v>0</v>
      </c>
      <c r="K2721">
        <v>0</v>
      </c>
    </row>
    <row r="2722" spans="1:11" x14ac:dyDescent="0.35">
      <c r="A2722" t="str">
        <f t="shared" si="41"/>
        <v>Grazing LivestockDairy</v>
      </c>
      <c r="B2722" t="s">
        <v>63</v>
      </c>
      <c r="C2722" t="s">
        <v>64</v>
      </c>
      <c r="F2722" t="s">
        <v>171</v>
      </c>
      <c r="G2722" t="s">
        <v>9</v>
      </c>
      <c r="H2722">
        <v>283.59288991624101</v>
      </c>
      <c r="I2722">
        <v>193.847671259376</v>
      </c>
      <c r="J2722">
        <v>314.02733406131301</v>
      </c>
      <c r="K2722">
        <v>314.31264935282502</v>
      </c>
    </row>
    <row r="2723" spans="1:11" x14ac:dyDescent="0.35">
      <c r="A2723" t="str">
        <f t="shared" si="41"/>
        <v>Grazing LivestockDairy</v>
      </c>
      <c r="B2723" t="s">
        <v>63</v>
      </c>
      <c r="C2723" t="s">
        <v>64</v>
      </c>
      <c r="F2723" t="s">
        <v>172</v>
      </c>
      <c r="G2723" t="s">
        <v>9</v>
      </c>
      <c r="H2723">
        <v>278.880596812401</v>
      </c>
      <c r="I2723">
        <v>186.86040037132</v>
      </c>
      <c r="J2723">
        <v>308.79170918891703</v>
      </c>
      <c r="K2723">
        <v>312.90210801627097</v>
      </c>
    </row>
    <row r="2724" spans="1:11" x14ac:dyDescent="0.35">
      <c r="A2724" t="str">
        <f t="shared" si="41"/>
        <v>Grazing LivestockDairy</v>
      </c>
      <c r="B2724" t="s">
        <v>63</v>
      </c>
      <c r="C2724" t="s">
        <v>64</v>
      </c>
      <c r="F2724" t="s">
        <v>173</v>
      </c>
      <c r="G2724" t="s">
        <v>9</v>
      </c>
      <c r="H2724">
        <v>4.1364506749183496</v>
      </c>
      <c r="I2724">
        <v>6.8458546553477797</v>
      </c>
      <c r="J2724">
        <v>4.2329412435009797</v>
      </c>
      <c r="K2724">
        <v>1.23065036506502</v>
      </c>
    </row>
    <row r="2725" spans="1:11" x14ac:dyDescent="0.35">
      <c r="A2725" t="str">
        <f t="shared" si="41"/>
        <v>Grazing LivestockDairy</v>
      </c>
      <c r="B2725" t="s">
        <v>63</v>
      </c>
      <c r="C2725" t="s">
        <v>64</v>
      </c>
      <c r="F2725" t="s">
        <v>174</v>
      </c>
      <c r="G2725" t="s">
        <v>9</v>
      </c>
      <c r="H2725" t="s">
        <v>19</v>
      </c>
      <c r="I2725" t="s">
        <v>24</v>
      </c>
      <c r="J2725" t="s">
        <v>24</v>
      </c>
      <c r="K2725">
        <v>0</v>
      </c>
    </row>
    <row r="2726" spans="1:11" x14ac:dyDescent="0.35">
      <c r="A2726" t="str">
        <f t="shared" si="41"/>
        <v>Grazing LivestockDairy</v>
      </c>
      <c r="B2726" t="s">
        <v>63</v>
      </c>
      <c r="C2726" t="s">
        <v>64</v>
      </c>
      <c r="F2726" t="s">
        <v>175</v>
      </c>
      <c r="G2726" t="s">
        <v>9</v>
      </c>
      <c r="H2726" t="s">
        <v>19</v>
      </c>
      <c r="I2726" t="s">
        <v>24</v>
      </c>
      <c r="J2726" t="s">
        <v>19</v>
      </c>
      <c r="K2726">
        <v>0</v>
      </c>
    </row>
    <row r="2727" spans="1:11" x14ac:dyDescent="0.35">
      <c r="A2727" t="str">
        <f t="shared" si="41"/>
        <v>Grazing LivestockDairy</v>
      </c>
      <c r="B2727" t="s">
        <v>63</v>
      </c>
      <c r="C2727" t="s">
        <v>64</v>
      </c>
      <c r="F2727" t="s">
        <v>176</v>
      </c>
      <c r="G2727" t="s">
        <v>9</v>
      </c>
      <c r="H2727">
        <v>283.10073448050099</v>
      </c>
      <c r="I2727">
        <v>193.706255026668</v>
      </c>
      <c r="J2727">
        <v>313.10204651200002</v>
      </c>
      <c r="K2727">
        <v>314.31264935282502</v>
      </c>
    </row>
    <row r="2728" spans="1:11" x14ac:dyDescent="0.35">
      <c r="A2728" t="str">
        <f t="shared" si="41"/>
        <v>Grazing LivestockGrazing livestock (lowland)</v>
      </c>
      <c r="B2728" t="s">
        <v>63</v>
      </c>
      <c r="C2728" t="s">
        <v>65</v>
      </c>
      <c r="F2728" t="s">
        <v>4</v>
      </c>
      <c r="G2728" t="s">
        <v>5</v>
      </c>
      <c r="H2728">
        <v>12791.000599999999</v>
      </c>
      <c r="I2728">
        <v>3170.4452000000001</v>
      </c>
      <c r="J2728">
        <v>6377.9678000000004</v>
      </c>
      <c r="K2728">
        <v>3242.5875999999998</v>
      </c>
    </row>
    <row r="2729" spans="1:11" x14ac:dyDescent="0.35">
      <c r="A2729" t="str">
        <f t="shared" si="41"/>
        <v>Grazing LivestockGrazing livestock (lowland)</v>
      </c>
      <c r="B2729" t="s">
        <v>63</v>
      </c>
      <c r="C2729" t="s">
        <v>65</v>
      </c>
      <c r="F2729" t="s">
        <v>6</v>
      </c>
      <c r="G2729" t="s">
        <v>7</v>
      </c>
      <c r="H2729">
        <v>94.501708578060601</v>
      </c>
      <c r="I2729">
        <v>57.892403977523401</v>
      </c>
      <c r="J2729">
        <v>95.636351734795497</v>
      </c>
      <c r="K2729">
        <v>128.06474216517699</v>
      </c>
    </row>
    <row r="2730" spans="1:11" x14ac:dyDescent="0.35">
      <c r="A2730" t="str">
        <f t="shared" si="41"/>
        <v>Grazing LivestockGrazing livestock (lowland)</v>
      </c>
      <c r="B2730" t="s">
        <v>63</v>
      </c>
      <c r="C2730" t="s">
        <v>65</v>
      </c>
      <c r="F2730" t="s">
        <v>8</v>
      </c>
      <c r="G2730" t="s">
        <v>9</v>
      </c>
      <c r="H2730">
        <v>90.538585823223201</v>
      </c>
      <c r="I2730">
        <v>55.321584836098097</v>
      </c>
      <c r="J2730">
        <v>91.2676028096284</v>
      </c>
      <c r="K2730">
        <v>123.538133737698</v>
      </c>
    </row>
    <row r="2731" spans="1:11" x14ac:dyDescent="0.35">
      <c r="A2731" t="str">
        <f t="shared" si="41"/>
        <v>Grazing LivestockGrazing livestock (lowland)</v>
      </c>
      <c r="B2731" t="s">
        <v>63</v>
      </c>
      <c r="C2731" t="s">
        <v>65</v>
      </c>
      <c r="F2731" t="s">
        <v>156</v>
      </c>
      <c r="G2731" t="s">
        <v>9</v>
      </c>
      <c r="H2731">
        <v>63727.824192581102</v>
      </c>
      <c r="I2731">
        <v>40034.769577881401</v>
      </c>
      <c r="J2731">
        <v>65216.428773299798</v>
      </c>
      <c r="K2731">
        <v>83965.753676353997</v>
      </c>
    </row>
    <row r="2732" spans="1:11" x14ac:dyDescent="0.35">
      <c r="A2732" t="str">
        <f t="shared" si="41"/>
        <v>Grazing LivestockGrazing livestock (lowland)</v>
      </c>
      <c r="B2732" t="s">
        <v>63</v>
      </c>
      <c r="C2732" t="s">
        <v>65</v>
      </c>
      <c r="F2732" t="s">
        <v>157</v>
      </c>
      <c r="G2732" t="s">
        <v>9</v>
      </c>
      <c r="H2732">
        <v>19838.378206846399</v>
      </c>
      <c r="I2732">
        <v>3384.7122870630301</v>
      </c>
      <c r="J2732">
        <v>25721.0594754179</v>
      </c>
      <c r="K2732">
        <v>24355.108743029799</v>
      </c>
    </row>
    <row r="2733" spans="1:11" x14ac:dyDescent="0.35">
      <c r="A2733" t="str">
        <f t="shared" si="41"/>
        <v>Grazing LivestockGrazing livestock (lowland)</v>
      </c>
      <c r="B2733" t="s">
        <v>63</v>
      </c>
      <c r="C2733" t="s">
        <v>65</v>
      </c>
      <c r="F2733" t="s">
        <v>158</v>
      </c>
      <c r="G2733" t="s">
        <v>9</v>
      </c>
      <c r="H2733">
        <v>268.42307916864598</v>
      </c>
      <c r="I2733" t="s">
        <v>19</v>
      </c>
      <c r="J2733">
        <v>414.383228416424</v>
      </c>
      <c r="K2733" t="s">
        <v>19</v>
      </c>
    </row>
    <row r="2734" spans="1:11" x14ac:dyDescent="0.35">
      <c r="A2734" t="str">
        <f t="shared" si="41"/>
        <v>Grazing LivestockGrazing livestock (lowland)</v>
      </c>
      <c r="B2734" t="s">
        <v>63</v>
      </c>
      <c r="C2734" t="s">
        <v>65</v>
      </c>
      <c r="F2734" t="s">
        <v>159</v>
      </c>
      <c r="G2734" t="s">
        <v>9</v>
      </c>
      <c r="H2734" t="s">
        <v>24</v>
      </c>
      <c r="I2734" t="s">
        <v>19</v>
      </c>
      <c r="J2734" t="s">
        <v>19</v>
      </c>
      <c r="K2734" t="s">
        <v>24</v>
      </c>
    </row>
    <row r="2735" spans="1:11" x14ac:dyDescent="0.35">
      <c r="A2735" t="str">
        <f t="shared" si="41"/>
        <v>Grazing LivestockGrazing livestock (lowland)</v>
      </c>
      <c r="B2735" t="s">
        <v>63</v>
      </c>
      <c r="C2735" t="s">
        <v>65</v>
      </c>
      <c r="F2735" t="s">
        <v>160</v>
      </c>
      <c r="G2735" t="s">
        <v>9</v>
      </c>
      <c r="H2735" t="s">
        <v>19</v>
      </c>
      <c r="I2735" t="s">
        <v>24</v>
      </c>
      <c r="J2735" t="s">
        <v>24</v>
      </c>
      <c r="K2735" t="s">
        <v>24</v>
      </c>
    </row>
    <row r="2736" spans="1:11" x14ac:dyDescent="0.35">
      <c r="A2736" t="str">
        <f t="shared" si="41"/>
        <v>Grazing LivestockGrazing livestock (lowland)</v>
      </c>
      <c r="B2736" t="s">
        <v>63</v>
      </c>
      <c r="C2736" t="s">
        <v>65</v>
      </c>
      <c r="F2736" t="s">
        <v>161</v>
      </c>
      <c r="G2736" t="s">
        <v>9</v>
      </c>
      <c r="H2736">
        <v>58.788441234222098</v>
      </c>
      <c r="I2736">
        <v>46.566658051683099</v>
      </c>
      <c r="J2736">
        <v>59.8502082277681</v>
      </c>
      <c r="K2736">
        <v>68.649879713349904</v>
      </c>
    </row>
    <row r="2737" spans="1:11" x14ac:dyDescent="0.35">
      <c r="A2737" t="str">
        <f t="shared" si="41"/>
        <v>Grazing LivestockGrazing livestock (lowland)</v>
      </c>
      <c r="B2737" t="s">
        <v>63</v>
      </c>
      <c r="C2737" t="s">
        <v>65</v>
      </c>
      <c r="F2737" t="s">
        <v>162</v>
      </c>
      <c r="G2737" t="s">
        <v>9</v>
      </c>
      <c r="H2737">
        <v>247.35515832905199</v>
      </c>
      <c r="I2737">
        <v>46.258738993501602</v>
      </c>
      <c r="J2737">
        <v>319.05388354265398</v>
      </c>
      <c r="K2737">
        <v>302.95057746473799</v>
      </c>
    </row>
    <row r="2738" spans="1:11" x14ac:dyDescent="0.35">
      <c r="A2738" t="str">
        <f t="shared" si="41"/>
        <v>Grazing LivestockGrazing livestock (lowland)</v>
      </c>
      <c r="B2738" t="s">
        <v>63</v>
      </c>
      <c r="C2738" t="s">
        <v>65</v>
      </c>
      <c r="F2738" t="s">
        <v>163</v>
      </c>
      <c r="G2738" t="s">
        <v>9</v>
      </c>
      <c r="H2738">
        <v>1.8156597694163199</v>
      </c>
      <c r="I2738" t="s">
        <v>19</v>
      </c>
      <c r="J2738">
        <v>2.6710984649373701</v>
      </c>
      <c r="K2738" t="s">
        <v>24</v>
      </c>
    </row>
    <row r="2739" spans="1:11" x14ac:dyDescent="0.35">
      <c r="A2739" t="str">
        <f t="shared" si="41"/>
        <v>Grazing LivestockGrazing livestock (lowland)</v>
      </c>
      <c r="B2739" t="s">
        <v>63</v>
      </c>
      <c r="C2739" t="s">
        <v>65</v>
      </c>
      <c r="F2739" t="s">
        <v>164</v>
      </c>
      <c r="G2739" t="s">
        <v>9</v>
      </c>
      <c r="H2739" t="s">
        <v>19</v>
      </c>
      <c r="I2739">
        <v>22.601233195893101</v>
      </c>
      <c r="J2739" t="s">
        <v>24</v>
      </c>
      <c r="K2739" t="s">
        <v>24</v>
      </c>
    </row>
    <row r="2740" spans="1:11" x14ac:dyDescent="0.35">
      <c r="A2740" t="str">
        <f t="shared" si="41"/>
        <v>Grazing LivestockGrazing livestock (lowland)</v>
      </c>
      <c r="B2740" t="s">
        <v>63</v>
      </c>
      <c r="C2740" t="s">
        <v>65</v>
      </c>
      <c r="F2740" t="s">
        <v>165</v>
      </c>
      <c r="G2740" t="s">
        <v>9</v>
      </c>
      <c r="H2740">
        <v>0</v>
      </c>
      <c r="I2740">
        <v>0</v>
      </c>
      <c r="J2740">
        <v>0</v>
      </c>
      <c r="K2740">
        <v>0</v>
      </c>
    </row>
    <row r="2741" spans="1:11" x14ac:dyDescent="0.35">
      <c r="A2741" t="str">
        <f t="shared" si="41"/>
        <v>Grazing LivestockGrazing livestock (lowland)</v>
      </c>
      <c r="B2741" t="s">
        <v>63</v>
      </c>
      <c r="C2741" t="s">
        <v>65</v>
      </c>
      <c r="F2741" t="s">
        <v>166</v>
      </c>
      <c r="G2741" t="s">
        <v>9</v>
      </c>
      <c r="H2741">
        <v>19911.169880212499</v>
      </c>
      <c r="I2741">
        <v>8564.9086688203897</v>
      </c>
      <c r="J2741">
        <v>19687.744748852499</v>
      </c>
      <c r="K2741">
        <v>31444.458198816301</v>
      </c>
    </row>
    <row r="2742" spans="1:11" x14ac:dyDescent="0.35">
      <c r="A2742" t="str">
        <f t="shared" si="41"/>
        <v>Grazing LivestockGrazing livestock (lowland)</v>
      </c>
      <c r="B2742" t="s">
        <v>63</v>
      </c>
      <c r="C2742" t="s">
        <v>65</v>
      </c>
      <c r="F2742" t="s">
        <v>167</v>
      </c>
      <c r="G2742" t="s">
        <v>9</v>
      </c>
      <c r="H2742">
        <v>2827.8643525432999</v>
      </c>
      <c r="I2742" t="s">
        <v>19</v>
      </c>
      <c r="J2742">
        <v>3809.2569558127898</v>
      </c>
      <c r="K2742" t="s">
        <v>54</v>
      </c>
    </row>
    <row r="2743" spans="1:11" x14ac:dyDescent="0.35">
      <c r="A2743" t="str">
        <f t="shared" si="41"/>
        <v>Grazing LivestockGrazing livestock (lowland)</v>
      </c>
      <c r="B2743" t="s">
        <v>63</v>
      </c>
      <c r="C2743" t="s">
        <v>65</v>
      </c>
      <c r="F2743" t="s">
        <v>168</v>
      </c>
      <c r="G2743" t="s">
        <v>9</v>
      </c>
      <c r="H2743">
        <v>65.575943480137099</v>
      </c>
      <c r="I2743" t="s">
        <v>19</v>
      </c>
      <c r="J2743">
        <v>123.836608253181</v>
      </c>
      <c r="K2743">
        <v>0</v>
      </c>
    </row>
    <row r="2744" spans="1:11" x14ac:dyDescent="0.35">
      <c r="A2744" t="str">
        <f t="shared" ref="A2744:A2807" si="42">CONCATENATE(B2744,C2744,D2744,E2744)</f>
        <v>Grazing LivestockGrazing livestock (lowland)</v>
      </c>
      <c r="B2744" t="s">
        <v>63</v>
      </c>
      <c r="C2744" t="s">
        <v>65</v>
      </c>
      <c r="F2744" t="s">
        <v>169</v>
      </c>
      <c r="G2744" t="s">
        <v>9</v>
      </c>
      <c r="H2744" t="s">
        <v>24</v>
      </c>
      <c r="I2744" t="s">
        <v>24</v>
      </c>
      <c r="J2744" t="s">
        <v>19</v>
      </c>
      <c r="K2744" t="s">
        <v>24</v>
      </c>
    </row>
    <row r="2745" spans="1:11" x14ac:dyDescent="0.35">
      <c r="A2745" t="str">
        <f t="shared" si="42"/>
        <v>Grazing LivestockGrazing livestock (lowland)</v>
      </c>
      <c r="B2745" t="s">
        <v>63</v>
      </c>
      <c r="C2745" t="s">
        <v>65</v>
      </c>
      <c r="F2745" t="s">
        <v>170</v>
      </c>
      <c r="G2745" t="s">
        <v>9</v>
      </c>
      <c r="H2745" t="s">
        <v>19</v>
      </c>
      <c r="I2745" t="s">
        <v>24</v>
      </c>
      <c r="J2745" t="s">
        <v>24</v>
      </c>
      <c r="K2745">
        <v>0</v>
      </c>
    </row>
    <row r="2746" spans="1:11" x14ac:dyDescent="0.35">
      <c r="A2746" t="str">
        <f t="shared" si="42"/>
        <v>Grazing LivestockGrazing livestock (lowland)</v>
      </c>
      <c r="B2746" t="s">
        <v>63</v>
      </c>
      <c r="C2746" t="s">
        <v>65</v>
      </c>
      <c r="F2746" t="s">
        <v>171</v>
      </c>
      <c r="G2746" t="s">
        <v>9</v>
      </c>
      <c r="H2746">
        <v>90.612280324496197</v>
      </c>
      <c r="I2746">
        <v>56.566292568406503</v>
      </c>
      <c r="J2746">
        <v>97.178343249365398</v>
      </c>
      <c r="K2746">
        <v>110.985762463565</v>
      </c>
    </row>
    <row r="2747" spans="1:11" x14ac:dyDescent="0.35">
      <c r="A2747" t="str">
        <f t="shared" si="42"/>
        <v>Grazing LivestockGrazing livestock (lowland)</v>
      </c>
      <c r="B2747" t="s">
        <v>63</v>
      </c>
      <c r="C2747" t="s">
        <v>65</v>
      </c>
      <c r="F2747" t="s">
        <v>172</v>
      </c>
      <c r="G2747" t="s">
        <v>9</v>
      </c>
      <c r="H2747">
        <v>64.887026737947295</v>
      </c>
      <c r="I2747">
        <v>50.826344875255998</v>
      </c>
      <c r="J2747">
        <v>65.464586611929903</v>
      </c>
      <c r="K2747">
        <v>77.498856574545599</v>
      </c>
    </row>
    <row r="2748" spans="1:11" x14ac:dyDescent="0.35">
      <c r="A2748" t="str">
        <f t="shared" si="42"/>
        <v>Grazing LivestockGrazing livestock (lowland)</v>
      </c>
      <c r="B2748" t="s">
        <v>63</v>
      </c>
      <c r="C2748" t="s">
        <v>65</v>
      </c>
      <c r="F2748" t="s">
        <v>173</v>
      </c>
      <c r="G2748" t="s">
        <v>9</v>
      </c>
      <c r="H2748">
        <v>23.598981112744202</v>
      </c>
      <c r="I2748">
        <v>4.9368988919284904</v>
      </c>
      <c r="J2748">
        <v>28.930201360079</v>
      </c>
      <c r="K2748">
        <v>31.3596836845981</v>
      </c>
    </row>
    <row r="2749" spans="1:11" x14ac:dyDescent="0.35">
      <c r="A2749" t="str">
        <f t="shared" si="42"/>
        <v>Grazing LivestockGrazing livestock (lowland)</v>
      </c>
      <c r="B2749" t="s">
        <v>63</v>
      </c>
      <c r="C2749" t="s">
        <v>65</v>
      </c>
      <c r="F2749" t="s">
        <v>174</v>
      </c>
      <c r="G2749" t="s">
        <v>9</v>
      </c>
      <c r="H2749" t="s">
        <v>19</v>
      </c>
      <c r="I2749" t="s">
        <v>19</v>
      </c>
      <c r="J2749">
        <v>0.18136407245580599</v>
      </c>
      <c r="K2749" t="s">
        <v>19</v>
      </c>
    </row>
    <row r="2750" spans="1:11" x14ac:dyDescent="0.35">
      <c r="A2750" t="str">
        <f t="shared" si="42"/>
        <v>Grazing LivestockGrazing livestock (lowland)</v>
      </c>
      <c r="B2750" t="s">
        <v>63</v>
      </c>
      <c r="C2750" t="s">
        <v>65</v>
      </c>
      <c r="F2750" t="s">
        <v>175</v>
      </c>
      <c r="G2750" t="s">
        <v>9</v>
      </c>
      <c r="H2750">
        <v>2.5358609966760499E-2</v>
      </c>
      <c r="I2750" t="s">
        <v>19</v>
      </c>
      <c r="J2750" t="s">
        <v>19</v>
      </c>
      <c r="K2750" t="s">
        <v>19</v>
      </c>
    </row>
    <row r="2751" spans="1:11" x14ac:dyDescent="0.35">
      <c r="A2751" t="str">
        <f t="shared" si="42"/>
        <v>Grazing LivestockGrazing livestock (lowland)</v>
      </c>
      <c r="B2751" t="s">
        <v>63</v>
      </c>
      <c r="C2751" t="s">
        <v>65</v>
      </c>
      <c r="F2751" t="s">
        <v>176</v>
      </c>
      <c r="G2751" t="s">
        <v>9</v>
      </c>
      <c r="H2751">
        <v>90.409973914362794</v>
      </c>
      <c r="I2751">
        <v>56.428720770477298</v>
      </c>
      <c r="J2751">
        <v>96.990294494321603</v>
      </c>
      <c r="K2751">
        <v>110.692117763727</v>
      </c>
    </row>
    <row r="2752" spans="1:11" x14ac:dyDescent="0.35">
      <c r="A2752" t="str">
        <f t="shared" si="42"/>
        <v>Grazing LivestockGrazing livestock (LFA)</v>
      </c>
      <c r="B2752" t="s">
        <v>63</v>
      </c>
      <c r="C2752" t="s">
        <v>66</v>
      </c>
      <c r="F2752" t="s">
        <v>4</v>
      </c>
      <c r="G2752" t="s">
        <v>5</v>
      </c>
      <c r="H2752">
        <v>6928.0001000000002</v>
      </c>
      <c r="I2752">
        <v>1697.7819999999999</v>
      </c>
      <c r="J2752">
        <v>3489.9393</v>
      </c>
      <c r="K2752">
        <v>1740.2788</v>
      </c>
    </row>
    <row r="2753" spans="1:11" x14ac:dyDescent="0.35">
      <c r="A2753" t="str">
        <f t="shared" si="42"/>
        <v>Grazing LivestockGrazing livestock (LFA)</v>
      </c>
      <c r="B2753" t="s">
        <v>63</v>
      </c>
      <c r="C2753" t="s">
        <v>66</v>
      </c>
      <c r="F2753" t="s">
        <v>6</v>
      </c>
      <c r="G2753" t="s">
        <v>7</v>
      </c>
      <c r="H2753">
        <v>171.82483368512101</v>
      </c>
      <c r="I2753">
        <v>73.111349671512599</v>
      </c>
      <c r="J2753">
        <v>133.45696469219399</v>
      </c>
      <c r="K2753">
        <v>345.07035628256801</v>
      </c>
    </row>
    <row r="2754" spans="1:11" x14ac:dyDescent="0.35">
      <c r="A2754" t="str">
        <f t="shared" si="42"/>
        <v>Grazing LivestockGrazing livestock (LFA)</v>
      </c>
      <c r="B2754" t="s">
        <v>63</v>
      </c>
      <c r="C2754" t="s">
        <v>66</v>
      </c>
      <c r="F2754" t="s">
        <v>8</v>
      </c>
      <c r="G2754" t="s">
        <v>9</v>
      </c>
      <c r="H2754">
        <v>164.67543071253701</v>
      </c>
      <c r="I2754">
        <v>68.603485963451106</v>
      </c>
      <c r="J2754">
        <v>130.19994215142901</v>
      </c>
      <c r="K2754">
        <v>327.53817484072101</v>
      </c>
    </row>
    <row r="2755" spans="1:11" x14ac:dyDescent="0.35">
      <c r="A2755" t="str">
        <f t="shared" si="42"/>
        <v>Grazing LivestockGrazing livestock (LFA)</v>
      </c>
      <c r="B2755" t="s">
        <v>63</v>
      </c>
      <c r="C2755" t="s">
        <v>66</v>
      </c>
      <c r="F2755" t="s">
        <v>156</v>
      </c>
      <c r="G2755" t="s">
        <v>9</v>
      </c>
      <c r="H2755">
        <v>35450.192411789903</v>
      </c>
      <c r="I2755">
        <v>21517.274745462</v>
      </c>
      <c r="J2755">
        <v>35195.402681702799</v>
      </c>
      <c r="K2755">
        <v>49553.827710709404</v>
      </c>
    </row>
    <row r="2756" spans="1:11" x14ac:dyDescent="0.35">
      <c r="A2756" t="str">
        <f t="shared" si="42"/>
        <v>Grazing LivestockGrazing livestock (LFA)</v>
      </c>
      <c r="B2756" t="s">
        <v>63</v>
      </c>
      <c r="C2756" t="s">
        <v>66</v>
      </c>
      <c r="F2756" t="s">
        <v>157</v>
      </c>
      <c r="G2756" t="s">
        <v>9</v>
      </c>
      <c r="H2756">
        <v>40798.358334882301</v>
      </c>
      <c r="I2756">
        <v>15011.527624807</v>
      </c>
      <c r="J2756">
        <v>38948.164191480399</v>
      </c>
      <c r="K2756">
        <v>69665.849147446905</v>
      </c>
    </row>
    <row r="2757" spans="1:11" x14ac:dyDescent="0.35">
      <c r="A2757" t="str">
        <f t="shared" si="42"/>
        <v>Grazing LivestockGrazing livestock (LFA)</v>
      </c>
      <c r="B2757" t="s">
        <v>63</v>
      </c>
      <c r="C2757" t="s">
        <v>66</v>
      </c>
      <c r="F2757" t="s">
        <v>158</v>
      </c>
      <c r="G2757" t="s">
        <v>9</v>
      </c>
      <c r="H2757" t="s">
        <v>24</v>
      </c>
      <c r="I2757" t="s">
        <v>24</v>
      </c>
      <c r="J2757" t="s">
        <v>54</v>
      </c>
      <c r="K2757">
        <v>0</v>
      </c>
    </row>
    <row r="2758" spans="1:11" x14ac:dyDescent="0.35">
      <c r="A2758" t="str">
        <f t="shared" si="42"/>
        <v>Grazing LivestockGrazing livestock (LFA)</v>
      </c>
      <c r="B2758" t="s">
        <v>63</v>
      </c>
      <c r="C2758" t="s">
        <v>66</v>
      </c>
      <c r="F2758" t="s">
        <v>159</v>
      </c>
      <c r="G2758" t="s">
        <v>9</v>
      </c>
      <c r="H2758" t="s">
        <v>19</v>
      </c>
      <c r="I2758">
        <v>0</v>
      </c>
      <c r="J2758" t="s">
        <v>24</v>
      </c>
      <c r="K2758" t="s">
        <v>19</v>
      </c>
    </row>
    <row r="2759" spans="1:11" x14ac:dyDescent="0.35">
      <c r="A2759" t="str">
        <f t="shared" si="42"/>
        <v>Grazing LivestockGrazing livestock (LFA)</v>
      </c>
      <c r="B2759" t="s">
        <v>63</v>
      </c>
      <c r="C2759" t="s">
        <v>66</v>
      </c>
      <c r="F2759" t="s">
        <v>160</v>
      </c>
      <c r="G2759" t="s">
        <v>9</v>
      </c>
      <c r="H2759" t="s">
        <v>19</v>
      </c>
      <c r="I2759">
        <v>0</v>
      </c>
      <c r="J2759" t="s">
        <v>24</v>
      </c>
      <c r="K2759" t="s">
        <v>24</v>
      </c>
    </row>
    <row r="2760" spans="1:11" x14ac:dyDescent="0.35">
      <c r="A2760" t="str">
        <f t="shared" si="42"/>
        <v>Grazing LivestockGrazing livestock (LFA)</v>
      </c>
      <c r="B2760" t="s">
        <v>63</v>
      </c>
      <c r="C2760" t="s">
        <v>66</v>
      </c>
      <c r="F2760" t="s">
        <v>161</v>
      </c>
      <c r="G2760" t="s">
        <v>9</v>
      </c>
      <c r="H2760">
        <v>38.914035162903602</v>
      </c>
      <c r="I2760">
        <v>24.077998706547699</v>
      </c>
      <c r="J2760">
        <v>39.362569601138901</v>
      </c>
      <c r="K2760">
        <v>52.488295611025102</v>
      </c>
    </row>
    <row r="2761" spans="1:11" x14ac:dyDescent="0.35">
      <c r="A2761" t="str">
        <f t="shared" si="42"/>
        <v>Grazing LivestockGrazing livestock (LFA)</v>
      </c>
      <c r="B2761" t="s">
        <v>63</v>
      </c>
      <c r="C2761" t="s">
        <v>66</v>
      </c>
      <c r="F2761" t="s">
        <v>162</v>
      </c>
      <c r="G2761" t="s">
        <v>9</v>
      </c>
      <c r="H2761">
        <v>558.96276348206197</v>
      </c>
      <c r="I2761">
        <v>225.13822675702801</v>
      </c>
      <c r="J2761">
        <v>526.88595042326403</v>
      </c>
      <c r="K2761">
        <v>948.96200965040805</v>
      </c>
    </row>
    <row r="2762" spans="1:11" x14ac:dyDescent="0.35">
      <c r="A2762" t="str">
        <f t="shared" si="42"/>
        <v>Grazing LivestockGrazing livestock (LFA)</v>
      </c>
      <c r="B2762" t="s">
        <v>63</v>
      </c>
      <c r="C2762" t="s">
        <v>66</v>
      </c>
      <c r="F2762" t="s">
        <v>163</v>
      </c>
      <c r="G2762" t="s">
        <v>9</v>
      </c>
      <c r="H2762" t="s">
        <v>24</v>
      </c>
      <c r="I2762" t="s">
        <v>24</v>
      </c>
      <c r="J2762" t="s">
        <v>54</v>
      </c>
      <c r="K2762">
        <v>0</v>
      </c>
    </row>
    <row r="2763" spans="1:11" x14ac:dyDescent="0.35">
      <c r="A2763" t="str">
        <f t="shared" si="42"/>
        <v>Grazing LivestockGrazing livestock (LFA)</v>
      </c>
      <c r="B2763" t="s">
        <v>63</v>
      </c>
      <c r="C2763" t="s">
        <v>66</v>
      </c>
      <c r="F2763" t="s">
        <v>164</v>
      </c>
      <c r="G2763" t="s">
        <v>9</v>
      </c>
      <c r="H2763">
        <v>0</v>
      </c>
      <c r="I2763" t="s">
        <v>54</v>
      </c>
      <c r="J2763">
        <v>0</v>
      </c>
      <c r="K2763">
        <v>0</v>
      </c>
    </row>
    <row r="2764" spans="1:11" x14ac:dyDescent="0.35">
      <c r="A2764" t="str">
        <f t="shared" si="42"/>
        <v>Grazing LivestockGrazing livestock (LFA)</v>
      </c>
      <c r="B2764" t="s">
        <v>63</v>
      </c>
      <c r="C2764" t="s">
        <v>66</v>
      </c>
      <c r="F2764" t="s">
        <v>165</v>
      </c>
      <c r="G2764" t="s">
        <v>9</v>
      </c>
      <c r="H2764">
        <v>0</v>
      </c>
      <c r="I2764">
        <v>0</v>
      </c>
      <c r="J2764">
        <v>0</v>
      </c>
      <c r="K2764">
        <v>0</v>
      </c>
    </row>
    <row r="2765" spans="1:11" x14ac:dyDescent="0.35">
      <c r="A2765" t="str">
        <f t="shared" si="42"/>
        <v>Grazing LivestockGrazing livestock (LFA)</v>
      </c>
      <c r="B2765" t="s">
        <v>63</v>
      </c>
      <c r="C2765" t="s">
        <v>66</v>
      </c>
      <c r="F2765" t="s">
        <v>166</v>
      </c>
      <c r="G2765" t="s">
        <v>9</v>
      </c>
      <c r="H2765">
        <v>8942.3720944085999</v>
      </c>
      <c r="I2765" t="s">
        <v>19</v>
      </c>
      <c r="J2765">
        <v>6587.8341896949396</v>
      </c>
      <c r="K2765">
        <v>14667.9757147533</v>
      </c>
    </row>
    <row r="2766" spans="1:11" x14ac:dyDescent="0.35">
      <c r="A2766" t="str">
        <f t="shared" si="42"/>
        <v>Grazing LivestockGrazing livestock (LFA)</v>
      </c>
      <c r="B2766" t="s">
        <v>63</v>
      </c>
      <c r="C2766" t="s">
        <v>66</v>
      </c>
      <c r="F2766" t="s">
        <v>167</v>
      </c>
      <c r="G2766" t="s">
        <v>9</v>
      </c>
      <c r="H2766">
        <v>6211.8039132245303</v>
      </c>
      <c r="I2766">
        <v>1579.7080650519299</v>
      </c>
      <c r="J2766">
        <v>6000.4470140784397</v>
      </c>
      <c r="K2766">
        <v>11154.6393381911</v>
      </c>
    </row>
    <row r="2767" spans="1:11" x14ac:dyDescent="0.35">
      <c r="A2767" t="str">
        <f t="shared" si="42"/>
        <v>Grazing LivestockGrazing livestock (LFA)</v>
      </c>
      <c r="B2767" t="s">
        <v>63</v>
      </c>
      <c r="C2767" t="s">
        <v>66</v>
      </c>
      <c r="F2767" t="s">
        <v>168</v>
      </c>
      <c r="G2767" t="s">
        <v>9</v>
      </c>
      <c r="H2767" t="s">
        <v>24</v>
      </c>
      <c r="I2767" t="s">
        <v>24</v>
      </c>
      <c r="J2767" t="s">
        <v>54</v>
      </c>
      <c r="K2767">
        <v>0</v>
      </c>
    </row>
    <row r="2768" spans="1:11" x14ac:dyDescent="0.35">
      <c r="A2768" t="str">
        <f t="shared" si="42"/>
        <v>Grazing LivestockGrazing livestock (LFA)</v>
      </c>
      <c r="B2768" t="s">
        <v>63</v>
      </c>
      <c r="C2768" t="s">
        <v>66</v>
      </c>
      <c r="F2768" t="s">
        <v>169</v>
      </c>
      <c r="G2768" t="s">
        <v>9</v>
      </c>
      <c r="H2768" t="s">
        <v>19</v>
      </c>
      <c r="I2768">
        <v>0</v>
      </c>
      <c r="J2768" t="s">
        <v>24</v>
      </c>
      <c r="K2768" t="s">
        <v>24</v>
      </c>
    </row>
    <row r="2769" spans="1:11" x14ac:dyDescent="0.35">
      <c r="A2769" t="str">
        <f t="shared" si="42"/>
        <v>Grazing LivestockGrazing livestock (LFA)</v>
      </c>
      <c r="B2769" t="s">
        <v>63</v>
      </c>
      <c r="C2769" t="s">
        <v>66</v>
      </c>
      <c r="F2769" t="s">
        <v>170</v>
      </c>
      <c r="G2769" t="s">
        <v>9</v>
      </c>
      <c r="H2769" t="s">
        <v>24</v>
      </c>
      <c r="I2769" t="s">
        <v>54</v>
      </c>
      <c r="J2769">
        <v>0</v>
      </c>
      <c r="K2769" t="s">
        <v>24</v>
      </c>
    </row>
    <row r="2770" spans="1:11" x14ac:dyDescent="0.35">
      <c r="A2770" t="str">
        <f t="shared" si="42"/>
        <v>Grazing LivestockGrazing livestock (LFA)</v>
      </c>
      <c r="B2770" t="s">
        <v>63</v>
      </c>
      <c r="C2770" t="s">
        <v>66</v>
      </c>
      <c r="F2770" t="s">
        <v>171</v>
      </c>
      <c r="G2770" t="s">
        <v>9</v>
      </c>
      <c r="H2770">
        <v>89.544578544304599</v>
      </c>
      <c r="I2770">
        <v>45.252212738090101</v>
      </c>
      <c r="J2770">
        <v>88.756572520158201</v>
      </c>
      <c r="K2770">
        <v>134.33560547373199</v>
      </c>
    </row>
    <row r="2771" spans="1:11" x14ac:dyDescent="0.35">
      <c r="A2771" t="str">
        <f t="shared" si="42"/>
        <v>Grazing LivestockGrazing livestock (LFA)</v>
      </c>
      <c r="B2771" t="s">
        <v>63</v>
      </c>
      <c r="C2771" t="s">
        <v>66</v>
      </c>
      <c r="F2771" t="s">
        <v>172</v>
      </c>
      <c r="G2771" t="s">
        <v>9</v>
      </c>
      <c r="H2771">
        <v>48.774278353301398</v>
      </c>
      <c r="I2771">
        <v>29.139623052252901</v>
      </c>
      <c r="J2771">
        <v>49.455901676140897</v>
      </c>
      <c r="K2771">
        <v>66.562543270480603</v>
      </c>
    </row>
    <row r="2772" spans="1:11" x14ac:dyDescent="0.35">
      <c r="A2772" t="str">
        <f t="shared" si="42"/>
        <v>Grazing LivestockGrazing livestock (LFA)</v>
      </c>
      <c r="B2772" t="s">
        <v>63</v>
      </c>
      <c r="C2772" t="s">
        <v>66</v>
      </c>
      <c r="F2772" t="s">
        <v>173</v>
      </c>
      <c r="G2772" t="s">
        <v>9</v>
      </c>
      <c r="H2772">
        <v>40.191540290869803</v>
      </c>
      <c r="I2772">
        <v>15.789386215662599</v>
      </c>
      <c r="J2772">
        <v>38.676110021713001</v>
      </c>
      <c r="K2772">
        <v>67.036835195831898</v>
      </c>
    </row>
    <row r="2773" spans="1:11" x14ac:dyDescent="0.35">
      <c r="A2773" t="str">
        <f t="shared" si="42"/>
        <v>Grazing LivestockGrazing livestock (LFA)</v>
      </c>
      <c r="B2773" t="s">
        <v>63</v>
      </c>
      <c r="C2773" t="s">
        <v>66</v>
      </c>
      <c r="F2773" t="s">
        <v>174</v>
      </c>
      <c r="G2773" t="s">
        <v>9</v>
      </c>
      <c r="H2773" t="s">
        <v>24</v>
      </c>
      <c r="I2773" t="s">
        <v>24</v>
      </c>
      <c r="J2773" t="s">
        <v>54</v>
      </c>
      <c r="K2773">
        <v>0</v>
      </c>
    </row>
    <row r="2774" spans="1:11" x14ac:dyDescent="0.35">
      <c r="A2774" t="str">
        <f t="shared" si="42"/>
        <v>Grazing LivestockGrazing livestock (LFA)</v>
      </c>
      <c r="B2774" t="s">
        <v>63</v>
      </c>
      <c r="C2774" t="s">
        <v>66</v>
      </c>
      <c r="F2774" t="s">
        <v>175</v>
      </c>
      <c r="G2774" t="s">
        <v>9</v>
      </c>
      <c r="H2774" t="s">
        <v>19</v>
      </c>
      <c r="I2774">
        <v>0</v>
      </c>
      <c r="J2774" t="s">
        <v>19</v>
      </c>
      <c r="K2774" t="s">
        <v>19</v>
      </c>
    </row>
    <row r="2775" spans="1:11" x14ac:dyDescent="0.35">
      <c r="A2775" t="str">
        <f t="shared" si="42"/>
        <v>Grazing LivestockGrazing livestock (LFA)</v>
      </c>
      <c r="B2775" t="s">
        <v>63</v>
      </c>
      <c r="C2775" t="s">
        <v>66</v>
      </c>
      <c r="F2775" t="s">
        <v>176</v>
      </c>
      <c r="G2775" t="s">
        <v>9</v>
      </c>
      <c r="H2775">
        <v>89.538037932678506</v>
      </c>
      <c r="I2775">
        <v>45.249032451103901</v>
      </c>
      <c r="J2775">
        <v>88.747810261456394</v>
      </c>
      <c r="K2775">
        <v>134.330241865901</v>
      </c>
    </row>
    <row r="2776" spans="1:11" x14ac:dyDescent="0.35">
      <c r="A2776" t="str">
        <f t="shared" si="42"/>
        <v>Grazing LivestockGrazing livestock (LFA)Grazing livestock (DA)</v>
      </c>
      <c r="B2776" t="s">
        <v>63</v>
      </c>
      <c r="C2776" t="s">
        <v>66</v>
      </c>
      <c r="D2776" t="s">
        <v>67</v>
      </c>
      <c r="F2776" t="s">
        <v>4</v>
      </c>
      <c r="G2776" t="s">
        <v>5</v>
      </c>
      <c r="H2776">
        <v>2634.0001999999999</v>
      </c>
      <c r="I2776">
        <v>910.23170000000005</v>
      </c>
      <c r="J2776">
        <v>1159.3735999999999</v>
      </c>
      <c r="K2776">
        <v>564.39490000000001</v>
      </c>
    </row>
    <row r="2777" spans="1:11" x14ac:dyDescent="0.35">
      <c r="A2777" t="str">
        <f t="shared" si="42"/>
        <v>Grazing LivestockGrazing livestock (LFA)Grazing livestock (DA)</v>
      </c>
      <c r="B2777" t="s">
        <v>63</v>
      </c>
      <c r="C2777" t="s">
        <v>66</v>
      </c>
      <c r="D2777" t="s">
        <v>67</v>
      </c>
      <c r="F2777" t="s">
        <v>6</v>
      </c>
      <c r="G2777" t="s">
        <v>7</v>
      </c>
      <c r="H2777">
        <v>91.992141920869997</v>
      </c>
      <c r="I2777">
        <v>66.213767614333804</v>
      </c>
      <c r="J2777">
        <v>91.198815661319202</v>
      </c>
      <c r="K2777">
        <v>135.19603159064701</v>
      </c>
    </row>
    <row r="2778" spans="1:11" x14ac:dyDescent="0.35">
      <c r="A2778" t="str">
        <f t="shared" si="42"/>
        <v>Grazing LivestockGrazing livestock (LFA)Grazing livestock (DA)</v>
      </c>
      <c r="B2778" t="s">
        <v>63</v>
      </c>
      <c r="C2778" t="s">
        <v>66</v>
      </c>
      <c r="D2778" t="s">
        <v>67</v>
      </c>
      <c r="F2778" t="s">
        <v>8</v>
      </c>
      <c r="G2778" t="s">
        <v>9</v>
      </c>
      <c r="H2778">
        <v>87.498495039597898</v>
      </c>
      <c r="I2778">
        <v>58.921865587630002</v>
      </c>
      <c r="J2778">
        <v>88.373231988377199</v>
      </c>
      <c r="K2778">
        <v>131.78877314270599</v>
      </c>
    </row>
    <row r="2779" spans="1:11" x14ac:dyDescent="0.35">
      <c r="A2779" t="str">
        <f t="shared" si="42"/>
        <v>Grazing LivestockGrazing livestock (LFA)Grazing livestock (DA)</v>
      </c>
      <c r="B2779" t="s">
        <v>63</v>
      </c>
      <c r="C2779" t="s">
        <v>66</v>
      </c>
      <c r="D2779" t="s">
        <v>67</v>
      </c>
      <c r="F2779" t="s">
        <v>156</v>
      </c>
      <c r="G2779" t="s">
        <v>9</v>
      </c>
      <c r="H2779">
        <v>40621.834336952597</v>
      </c>
      <c r="I2779">
        <v>30746.111725179398</v>
      </c>
      <c r="J2779">
        <v>37561.2564098406</v>
      </c>
      <c r="K2779">
        <v>62835.977361772799</v>
      </c>
    </row>
    <row r="2780" spans="1:11" x14ac:dyDescent="0.35">
      <c r="A2780" t="str">
        <f t="shared" si="42"/>
        <v>Grazing LivestockGrazing livestock (LFA)Grazing livestock (DA)</v>
      </c>
      <c r="B2780" t="s">
        <v>63</v>
      </c>
      <c r="C2780" t="s">
        <v>66</v>
      </c>
      <c r="D2780" t="s">
        <v>67</v>
      </c>
      <c r="F2780" t="s">
        <v>157</v>
      </c>
      <c r="G2780" t="s">
        <v>9</v>
      </c>
      <c r="H2780">
        <v>30373.354242114299</v>
      </c>
      <c r="I2780">
        <v>10816.9923244818</v>
      </c>
      <c r="J2780">
        <v>36195.698983571798</v>
      </c>
      <c r="K2780">
        <v>49952.814954387402</v>
      </c>
    </row>
    <row r="2781" spans="1:11" x14ac:dyDescent="0.35">
      <c r="A2781" t="str">
        <f t="shared" si="42"/>
        <v>Grazing LivestockGrazing livestock (LFA)Grazing livestock (DA)</v>
      </c>
      <c r="B2781" t="s">
        <v>63</v>
      </c>
      <c r="C2781" t="s">
        <v>66</v>
      </c>
      <c r="D2781" t="s">
        <v>67</v>
      </c>
      <c r="F2781" t="s">
        <v>158</v>
      </c>
      <c r="G2781" t="s">
        <v>9</v>
      </c>
      <c r="H2781" t="s">
        <v>24</v>
      </c>
      <c r="I2781" t="s">
        <v>24</v>
      </c>
      <c r="J2781" t="s">
        <v>54</v>
      </c>
      <c r="K2781">
        <v>0</v>
      </c>
    </row>
    <row r="2782" spans="1:11" x14ac:dyDescent="0.35">
      <c r="A2782" t="str">
        <f t="shared" si="42"/>
        <v>Grazing LivestockGrazing livestock (LFA)Grazing livestock (DA)</v>
      </c>
      <c r="B2782" t="s">
        <v>63</v>
      </c>
      <c r="C2782" t="s">
        <v>66</v>
      </c>
      <c r="D2782" t="s">
        <v>67</v>
      </c>
      <c r="F2782" t="s">
        <v>159</v>
      </c>
      <c r="G2782" t="s">
        <v>9</v>
      </c>
      <c r="H2782" t="s">
        <v>24</v>
      </c>
      <c r="I2782" t="s">
        <v>54</v>
      </c>
      <c r="J2782" t="s">
        <v>24</v>
      </c>
      <c r="K2782">
        <v>0</v>
      </c>
    </row>
    <row r="2783" spans="1:11" x14ac:dyDescent="0.35">
      <c r="A2783" t="str">
        <f t="shared" si="42"/>
        <v>Grazing LivestockGrazing livestock (LFA)Grazing livestock (DA)</v>
      </c>
      <c r="B2783" t="s">
        <v>63</v>
      </c>
      <c r="C2783" t="s">
        <v>66</v>
      </c>
      <c r="D2783" t="s">
        <v>67</v>
      </c>
      <c r="F2783" t="s">
        <v>160</v>
      </c>
      <c r="G2783" t="s">
        <v>9</v>
      </c>
      <c r="H2783">
        <v>0</v>
      </c>
      <c r="I2783">
        <v>0</v>
      </c>
      <c r="J2783" t="s">
        <v>54</v>
      </c>
      <c r="K2783">
        <v>0</v>
      </c>
    </row>
    <row r="2784" spans="1:11" x14ac:dyDescent="0.35">
      <c r="A2784" t="str">
        <f t="shared" si="42"/>
        <v>Grazing LivestockGrazing livestock (LFA)Grazing livestock (DA)</v>
      </c>
      <c r="B2784" t="s">
        <v>63</v>
      </c>
      <c r="C2784" t="s">
        <v>66</v>
      </c>
      <c r="D2784" t="s">
        <v>67</v>
      </c>
      <c r="F2784" t="s">
        <v>161</v>
      </c>
      <c r="G2784" t="s">
        <v>9</v>
      </c>
      <c r="H2784">
        <v>43.067546578014699</v>
      </c>
      <c r="I2784">
        <v>33.337327407955598</v>
      </c>
      <c r="J2784">
        <v>41.541110389265398</v>
      </c>
      <c r="K2784">
        <v>61.895611388409101</v>
      </c>
    </row>
    <row r="2785" spans="1:11" x14ac:dyDescent="0.35">
      <c r="A2785" t="str">
        <f t="shared" si="42"/>
        <v>Grazing LivestockGrazing livestock (LFA)Grazing livestock (DA)</v>
      </c>
      <c r="B2785" t="s">
        <v>63</v>
      </c>
      <c r="C2785" t="s">
        <v>66</v>
      </c>
      <c r="D2785" t="s">
        <v>67</v>
      </c>
      <c r="F2785" t="s">
        <v>162</v>
      </c>
      <c r="G2785" t="s">
        <v>9</v>
      </c>
      <c r="H2785">
        <v>397.24329348949902</v>
      </c>
      <c r="I2785">
        <v>156.38701508637899</v>
      </c>
      <c r="J2785">
        <v>468.91815123269998</v>
      </c>
      <c r="K2785">
        <v>638.45220925986405</v>
      </c>
    </row>
    <row r="2786" spans="1:11" x14ac:dyDescent="0.35">
      <c r="A2786" t="str">
        <f t="shared" si="42"/>
        <v>Grazing LivestockGrazing livestock (LFA)Grazing livestock (DA)</v>
      </c>
      <c r="B2786" t="s">
        <v>63</v>
      </c>
      <c r="C2786" t="s">
        <v>66</v>
      </c>
      <c r="D2786" t="s">
        <v>67</v>
      </c>
      <c r="F2786" t="s">
        <v>163</v>
      </c>
      <c r="G2786" t="s">
        <v>9</v>
      </c>
      <c r="H2786" t="s">
        <v>24</v>
      </c>
      <c r="I2786" t="s">
        <v>24</v>
      </c>
      <c r="J2786" t="s">
        <v>54</v>
      </c>
      <c r="K2786">
        <v>0</v>
      </c>
    </row>
    <row r="2787" spans="1:11" x14ac:dyDescent="0.35">
      <c r="A2787" t="str">
        <f t="shared" si="42"/>
        <v>Grazing LivestockGrazing livestock (LFA)Grazing livestock (DA)</v>
      </c>
      <c r="B2787" t="s">
        <v>63</v>
      </c>
      <c r="C2787" t="s">
        <v>66</v>
      </c>
      <c r="D2787" t="s">
        <v>67</v>
      </c>
      <c r="F2787" t="s">
        <v>164</v>
      </c>
      <c r="G2787" t="s">
        <v>9</v>
      </c>
      <c r="H2787">
        <v>0</v>
      </c>
      <c r="I2787">
        <v>0</v>
      </c>
      <c r="J2787">
        <v>0</v>
      </c>
      <c r="K2787">
        <v>0</v>
      </c>
    </row>
    <row r="2788" spans="1:11" x14ac:dyDescent="0.35">
      <c r="A2788" t="str">
        <f t="shared" si="42"/>
        <v>Grazing LivestockGrazing livestock (LFA)Grazing livestock (DA)</v>
      </c>
      <c r="B2788" t="s">
        <v>63</v>
      </c>
      <c r="C2788" t="s">
        <v>66</v>
      </c>
      <c r="D2788" t="s">
        <v>67</v>
      </c>
      <c r="F2788" t="s">
        <v>165</v>
      </c>
      <c r="G2788" t="s">
        <v>9</v>
      </c>
      <c r="H2788">
        <v>0</v>
      </c>
      <c r="I2788">
        <v>0</v>
      </c>
      <c r="J2788">
        <v>0</v>
      </c>
      <c r="K2788">
        <v>0</v>
      </c>
    </row>
    <row r="2789" spans="1:11" x14ac:dyDescent="0.35">
      <c r="A2789" t="str">
        <f t="shared" si="42"/>
        <v>Grazing LivestockGrazing livestock (LFA)Grazing livestock (DA)</v>
      </c>
      <c r="B2789" t="s">
        <v>63</v>
      </c>
      <c r="C2789" t="s">
        <v>66</v>
      </c>
      <c r="D2789" t="s">
        <v>67</v>
      </c>
      <c r="F2789" t="s">
        <v>166</v>
      </c>
      <c r="G2789" t="s">
        <v>9</v>
      </c>
      <c r="H2789">
        <v>13174.7077226494</v>
      </c>
      <c r="I2789" t="s">
        <v>19</v>
      </c>
      <c r="J2789">
        <v>6159.91861070495</v>
      </c>
      <c r="K2789">
        <v>26184.676813167502</v>
      </c>
    </row>
    <row r="2790" spans="1:11" x14ac:dyDescent="0.35">
      <c r="A2790" t="str">
        <f t="shared" si="42"/>
        <v>Grazing LivestockGrazing livestock (LFA)Grazing livestock (DA)</v>
      </c>
      <c r="B2790" t="s">
        <v>63</v>
      </c>
      <c r="C2790" t="s">
        <v>66</v>
      </c>
      <c r="D2790" t="s">
        <v>67</v>
      </c>
      <c r="F2790" t="s">
        <v>167</v>
      </c>
      <c r="G2790" t="s">
        <v>9</v>
      </c>
      <c r="H2790">
        <v>7212.0634619541797</v>
      </c>
      <c r="I2790">
        <v>1220.94722706318</v>
      </c>
      <c r="J2790" t="s">
        <v>19</v>
      </c>
      <c r="K2790">
        <v>12190.2099625634</v>
      </c>
    </row>
    <row r="2791" spans="1:11" x14ac:dyDescent="0.35">
      <c r="A2791" t="str">
        <f t="shared" si="42"/>
        <v>Grazing LivestockGrazing livestock (LFA)Grazing livestock (DA)</v>
      </c>
      <c r="B2791" t="s">
        <v>63</v>
      </c>
      <c r="C2791" t="s">
        <v>66</v>
      </c>
      <c r="D2791" t="s">
        <v>67</v>
      </c>
      <c r="F2791" t="s">
        <v>168</v>
      </c>
      <c r="G2791" t="s">
        <v>9</v>
      </c>
      <c r="H2791" t="s">
        <v>24</v>
      </c>
      <c r="I2791" t="s">
        <v>24</v>
      </c>
      <c r="J2791" t="s">
        <v>54</v>
      </c>
      <c r="K2791">
        <v>0</v>
      </c>
    </row>
    <row r="2792" spans="1:11" x14ac:dyDescent="0.35">
      <c r="A2792" t="str">
        <f t="shared" si="42"/>
        <v>Grazing LivestockGrazing livestock (LFA)Grazing livestock (DA)</v>
      </c>
      <c r="B2792" t="s">
        <v>63</v>
      </c>
      <c r="C2792" t="s">
        <v>66</v>
      </c>
      <c r="D2792" t="s">
        <v>67</v>
      </c>
      <c r="F2792" t="s">
        <v>169</v>
      </c>
      <c r="G2792" t="s">
        <v>9</v>
      </c>
      <c r="H2792" t="s">
        <v>24</v>
      </c>
      <c r="I2792" t="s">
        <v>54</v>
      </c>
      <c r="J2792" t="s">
        <v>24</v>
      </c>
      <c r="K2792">
        <v>0</v>
      </c>
    </row>
    <row r="2793" spans="1:11" x14ac:dyDescent="0.35">
      <c r="A2793" t="str">
        <f t="shared" si="42"/>
        <v>Grazing LivestockGrazing livestock (LFA)Grazing livestock (DA)</v>
      </c>
      <c r="B2793" t="s">
        <v>63</v>
      </c>
      <c r="C2793" t="s">
        <v>66</v>
      </c>
      <c r="D2793" t="s">
        <v>67</v>
      </c>
      <c r="F2793" t="s">
        <v>170</v>
      </c>
      <c r="G2793" t="s">
        <v>9</v>
      </c>
      <c r="H2793" t="s">
        <v>24</v>
      </c>
      <c r="I2793" t="s">
        <v>54</v>
      </c>
      <c r="J2793">
        <v>0</v>
      </c>
      <c r="K2793" t="s">
        <v>24</v>
      </c>
    </row>
    <row r="2794" spans="1:11" x14ac:dyDescent="0.35">
      <c r="A2794" t="str">
        <f t="shared" si="42"/>
        <v>Grazing LivestockGrazing livestock (LFA)Grazing livestock (DA)</v>
      </c>
      <c r="B2794" t="s">
        <v>63</v>
      </c>
      <c r="C2794" t="s">
        <v>66</v>
      </c>
      <c r="D2794" t="s">
        <v>67</v>
      </c>
      <c r="F2794" t="s">
        <v>171</v>
      </c>
      <c r="G2794" t="s">
        <v>9</v>
      </c>
      <c r="H2794">
        <v>75.129821319451693</v>
      </c>
      <c r="I2794">
        <v>44.9570452671556</v>
      </c>
      <c r="J2794">
        <v>86.716097197486604</v>
      </c>
      <c r="K2794">
        <v>99.990773933463998</v>
      </c>
    </row>
    <row r="2795" spans="1:11" x14ac:dyDescent="0.35">
      <c r="A2795" t="str">
        <f t="shared" si="42"/>
        <v>Grazing LivestockGrazing livestock (LFA)Grazing livestock (DA)</v>
      </c>
      <c r="B2795" t="s">
        <v>63</v>
      </c>
      <c r="C2795" t="s">
        <v>66</v>
      </c>
      <c r="D2795" t="s">
        <v>67</v>
      </c>
      <c r="F2795" t="s">
        <v>172</v>
      </c>
      <c r="G2795" t="s">
        <v>9</v>
      </c>
      <c r="H2795">
        <v>48.223942085463797</v>
      </c>
      <c r="I2795">
        <v>31.902465968060699</v>
      </c>
      <c r="J2795">
        <v>52.381786629348802</v>
      </c>
      <c r="K2795">
        <v>66.005516220469005</v>
      </c>
    </row>
    <row r="2796" spans="1:11" x14ac:dyDescent="0.35">
      <c r="A2796" t="str">
        <f t="shared" si="42"/>
        <v>Grazing LivestockGrazing livestock (LFA)Grazing livestock (DA)</v>
      </c>
      <c r="B2796" t="s">
        <v>63</v>
      </c>
      <c r="C2796" t="s">
        <v>66</v>
      </c>
      <c r="D2796" t="s">
        <v>67</v>
      </c>
      <c r="F2796" t="s">
        <v>173</v>
      </c>
      <c r="G2796" t="s">
        <v>9</v>
      </c>
      <c r="H2796">
        <v>26.025377560905302</v>
      </c>
      <c r="I2796">
        <v>12.7880403134718</v>
      </c>
      <c r="J2796">
        <v>32.708197994072002</v>
      </c>
      <c r="K2796">
        <v>33.646209007912702</v>
      </c>
    </row>
    <row r="2797" spans="1:11" x14ac:dyDescent="0.35">
      <c r="A2797" t="str">
        <f t="shared" si="42"/>
        <v>Grazing LivestockGrazing livestock (LFA)Grazing livestock (DA)</v>
      </c>
      <c r="B2797" t="s">
        <v>63</v>
      </c>
      <c r="C2797" t="s">
        <v>66</v>
      </c>
      <c r="D2797" t="s">
        <v>67</v>
      </c>
      <c r="F2797" t="s">
        <v>174</v>
      </c>
      <c r="G2797" t="s">
        <v>9</v>
      </c>
      <c r="H2797" t="s">
        <v>24</v>
      </c>
      <c r="I2797" t="s">
        <v>24</v>
      </c>
      <c r="J2797" t="s">
        <v>54</v>
      </c>
      <c r="K2797">
        <v>0</v>
      </c>
    </row>
    <row r="2798" spans="1:11" x14ac:dyDescent="0.35">
      <c r="A2798" t="str">
        <f t="shared" si="42"/>
        <v>Grazing LivestockGrazing livestock (LFA)Grazing livestock (DA)</v>
      </c>
      <c r="B2798" t="s">
        <v>63</v>
      </c>
      <c r="C2798" t="s">
        <v>66</v>
      </c>
      <c r="D2798" t="s">
        <v>67</v>
      </c>
      <c r="F2798" t="s">
        <v>175</v>
      </c>
      <c r="G2798" t="s">
        <v>9</v>
      </c>
      <c r="H2798" t="s">
        <v>24</v>
      </c>
      <c r="I2798" t="s">
        <v>54</v>
      </c>
      <c r="J2798" t="s">
        <v>24</v>
      </c>
      <c r="K2798">
        <v>0</v>
      </c>
    </row>
    <row r="2799" spans="1:11" x14ac:dyDescent="0.35">
      <c r="A2799" t="str">
        <f t="shared" si="42"/>
        <v>Grazing LivestockGrazing livestock (LFA)Grazing livestock (DA)</v>
      </c>
      <c r="B2799" t="s">
        <v>63</v>
      </c>
      <c r="C2799" t="s">
        <v>66</v>
      </c>
      <c r="D2799" t="s">
        <v>67</v>
      </c>
      <c r="F2799" t="s">
        <v>176</v>
      </c>
      <c r="G2799" t="s">
        <v>9</v>
      </c>
      <c r="H2799">
        <v>75.120042921181195</v>
      </c>
      <c r="I2799">
        <v>44.951113333561104</v>
      </c>
      <c r="J2799">
        <v>86.698538690893102</v>
      </c>
      <c r="K2799">
        <v>99.990773933463998</v>
      </c>
    </row>
    <row r="2800" spans="1:11" x14ac:dyDescent="0.35">
      <c r="A2800" t="str">
        <f t="shared" si="42"/>
        <v>Grazing LivestockGrazing livestock (LFA)Specialist sheep (SDA)</v>
      </c>
      <c r="B2800" t="s">
        <v>63</v>
      </c>
      <c r="C2800" t="s">
        <v>66</v>
      </c>
      <c r="D2800" t="s">
        <v>68</v>
      </c>
      <c r="F2800" t="s">
        <v>4</v>
      </c>
      <c r="G2800" t="s">
        <v>5</v>
      </c>
      <c r="H2800">
        <v>2027</v>
      </c>
      <c r="I2800">
        <v>364.69639999999998</v>
      </c>
      <c r="J2800">
        <v>969.47220000000004</v>
      </c>
      <c r="K2800">
        <v>692.83140000000003</v>
      </c>
    </row>
    <row r="2801" spans="1:11" x14ac:dyDescent="0.35">
      <c r="A2801" t="str">
        <f t="shared" si="42"/>
        <v>Grazing LivestockGrazing livestock (LFA)Specialist sheep (SDA)</v>
      </c>
      <c r="B2801" t="s">
        <v>63</v>
      </c>
      <c r="C2801" t="s">
        <v>66</v>
      </c>
      <c r="D2801" t="s">
        <v>68</v>
      </c>
      <c r="F2801" t="s">
        <v>6</v>
      </c>
      <c r="G2801" t="s">
        <v>7</v>
      </c>
      <c r="H2801">
        <v>266.49564945584598</v>
      </c>
      <c r="I2801" t="s">
        <v>58</v>
      </c>
      <c r="J2801">
        <v>173.08419297737501</v>
      </c>
      <c r="K2801">
        <v>487.78073545165603</v>
      </c>
    </row>
    <row r="2802" spans="1:11" x14ac:dyDescent="0.35">
      <c r="A2802" t="str">
        <f t="shared" si="42"/>
        <v>Grazing LivestockGrazing livestock (LFA)Specialist sheep (SDA)</v>
      </c>
      <c r="B2802" t="s">
        <v>63</v>
      </c>
      <c r="C2802" t="s">
        <v>66</v>
      </c>
      <c r="D2802" t="s">
        <v>68</v>
      </c>
      <c r="F2802" t="s">
        <v>8</v>
      </c>
      <c r="G2802" t="s">
        <v>9</v>
      </c>
      <c r="H2802">
        <v>252.07345459496801</v>
      </c>
      <c r="I2802" t="s">
        <v>58</v>
      </c>
      <c r="J2802">
        <v>167.930176504288</v>
      </c>
      <c r="K2802">
        <v>453.15360376709299</v>
      </c>
    </row>
    <row r="2803" spans="1:11" x14ac:dyDescent="0.35">
      <c r="A2803" t="str">
        <f t="shared" si="42"/>
        <v>Grazing LivestockGrazing livestock (LFA)Specialist sheep (SDA)</v>
      </c>
      <c r="B2803" t="s">
        <v>63</v>
      </c>
      <c r="C2803" t="s">
        <v>66</v>
      </c>
      <c r="D2803" t="s">
        <v>68</v>
      </c>
      <c r="F2803" t="s">
        <v>156</v>
      </c>
      <c r="G2803" t="s">
        <v>9</v>
      </c>
      <c r="H2803">
        <v>12842.614532560399</v>
      </c>
      <c r="I2803" t="s">
        <v>58</v>
      </c>
      <c r="J2803">
        <v>14560.0954272851</v>
      </c>
      <c r="K2803">
        <v>15126.3548040692</v>
      </c>
    </row>
    <row r="2804" spans="1:11" x14ac:dyDescent="0.35">
      <c r="A2804" t="str">
        <f t="shared" si="42"/>
        <v>Grazing LivestockGrazing livestock (LFA)Specialist sheep (SDA)</v>
      </c>
      <c r="B2804" t="s">
        <v>63</v>
      </c>
      <c r="C2804" t="s">
        <v>66</v>
      </c>
      <c r="D2804" t="s">
        <v>68</v>
      </c>
      <c r="F2804" t="s">
        <v>157</v>
      </c>
      <c r="G2804" t="s">
        <v>9</v>
      </c>
      <c r="H2804">
        <v>59328.993818352203</v>
      </c>
      <c r="I2804" t="s">
        <v>58</v>
      </c>
      <c r="J2804">
        <v>52546.527770574503</v>
      </c>
      <c r="K2804">
        <v>82964.244000488397</v>
      </c>
    </row>
    <row r="2805" spans="1:11" x14ac:dyDescent="0.35">
      <c r="A2805" t="str">
        <f t="shared" si="42"/>
        <v>Grazing LivestockGrazing livestock (LFA)Specialist sheep (SDA)</v>
      </c>
      <c r="B2805" t="s">
        <v>63</v>
      </c>
      <c r="C2805" t="s">
        <v>66</v>
      </c>
      <c r="D2805" t="s">
        <v>68</v>
      </c>
      <c r="F2805" t="s">
        <v>158</v>
      </c>
      <c r="G2805" t="s">
        <v>9</v>
      </c>
      <c r="H2805">
        <v>0</v>
      </c>
      <c r="I2805">
        <v>0</v>
      </c>
      <c r="J2805">
        <v>0</v>
      </c>
      <c r="K2805">
        <v>0</v>
      </c>
    </row>
    <row r="2806" spans="1:11" x14ac:dyDescent="0.35">
      <c r="A2806" t="str">
        <f t="shared" si="42"/>
        <v>Grazing LivestockGrazing livestock (LFA)Specialist sheep (SDA)</v>
      </c>
      <c r="B2806" t="s">
        <v>63</v>
      </c>
      <c r="C2806" t="s">
        <v>66</v>
      </c>
      <c r="D2806" t="s">
        <v>68</v>
      </c>
      <c r="F2806" t="s">
        <v>159</v>
      </c>
      <c r="G2806" t="s">
        <v>9</v>
      </c>
      <c r="H2806" t="s">
        <v>24</v>
      </c>
      <c r="I2806" t="s">
        <v>54</v>
      </c>
      <c r="J2806">
        <v>0</v>
      </c>
      <c r="K2806" t="s">
        <v>24</v>
      </c>
    </row>
    <row r="2807" spans="1:11" x14ac:dyDescent="0.35">
      <c r="A2807" t="str">
        <f t="shared" si="42"/>
        <v>Grazing LivestockGrazing livestock (LFA)Specialist sheep (SDA)</v>
      </c>
      <c r="B2807" t="s">
        <v>63</v>
      </c>
      <c r="C2807" t="s">
        <v>66</v>
      </c>
      <c r="D2807" t="s">
        <v>68</v>
      </c>
      <c r="F2807" t="s">
        <v>160</v>
      </c>
      <c r="G2807" t="s">
        <v>9</v>
      </c>
      <c r="H2807" t="s">
        <v>24</v>
      </c>
      <c r="I2807" t="s">
        <v>54</v>
      </c>
      <c r="J2807">
        <v>0</v>
      </c>
      <c r="K2807" t="s">
        <v>24</v>
      </c>
    </row>
    <row r="2808" spans="1:11" x14ac:dyDescent="0.35">
      <c r="A2808" t="str">
        <f t="shared" ref="A2808:A2871" si="43">CONCATENATE(B2808,C2808,D2808,E2808)</f>
        <v>Grazing LivestockGrazing livestock (LFA)Specialist sheep (SDA)</v>
      </c>
      <c r="B2808" t="s">
        <v>63</v>
      </c>
      <c r="C2808" t="s">
        <v>66</v>
      </c>
      <c r="D2808" t="s">
        <v>68</v>
      </c>
      <c r="F2808" t="s">
        <v>161</v>
      </c>
      <c r="G2808" t="s">
        <v>9</v>
      </c>
      <c r="H2808">
        <v>15.654031524420301</v>
      </c>
      <c r="I2808" t="s">
        <v>58</v>
      </c>
      <c r="J2808">
        <v>17.243116202816299</v>
      </c>
      <c r="K2808">
        <v>19.407384105281601</v>
      </c>
    </row>
    <row r="2809" spans="1:11" x14ac:dyDescent="0.35">
      <c r="A2809" t="str">
        <f t="shared" si="43"/>
        <v>Grazing LivestockGrazing livestock (LFA)Specialist sheep (SDA)</v>
      </c>
      <c r="B2809" t="s">
        <v>63</v>
      </c>
      <c r="C2809" t="s">
        <v>66</v>
      </c>
      <c r="D2809" t="s">
        <v>68</v>
      </c>
      <c r="F2809" t="s">
        <v>162</v>
      </c>
      <c r="G2809" t="s">
        <v>9</v>
      </c>
      <c r="H2809">
        <v>841.14719077454401</v>
      </c>
      <c r="I2809" t="s">
        <v>58</v>
      </c>
      <c r="J2809">
        <v>717.88806063752997</v>
      </c>
      <c r="K2809">
        <v>1190.0082439970199</v>
      </c>
    </row>
    <row r="2810" spans="1:11" x14ac:dyDescent="0.35">
      <c r="A2810" t="str">
        <f t="shared" si="43"/>
        <v>Grazing LivestockGrazing livestock (LFA)Specialist sheep (SDA)</v>
      </c>
      <c r="B2810" t="s">
        <v>63</v>
      </c>
      <c r="C2810" t="s">
        <v>66</v>
      </c>
      <c r="D2810" t="s">
        <v>68</v>
      </c>
      <c r="F2810" t="s">
        <v>163</v>
      </c>
      <c r="G2810" t="s">
        <v>9</v>
      </c>
      <c r="H2810">
        <v>0</v>
      </c>
      <c r="I2810">
        <v>0</v>
      </c>
      <c r="J2810">
        <v>0</v>
      </c>
      <c r="K2810">
        <v>0</v>
      </c>
    </row>
    <row r="2811" spans="1:11" x14ac:dyDescent="0.35">
      <c r="A2811" t="str">
        <f t="shared" si="43"/>
        <v>Grazing LivestockGrazing livestock (LFA)Specialist sheep (SDA)</v>
      </c>
      <c r="B2811" t="s">
        <v>63</v>
      </c>
      <c r="C2811" t="s">
        <v>66</v>
      </c>
      <c r="D2811" t="s">
        <v>68</v>
      </c>
      <c r="F2811" t="s">
        <v>164</v>
      </c>
      <c r="G2811" t="s">
        <v>9</v>
      </c>
      <c r="H2811">
        <v>0</v>
      </c>
      <c r="I2811">
        <v>0</v>
      </c>
      <c r="J2811">
        <v>0</v>
      </c>
      <c r="K2811">
        <v>0</v>
      </c>
    </row>
    <row r="2812" spans="1:11" x14ac:dyDescent="0.35">
      <c r="A2812" t="str">
        <f t="shared" si="43"/>
        <v>Grazing LivestockGrazing livestock (LFA)Specialist sheep (SDA)</v>
      </c>
      <c r="B2812" t="s">
        <v>63</v>
      </c>
      <c r="C2812" t="s">
        <v>66</v>
      </c>
      <c r="D2812" t="s">
        <v>68</v>
      </c>
      <c r="F2812" t="s">
        <v>165</v>
      </c>
      <c r="G2812" t="s">
        <v>9</v>
      </c>
      <c r="H2812">
        <v>0</v>
      </c>
      <c r="I2812">
        <v>0</v>
      </c>
      <c r="J2812">
        <v>0</v>
      </c>
      <c r="K2812">
        <v>0</v>
      </c>
    </row>
    <row r="2813" spans="1:11" x14ac:dyDescent="0.35">
      <c r="A2813" t="str">
        <f t="shared" si="43"/>
        <v>Grazing LivestockGrazing livestock (LFA)Specialist sheep (SDA)</v>
      </c>
      <c r="B2813" t="s">
        <v>63</v>
      </c>
      <c r="C2813" t="s">
        <v>66</v>
      </c>
      <c r="D2813" t="s">
        <v>68</v>
      </c>
      <c r="F2813" t="s">
        <v>166</v>
      </c>
      <c r="G2813" t="s">
        <v>9</v>
      </c>
      <c r="H2813">
        <v>2509.4550096201301</v>
      </c>
      <c r="I2813" t="s">
        <v>58</v>
      </c>
      <c r="J2813" t="s">
        <v>19</v>
      </c>
      <c r="K2813">
        <v>1782.5543804741001</v>
      </c>
    </row>
    <row r="2814" spans="1:11" x14ac:dyDescent="0.35">
      <c r="A2814" t="str">
        <f t="shared" si="43"/>
        <v>Grazing LivestockGrazing livestock (LFA)Specialist sheep (SDA)</v>
      </c>
      <c r="B2814" t="s">
        <v>63</v>
      </c>
      <c r="C2814" t="s">
        <v>66</v>
      </c>
      <c r="D2814" t="s">
        <v>68</v>
      </c>
      <c r="F2814" t="s">
        <v>167</v>
      </c>
      <c r="G2814" t="s">
        <v>9</v>
      </c>
      <c r="H2814">
        <v>6567.6539116921604</v>
      </c>
      <c r="I2814" t="s">
        <v>58</v>
      </c>
      <c r="J2814">
        <v>4522.6248460760398</v>
      </c>
      <c r="K2814">
        <v>11369.4280093252</v>
      </c>
    </row>
    <row r="2815" spans="1:11" x14ac:dyDescent="0.35">
      <c r="A2815" t="str">
        <f t="shared" si="43"/>
        <v>Grazing LivestockGrazing livestock (LFA)Specialist sheep (SDA)</v>
      </c>
      <c r="B2815" t="s">
        <v>63</v>
      </c>
      <c r="C2815" t="s">
        <v>66</v>
      </c>
      <c r="D2815" t="s">
        <v>68</v>
      </c>
      <c r="F2815" t="s">
        <v>168</v>
      </c>
      <c r="G2815" t="s">
        <v>9</v>
      </c>
      <c r="H2815" t="s">
        <v>54</v>
      </c>
      <c r="I2815" t="s">
        <v>54</v>
      </c>
      <c r="J2815">
        <v>0</v>
      </c>
      <c r="K2815">
        <v>0</v>
      </c>
    </row>
    <row r="2816" spans="1:11" x14ac:dyDescent="0.35">
      <c r="A2816" t="str">
        <f t="shared" si="43"/>
        <v>Grazing LivestockGrazing livestock (LFA)Specialist sheep (SDA)</v>
      </c>
      <c r="B2816" t="s">
        <v>63</v>
      </c>
      <c r="C2816" t="s">
        <v>66</v>
      </c>
      <c r="D2816" t="s">
        <v>68</v>
      </c>
      <c r="F2816" t="s">
        <v>169</v>
      </c>
      <c r="G2816" t="s">
        <v>9</v>
      </c>
      <c r="H2816" t="s">
        <v>24</v>
      </c>
      <c r="I2816" t="s">
        <v>54</v>
      </c>
      <c r="J2816">
        <v>0</v>
      </c>
      <c r="K2816" t="s">
        <v>24</v>
      </c>
    </row>
    <row r="2817" spans="1:11" x14ac:dyDescent="0.35">
      <c r="A2817" t="str">
        <f t="shared" si="43"/>
        <v>Grazing LivestockGrazing livestock (LFA)Specialist sheep (SDA)</v>
      </c>
      <c r="B2817" t="s">
        <v>63</v>
      </c>
      <c r="C2817" t="s">
        <v>66</v>
      </c>
      <c r="D2817" t="s">
        <v>68</v>
      </c>
      <c r="F2817" t="s">
        <v>170</v>
      </c>
      <c r="G2817" t="s">
        <v>9</v>
      </c>
      <c r="H2817" t="s">
        <v>54</v>
      </c>
      <c r="I2817">
        <v>0</v>
      </c>
      <c r="J2817">
        <v>0</v>
      </c>
      <c r="K2817" t="s">
        <v>54</v>
      </c>
    </row>
    <row r="2818" spans="1:11" x14ac:dyDescent="0.35">
      <c r="A2818" t="str">
        <f t="shared" si="43"/>
        <v>Grazing LivestockGrazing livestock (LFA)Specialist sheep (SDA)</v>
      </c>
      <c r="B2818" t="s">
        <v>63</v>
      </c>
      <c r="C2818" t="s">
        <v>66</v>
      </c>
      <c r="D2818" t="s">
        <v>68</v>
      </c>
      <c r="F2818" t="s">
        <v>171</v>
      </c>
      <c r="G2818" t="s">
        <v>9</v>
      </c>
      <c r="H2818">
        <v>78.561521767735599</v>
      </c>
      <c r="I2818" t="s">
        <v>58</v>
      </c>
      <c r="J2818">
        <v>71.760779469901294</v>
      </c>
      <c r="K2818">
        <v>110.02943307506</v>
      </c>
    </row>
    <row r="2819" spans="1:11" x14ac:dyDescent="0.35">
      <c r="A2819" t="str">
        <f t="shared" si="43"/>
        <v>Grazing LivestockGrazing livestock (LFA)Specialist sheep (SDA)</v>
      </c>
      <c r="B2819" t="s">
        <v>63</v>
      </c>
      <c r="C2819" t="s">
        <v>66</v>
      </c>
      <c r="D2819" t="s">
        <v>68</v>
      </c>
      <c r="F2819" t="s">
        <v>172</v>
      </c>
      <c r="G2819" t="s">
        <v>9</v>
      </c>
      <c r="H2819">
        <v>17.116272692254601</v>
      </c>
      <c r="I2819" t="s">
        <v>58</v>
      </c>
      <c r="J2819">
        <v>18.0554245091298</v>
      </c>
      <c r="K2819">
        <v>21.215011175590501</v>
      </c>
    </row>
    <row r="2820" spans="1:11" x14ac:dyDescent="0.35">
      <c r="A2820" t="str">
        <f t="shared" si="43"/>
        <v>Grazing LivestockGrazing livestock (LFA)Specialist sheep (SDA)</v>
      </c>
      <c r="B2820" t="s">
        <v>63</v>
      </c>
      <c r="C2820" t="s">
        <v>66</v>
      </c>
      <c r="D2820" t="s">
        <v>68</v>
      </c>
      <c r="F2820" t="s">
        <v>173</v>
      </c>
      <c r="G2820" t="s">
        <v>9</v>
      </c>
      <c r="H2820">
        <v>61.3855062594968</v>
      </c>
      <c r="I2820" t="s">
        <v>58</v>
      </c>
      <c r="J2820">
        <v>53.705354960771402</v>
      </c>
      <c r="K2820">
        <v>88.639633793734006</v>
      </c>
    </row>
    <row r="2821" spans="1:11" x14ac:dyDescent="0.35">
      <c r="A2821" t="str">
        <f t="shared" si="43"/>
        <v>Grazing LivestockGrazing livestock (LFA)Specialist sheep (SDA)</v>
      </c>
      <c r="B2821" t="s">
        <v>63</v>
      </c>
      <c r="C2821" t="s">
        <v>66</v>
      </c>
      <c r="D2821" t="s">
        <v>68</v>
      </c>
      <c r="F2821" t="s">
        <v>174</v>
      </c>
      <c r="G2821" t="s">
        <v>9</v>
      </c>
      <c r="H2821">
        <v>0</v>
      </c>
      <c r="I2821">
        <v>0</v>
      </c>
      <c r="J2821">
        <v>0</v>
      </c>
      <c r="K2821">
        <v>0</v>
      </c>
    </row>
    <row r="2822" spans="1:11" x14ac:dyDescent="0.35">
      <c r="A2822" t="str">
        <f t="shared" si="43"/>
        <v>Grazing LivestockGrazing livestock (LFA)Specialist sheep (SDA)</v>
      </c>
      <c r="B2822" t="s">
        <v>63</v>
      </c>
      <c r="C2822" t="s">
        <v>66</v>
      </c>
      <c r="D2822" t="s">
        <v>68</v>
      </c>
      <c r="F2822" t="s">
        <v>175</v>
      </c>
      <c r="G2822" t="s">
        <v>9</v>
      </c>
      <c r="H2822" t="s">
        <v>24</v>
      </c>
      <c r="I2822" t="s">
        <v>54</v>
      </c>
      <c r="J2822">
        <v>0</v>
      </c>
      <c r="K2822" t="s">
        <v>24</v>
      </c>
    </row>
    <row r="2823" spans="1:11" x14ac:dyDescent="0.35">
      <c r="A2823" t="str">
        <f t="shared" si="43"/>
        <v>Grazing LivestockGrazing livestock (LFA)Specialist sheep (SDA)</v>
      </c>
      <c r="B2823" t="s">
        <v>63</v>
      </c>
      <c r="C2823" t="s">
        <v>66</v>
      </c>
      <c r="D2823" t="s">
        <v>68</v>
      </c>
      <c r="F2823" t="s">
        <v>176</v>
      </c>
      <c r="G2823" t="s">
        <v>9</v>
      </c>
      <c r="H2823">
        <v>78.557146687321193</v>
      </c>
      <c r="I2823" t="s">
        <v>58</v>
      </c>
      <c r="J2823">
        <v>71.760779469901294</v>
      </c>
      <c r="K2823">
        <v>110.01663300855</v>
      </c>
    </row>
    <row r="2824" spans="1:11" x14ac:dyDescent="0.35">
      <c r="A2824" t="str">
        <f t="shared" si="43"/>
        <v>Grazing LivestockGrazing livestock (LFA)Other grazing livestock (SDA)</v>
      </c>
      <c r="B2824" t="s">
        <v>63</v>
      </c>
      <c r="C2824" t="s">
        <v>66</v>
      </c>
      <c r="D2824" t="s">
        <v>69</v>
      </c>
      <c r="F2824" t="s">
        <v>4</v>
      </c>
      <c r="G2824" t="s">
        <v>5</v>
      </c>
      <c r="H2824">
        <v>2266.9998999999998</v>
      </c>
      <c r="I2824">
        <v>422.85390000000001</v>
      </c>
      <c r="J2824">
        <v>1361.0934999999999</v>
      </c>
      <c r="K2824">
        <v>483.05250000000001</v>
      </c>
    </row>
    <row r="2825" spans="1:11" x14ac:dyDescent="0.35">
      <c r="A2825" t="str">
        <f t="shared" si="43"/>
        <v>Grazing LivestockGrazing livestock (LFA)Other grazing livestock (SDA)</v>
      </c>
      <c r="B2825" t="s">
        <v>63</v>
      </c>
      <c r="C2825" t="s">
        <v>66</v>
      </c>
      <c r="D2825" t="s">
        <v>69</v>
      </c>
      <c r="F2825" t="s">
        <v>6</v>
      </c>
      <c r="G2825" t="s">
        <v>7</v>
      </c>
      <c r="H2825">
        <v>179.93316333538399</v>
      </c>
      <c r="I2825" t="s">
        <v>58</v>
      </c>
      <c r="J2825">
        <v>141.22681017725799</v>
      </c>
      <c r="K2825">
        <v>385.599629400531</v>
      </c>
    </row>
    <row r="2826" spans="1:11" x14ac:dyDescent="0.35">
      <c r="A2826" t="str">
        <f t="shared" si="43"/>
        <v>Grazing LivestockGrazing livestock (LFA)Other grazing livestock (SDA)</v>
      </c>
      <c r="B2826" t="s">
        <v>63</v>
      </c>
      <c r="C2826" t="s">
        <v>66</v>
      </c>
      <c r="D2826" t="s">
        <v>69</v>
      </c>
      <c r="F2826" t="s">
        <v>8</v>
      </c>
      <c r="G2826" t="s">
        <v>9</v>
      </c>
      <c r="H2826">
        <v>176.200914056503</v>
      </c>
      <c r="I2826" t="s">
        <v>58</v>
      </c>
      <c r="J2826">
        <v>138.95347027665599</v>
      </c>
      <c r="K2826">
        <v>376.08289929976598</v>
      </c>
    </row>
    <row r="2827" spans="1:11" x14ac:dyDescent="0.35">
      <c r="A2827" t="str">
        <f t="shared" si="43"/>
        <v>Grazing LivestockGrazing livestock (LFA)Other grazing livestock (SDA)</v>
      </c>
      <c r="B2827" t="s">
        <v>63</v>
      </c>
      <c r="C2827" t="s">
        <v>66</v>
      </c>
      <c r="D2827" t="s">
        <v>69</v>
      </c>
      <c r="F2827" t="s">
        <v>156</v>
      </c>
      <c r="G2827" t="s">
        <v>9</v>
      </c>
      <c r="H2827">
        <v>49655.510416431898</v>
      </c>
      <c r="I2827" t="s">
        <v>58</v>
      </c>
      <c r="J2827">
        <v>47878.181908663901</v>
      </c>
      <c r="K2827">
        <v>83413.618785742699</v>
      </c>
    </row>
    <row r="2828" spans="1:11" x14ac:dyDescent="0.35">
      <c r="A2828" t="str">
        <f t="shared" si="43"/>
        <v>Grazing LivestockGrazing livestock (LFA)Other grazing livestock (SDA)</v>
      </c>
      <c r="B2828" t="s">
        <v>63</v>
      </c>
      <c r="C2828" t="s">
        <v>66</v>
      </c>
      <c r="D2828" t="s">
        <v>69</v>
      </c>
      <c r="F2828" t="s">
        <v>157</v>
      </c>
      <c r="G2828" t="s">
        <v>9</v>
      </c>
      <c r="H2828">
        <v>36342.189078041003</v>
      </c>
      <c r="I2828" t="s">
        <v>58</v>
      </c>
      <c r="J2828">
        <v>31606.934541602001</v>
      </c>
      <c r="K2828">
        <v>73624.819317982998</v>
      </c>
    </row>
    <row r="2829" spans="1:11" x14ac:dyDescent="0.35">
      <c r="A2829" t="str">
        <f t="shared" si="43"/>
        <v>Grazing LivestockGrazing livestock (LFA)Other grazing livestock (SDA)</v>
      </c>
      <c r="B2829" t="s">
        <v>63</v>
      </c>
      <c r="C2829" t="s">
        <v>66</v>
      </c>
      <c r="D2829" t="s">
        <v>69</v>
      </c>
      <c r="F2829" t="s">
        <v>158</v>
      </c>
      <c r="G2829" t="s">
        <v>9</v>
      </c>
      <c r="H2829">
        <v>0</v>
      </c>
      <c r="I2829">
        <v>0</v>
      </c>
      <c r="J2829">
        <v>0</v>
      </c>
      <c r="K2829">
        <v>0</v>
      </c>
    </row>
    <row r="2830" spans="1:11" x14ac:dyDescent="0.35">
      <c r="A2830" t="str">
        <f t="shared" si="43"/>
        <v>Grazing LivestockGrazing livestock (LFA)Other grazing livestock (SDA)</v>
      </c>
      <c r="B2830" t="s">
        <v>63</v>
      </c>
      <c r="C2830" t="s">
        <v>66</v>
      </c>
      <c r="D2830" t="s">
        <v>69</v>
      </c>
      <c r="F2830" t="s">
        <v>159</v>
      </c>
      <c r="G2830" t="s">
        <v>9</v>
      </c>
      <c r="H2830" t="s">
        <v>19</v>
      </c>
      <c r="I2830">
        <v>0</v>
      </c>
      <c r="J2830" t="s">
        <v>19</v>
      </c>
      <c r="K2830" t="s">
        <v>24</v>
      </c>
    </row>
    <row r="2831" spans="1:11" x14ac:dyDescent="0.35">
      <c r="A2831" t="str">
        <f t="shared" si="43"/>
        <v>Grazing LivestockGrazing livestock (LFA)Other grazing livestock (SDA)</v>
      </c>
      <c r="B2831" t="s">
        <v>63</v>
      </c>
      <c r="C2831" t="s">
        <v>66</v>
      </c>
      <c r="D2831" t="s">
        <v>69</v>
      </c>
      <c r="F2831" t="s">
        <v>160</v>
      </c>
      <c r="G2831" t="s">
        <v>9</v>
      </c>
      <c r="H2831" t="s">
        <v>24</v>
      </c>
      <c r="I2831">
        <v>0</v>
      </c>
      <c r="J2831" t="s">
        <v>24</v>
      </c>
      <c r="K2831" t="s">
        <v>24</v>
      </c>
    </row>
    <row r="2832" spans="1:11" x14ac:dyDescent="0.35">
      <c r="A2832" t="str">
        <f t="shared" si="43"/>
        <v>Grazing LivestockGrazing livestock (LFA)Other grazing livestock (SDA)</v>
      </c>
      <c r="B2832" t="s">
        <v>63</v>
      </c>
      <c r="C2832" t="s">
        <v>66</v>
      </c>
      <c r="D2832" t="s">
        <v>69</v>
      </c>
      <c r="F2832" t="s">
        <v>161</v>
      </c>
      <c r="G2832" t="s">
        <v>9</v>
      </c>
      <c r="H2832">
        <v>54.885662456359199</v>
      </c>
      <c r="I2832" t="s">
        <v>58</v>
      </c>
      <c r="J2832">
        <v>53.262020647369198</v>
      </c>
      <c r="K2832">
        <v>88.944070468530896</v>
      </c>
    </row>
    <row r="2833" spans="1:11" x14ac:dyDescent="0.35">
      <c r="A2833" t="str">
        <f t="shared" si="43"/>
        <v>Grazing LivestockGrazing livestock (LFA)Other grazing livestock (SDA)</v>
      </c>
      <c r="B2833" t="s">
        <v>63</v>
      </c>
      <c r="C2833" t="s">
        <v>66</v>
      </c>
      <c r="D2833" t="s">
        <v>69</v>
      </c>
      <c r="F2833" t="s">
        <v>162</v>
      </c>
      <c r="G2833" t="s">
        <v>9</v>
      </c>
      <c r="H2833">
        <v>494.55221021403702</v>
      </c>
      <c r="I2833" t="s">
        <v>58</v>
      </c>
      <c r="J2833">
        <v>440.21673926148401</v>
      </c>
      <c r="K2833">
        <v>966.03209568318198</v>
      </c>
    </row>
    <row r="2834" spans="1:11" x14ac:dyDescent="0.35">
      <c r="A2834" t="str">
        <f t="shared" si="43"/>
        <v>Grazing LivestockGrazing livestock (LFA)Other grazing livestock (SDA)</v>
      </c>
      <c r="B2834" t="s">
        <v>63</v>
      </c>
      <c r="C2834" t="s">
        <v>66</v>
      </c>
      <c r="D2834" t="s">
        <v>69</v>
      </c>
      <c r="F2834" t="s">
        <v>163</v>
      </c>
      <c r="G2834" t="s">
        <v>9</v>
      </c>
      <c r="H2834">
        <v>0</v>
      </c>
      <c r="I2834">
        <v>0</v>
      </c>
      <c r="J2834">
        <v>0</v>
      </c>
      <c r="K2834">
        <v>0</v>
      </c>
    </row>
    <row r="2835" spans="1:11" x14ac:dyDescent="0.35">
      <c r="A2835" t="str">
        <f t="shared" si="43"/>
        <v>Grazing LivestockGrazing livestock (LFA)Other grazing livestock (SDA)</v>
      </c>
      <c r="B2835" t="s">
        <v>63</v>
      </c>
      <c r="C2835" t="s">
        <v>66</v>
      </c>
      <c r="D2835" t="s">
        <v>69</v>
      </c>
      <c r="F2835" t="s">
        <v>164</v>
      </c>
      <c r="G2835" t="s">
        <v>9</v>
      </c>
      <c r="H2835">
        <v>0</v>
      </c>
      <c r="I2835">
        <v>0</v>
      </c>
      <c r="J2835">
        <v>0</v>
      </c>
      <c r="K2835">
        <v>0</v>
      </c>
    </row>
    <row r="2836" spans="1:11" x14ac:dyDescent="0.35">
      <c r="A2836" t="str">
        <f t="shared" si="43"/>
        <v>Grazing LivestockGrazing livestock (LFA)Other grazing livestock (SDA)</v>
      </c>
      <c r="B2836" t="s">
        <v>63</v>
      </c>
      <c r="C2836" t="s">
        <v>66</v>
      </c>
      <c r="D2836" t="s">
        <v>69</v>
      </c>
      <c r="F2836" t="s">
        <v>165</v>
      </c>
      <c r="G2836" t="s">
        <v>9</v>
      </c>
      <c r="H2836">
        <v>0</v>
      </c>
      <c r="I2836">
        <v>0</v>
      </c>
      <c r="J2836">
        <v>0</v>
      </c>
      <c r="K2836">
        <v>0</v>
      </c>
    </row>
    <row r="2837" spans="1:11" x14ac:dyDescent="0.35">
      <c r="A2837" t="str">
        <f t="shared" si="43"/>
        <v>Grazing LivestockGrazing livestock (LFA)Other grazing livestock (SDA)</v>
      </c>
      <c r="B2837" t="s">
        <v>63</v>
      </c>
      <c r="C2837" t="s">
        <v>66</v>
      </c>
      <c r="D2837" t="s">
        <v>69</v>
      </c>
      <c r="F2837" t="s">
        <v>166</v>
      </c>
      <c r="G2837" t="s">
        <v>9</v>
      </c>
      <c r="H2837">
        <v>9776.7567980042695</v>
      </c>
      <c r="I2837" t="s">
        <v>58</v>
      </c>
      <c r="J2837">
        <v>8939.4311526724705</v>
      </c>
      <c r="K2837">
        <v>19693.220668146801</v>
      </c>
    </row>
    <row r="2838" spans="1:11" x14ac:dyDescent="0.35">
      <c r="A2838" t="str">
        <f t="shared" si="43"/>
        <v>Grazing LivestockGrazing livestock (LFA)Other grazing livestock (SDA)</v>
      </c>
      <c r="B2838" t="s">
        <v>63</v>
      </c>
      <c r="C2838" t="s">
        <v>66</v>
      </c>
      <c r="D2838" t="s">
        <v>69</v>
      </c>
      <c r="F2838" t="s">
        <v>167</v>
      </c>
      <c r="G2838" t="s">
        <v>9</v>
      </c>
      <c r="H2838">
        <v>4731.4369320439801</v>
      </c>
      <c r="I2838" t="s">
        <v>58</v>
      </c>
      <c r="J2838">
        <v>4078.7039203405202</v>
      </c>
      <c r="K2838">
        <v>9636.6198378023091</v>
      </c>
    </row>
    <row r="2839" spans="1:11" x14ac:dyDescent="0.35">
      <c r="A2839" t="str">
        <f t="shared" si="43"/>
        <v>Grazing LivestockGrazing livestock (LFA)Other grazing livestock (SDA)</v>
      </c>
      <c r="B2839" t="s">
        <v>63</v>
      </c>
      <c r="C2839" t="s">
        <v>66</v>
      </c>
      <c r="D2839" t="s">
        <v>69</v>
      </c>
      <c r="F2839" t="s">
        <v>168</v>
      </c>
      <c r="G2839" t="s">
        <v>9</v>
      </c>
      <c r="H2839">
        <v>0</v>
      </c>
      <c r="I2839">
        <v>0</v>
      </c>
      <c r="J2839">
        <v>0</v>
      </c>
      <c r="K2839">
        <v>0</v>
      </c>
    </row>
    <row r="2840" spans="1:11" x14ac:dyDescent="0.35">
      <c r="A2840" t="str">
        <f t="shared" si="43"/>
        <v>Grazing LivestockGrazing livestock (LFA)Other grazing livestock (SDA)</v>
      </c>
      <c r="B2840" t="s">
        <v>63</v>
      </c>
      <c r="C2840" t="s">
        <v>66</v>
      </c>
      <c r="D2840" t="s">
        <v>69</v>
      </c>
      <c r="F2840" t="s">
        <v>169</v>
      </c>
      <c r="G2840" t="s">
        <v>9</v>
      </c>
      <c r="H2840" t="s">
        <v>19</v>
      </c>
      <c r="I2840">
        <v>0</v>
      </c>
      <c r="J2840" t="s">
        <v>24</v>
      </c>
      <c r="K2840" t="s">
        <v>24</v>
      </c>
    </row>
    <row r="2841" spans="1:11" x14ac:dyDescent="0.35">
      <c r="A2841" t="str">
        <f t="shared" si="43"/>
        <v>Grazing LivestockGrazing livestock (LFA)Other grazing livestock (SDA)</v>
      </c>
      <c r="B2841" t="s">
        <v>63</v>
      </c>
      <c r="C2841" t="s">
        <v>66</v>
      </c>
      <c r="D2841" t="s">
        <v>69</v>
      </c>
      <c r="F2841" t="s">
        <v>170</v>
      </c>
      <c r="G2841" t="s">
        <v>9</v>
      </c>
      <c r="H2841">
        <v>0</v>
      </c>
      <c r="I2841">
        <v>0</v>
      </c>
      <c r="J2841">
        <v>0</v>
      </c>
      <c r="K2841">
        <v>0</v>
      </c>
    </row>
    <row r="2842" spans="1:11" x14ac:dyDescent="0.35">
      <c r="A2842" t="str">
        <f t="shared" si="43"/>
        <v>Grazing LivestockGrazing livestock (LFA)Other grazing livestock (SDA)</v>
      </c>
      <c r="B2842" t="s">
        <v>63</v>
      </c>
      <c r="C2842" t="s">
        <v>66</v>
      </c>
      <c r="D2842" t="s">
        <v>69</v>
      </c>
      <c r="F2842" t="s">
        <v>171</v>
      </c>
      <c r="G2842" t="s">
        <v>9</v>
      </c>
      <c r="H2842">
        <v>116.113229693923</v>
      </c>
      <c r="I2842" t="s">
        <v>58</v>
      </c>
      <c r="J2842">
        <v>102.600310734861</v>
      </c>
      <c r="K2842">
        <v>209.32564737249101</v>
      </c>
    </row>
    <row r="2843" spans="1:11" x14ac:dyDescent="0.35">
      <c r="A2843" t="str">
        <f t="shared" si="43"/>
        <v>Grazing LivestockGrazing livestock (LFA)Other grazing livestock (SDA)</v>
      </c>
      <c r="B2843" t="s">
        <v>63</v>
      </c>
      <c r="C2843" t="s">
        <v>66</v>
      </c>
      <c r="D2843" t="s">
        <v>69</v>
      </c>
      <c r="F2843" t="s">
        <v>172</v>
      </c>
      <c r="G2843" t="s">
        <v>9</v>
      </c>
      <c r="H2843">
        <v>77.720183165424999</v>
      </c>
      <c r="I2843" t="s">
        <v>58</v>
      </c>
      <c r="J2843">
        <v>69.329404788723195</v>
      </c>
      <c r="K2843">
        <v>132.25432081854501</v>
      </c>
    </row>
    <row r="2844" spans="1:11" x14ac:dyDescent="0.35">
      <c r="A2844" t="str">
        <f t="shared" si="43"/>
        <v>Grazing LivestockGrazing livestock (LFA)Other grazing livestock (SDA)</v>
      </c>
      <c r="B2844" t="s">
        <v>63</v>
      </c>
      <c r="C2844" t="s">
        <v>66</v>
      </c>
      <c r="D2844" t="s">
        <v>69</v>
      </c>
      <c r="F2844" t="s">
        <v>173</v>
      </c>
      <c r="G2844" t="s">
        <v>9</v>
      </c>
      <c r="H2844">
        <v>37.700806367834403</v>
      </c>
      <c r="I2844" t="s">
        <v>58</v>
      </c>
      <c r="J2844">
        <v>33.054603855209102</v>
      </c>
      <c r="K2844">
        <v>75.0657801485346</v>
      </c>
    </row>
    <row r="2845" spans="1:11" x14ac:dyDescent="0.35">
      <c r="A2845" t="str">
        <f t="shared" si="43"/>
        <v>Grazing LivestockGrazing livestock (LFA)Other grazing livestock (SDA)</v>
      </c>
      <c r="B2845" t="s">
        <v>63</v>
      </c>
      <c r="C2845" t="s">
        <v>66</v>
      </c>
      <c r="D2845" t="s">
        <v>69</v>
      </c>
      <c r="F2845" t="s">
        <v>174</v>
      </c>
      <c r="G2845" t="s">
        <v>9</v>
      </c>
      <c r="H2845">
        <v>0</v>
      </c>
      <c r="I2845">
        <v>0</v>
      </c>
      <c r="J2845">
        <v>0</v>
      </c>
      <c r="K2845">
        <v>0</v>
      </c>
    </row>
    <row r="2846" spans="1:11" x14ac:dyDescent="0.35">
      <c r="A2846" t="str">
        <f t="shared" si="43"/>
        <v>Grazing LivestockGrazing livestock (LFA)Other grazing livestock (SDA)</v>
      </c>
      <c r="B2846" t="s">
        <v>63</v>
      </c>
      <c r="C2846" t="s">
        <v>66</v>
      </c>
      <c r="D2846" t="s">
        <v>69</v>
      </c>
      <c r="F2846" t="s">
        <v>175</v>
      </c>
      <c r="G2846" t="s">
        <v>9</v>
      </c>
      <c r="H2846" t="s">
        <v>19</v>
      </c>
      <c r="I2846">
        <v>0</v>
      </c>
      <c r="J2846" t="s">
        <v>19</v>
      </c>
      <c r="K2846" t="s">
        <v>24</v>
      </c>
    </row>
    <row r="2847" spans="1:11" x14ac:dyDescent="0.35">
      <c r="A2847" t="str">
        <f t="shared" si="43"/>
        <v>Grazing LivestockGrazing livestock (LFA)Other grazing livestock (SDA)</v>
      </c>
      <c r="B2847" t="s">
        <v>63</v>
      </c>
      <c r="C2847" t="s">
        <v>66</v>
      </c>
      <c r="D2847" t="s">
        <v>69</v>
      </c>
      <c r="F2847" t="s">
        <v>176</v>
      </c>
      <c r="G2847" t="s">
        <v>9</v>
      </c>
      <c r="H2847">
        <v>116.108514754588</v>
      </c>
      <c r="I2847" t="s">
        <v>58</v>
      </c>
      <c r="J2847">
        <v>102.59279994886499</v>
      </c>
      <c r="K2847">
        <v>209.324682912106</v>
      </c>
    </row>
    <row r="2848" spans="1:11" x14ac:dyDescent="0.35">
      <c r="A2848" t="str">
        <f t="shared" si="43"/>
        <v>Other types &amp; mixed</v>
      </c>
      <c r="B2848" t="s">
        <v>70</v>
      </c>
      <c r="F2848" t="s">
        <v>4</v>
      </c>
      <c r="G2848" t="s">
        <v>5</v>
      </c>
      <c r="H2848">
        <v>8914.0005999999994</v>
      </c>
      <c r="I2848">
        <v>2147.5664999999999</v>
      </c>
      <c r="J2848">
        <v>4468.2597999999998</v>
      </c>
      <c r="K2848">
        <v>2298.1743000000001</v>
      </c>
    </row>
    <row r="2849" spans="1:11" x14ac:dyDescent="0.35">
      <c r="A2849" t="str">
        <f t="shared" si="43"/>
        <v>Other types &amp; mixed</v>
      </c>
      <c r="B2849" t="s">
        <v>70</v>
      </c>
      <c r="F2849" t="s">
        <v>6</v>
      </c>
      <c r="G2849" t="s">
        <v>7</v>
      </c>
      <c r="H2849">
        <v>140.87410433560001</v>
      </c>
      <c r="I2849">
        <v>69.101111382581195</v>
      </c>
      <c r="J2849">
        <v>146.64488754324401</v>
      </c>
      <c r="K2849">
        <v>196.72361786005499</v>
      </c>
    </row>
    <row r="2850" spans="1:11" x14ac:dyDescent="0.35">
      <c r="A2850" t="str">
        <f t="shared" si="43"/>
        <v>Other types &amp; mixed</v>
      </c>
      <c r="B2850" t="s">
        <v>70</v>
      </c>
      <c r="F2850" t="s">
        <v>8</v>
      </c>
      <c r="G2850" t="s">
        <v>9</v>
      </c>
      <c r="H2850">
        <v>134.004789406566</v>
      </c>
      <c r="I2850">
        <v>61.594757404252697</v>
      </c>
      <c r="J2850">
        <v>140.45169224605101</v>
      </c>
      <c r="K2850">
        <v>189.135038752718</v>
      </c>
    </row>
    <row r="2851" spans="1:11" x14ac:dyDescent="0.35">
      <c r="A2851" t="str">
        <f t="shared" si="43"/>
        <v>Other types &amp; mixed</v>
      </c>
      <c r="B2851" t="s">
        <v>70</v>
      </c>
      <c r="F2851" t="s">
        <v>156</v>
      </c>
      <c r="G2851" t="s">
        <v>9</v>
      </c>
      <c r="H2851">
        <v>47092.718246058903</v>
      </c>
      <c r="I2851">
        <v>34110.684689717396</v>
      </c>
      <c r="J2851">
        <v>50025.890672605899</v>
      </c>
      <c r="K2851">
        <v>53521.127060597602</v>
      </c>
    </row>
    <row r="2852" spans="1:11" x14ac:dyDescent="0.35">
      <c r="A2852" t="str">
        <f t="shared" si="43"/>
        <v>Other types &amp; mixed</v>
      </c>
      <c r="B2852" t="s">
        <v>70</v>
      </c>
      <c r="F2852" t="s">
        <v>157</v>
      </c>
      <c r="G2852" t="s">
        <v>9</v>
      </c>
      <c r="H2852">
        <v>15345.0259533525</v>
      </c>
      <c r="I2852">
        <v>8627.6777881849102</v>
      </c>
      <c r="J2852">
        <v>14207.6307260379</v>
      </c>
      <c r="K2852">
        <v>23833.5593336415</v>
      </c>
    </row>
    <row r="2853" spans="1:11" x14ac:dyDescent="0.35">
      <c r="A2853" t="str">
        <f t="shared" si="43"/>
        <v>Other types &amp; mixed</v>
      </c>
      <c r="B2853" t="s">
        <v>70</v>
      </c>
      <c r="F2853" t="s">
        <v>158</v>
      </c>
      <c r="G2853" t="s">
        <v>9</v>
      </c>
      <c r="H2853">
        <v>83860.890687543797</v>
      </c>
      <c r="I2853">
        <v>12701.8007800457</v>
      </c>
      <c r="J2853" t="s">
        <v>19</v>
      </c>
      <c r="K2853">
        <v>62621.8320878882</v>
      </c>
    </row>
    <row r="2854" spans="1:11" x14ac:dyDescent="0.35">
      <c r="A2854" t="str">
        <f t="shared" si="43"/>
        <v>Other types &amp; mixed</v>
      </c>
      <c r="B2854" t="s">
        <v>70</v>
      </c>
      <c r="F2854" t="s">
        <v>159</v>
      </c>
      <c r="G2854" t="s">
        <v>9</v>
      </c>
      <c r="H2854">
        <v>213744.12778369099</v>
      </c>
      <c r="I2854">
        <v>27186.104566540798</v>
      </c>
      <c r="J2854">
        <v>321751.91539710801</v>
      </c>
      <c r="K2854">
        <v>178080.56018022599</v>
      </c>
    </row>
    <row r="2855" spans="1:11" x14ac:dyDescent="0.35">
      <c r="A2855" t="str">
        <f t="shared" si="43"/>
        <v>Other types &amp; mixed</v>
      </c>
      <c r="B2855" t="s">
        <v>70</v>
      </c>
      <c r="F2855" t="s">
        <v>160</v>
      </c>
      <c r="G2855" t="s">
        <v>9</v>
      </c>
      <c r="H2855" t="s">
        <v>24</v>
      </c>
      <c r="I2855" t="s">
        <v>54</v>
      </c>
      <c r="J2855" t="s">
        <v>24</v>
      </c>
      <c r="K2855">
        <v>0</v>
      </c>
    </row>
    <row r="2856" spans="1:11" x14ac:dyDescent="0.35">
      <c r="A2856" t="str">
        <f t="shared" si="43"/>
        <v>Other types &amp; mixed</v>
      </c>
      <c r="B2856" t="s">
        <v>70</v>
      </c>
      <c r="F2856" t="s">
        <v>161</v>
      </c>
      <c r="G2856" t="s">
        <v>9</v>
      </c>
      <c r="H2856">
        <v>46.649651033229702</v>
      </c>
      <c r="I2856">
        <v>40.231876218966903</v>
      </c>
      <c r="J2856">
        <v>50.015697744343299</v>
      </c>
      <c r="K2856">
        <v>46.102358772352503</v>
      </c>
    </row>
    <row r="2857" spans="1:11" x14ac:dyDescent="0.35">
      <c r="A2857" t="str">
        <f t="shared" si="43"/>
        <v>Other types &amp; mixed</v>
      </c>
      <c r="B2857" t="s">
        <v>70</v>
      </c>
      <c r="F2857" t="s">
        <v>162</v>
      </c>
      <c r="G2857" t="s">
        <v>9</v>
      </c>
      <c r="H2857">
        <v>184.845131152448</v>
      </c>
      <c r="I2857">
        <v>106.95460256993201</v>
      </c>
      <c r="J2857">
        <v>178.18678920594499</v>
      </c>
      <c r="K2857">
        <v>270.57678845333902</v>
      </c>
    </row>
    <row r="2858" spans="1:11" x14ac:dyDescent="0.35">
      <c r="A2858" t="str">
        <f t="shared" si="43"/>
        <v>Other types &amp; mixed</v>
      </c>
      <c r="B2858" t="s">
        <v>70</v>
      </c>
      <c r="F2858" t="s">
        <v>163</v>
      </c>
      <c r="G2858" t="s">
        <v>9</v>
      </c>
      <c r="H2858">
        <v>707.00218983606499</v>
      </c>
      <c r="I2858">
        <v>86.200734785162695</v>
      </c>
      <c r="J2858" t="s">
        <v>19</v>
      </c>
      <c r="K2858" t="s">
        <v>19</v>
      </c>
    </row>
    <row r="2859" spans="1:11" x14ac:dyDescent="0.35">
      <c r="A2859" t="str">
        <f t="shared" si="43"/>
        <v>Other types &amp; mixed</v>
      </c>
      <c r="B2859" t="s">
        <v>70</v>
      </c>
      <c r="F2859" t="s">
        <v>164</v>
      </c>
      <c r="G2859" t="s">
        <v>9</v>
      </c>
      <c r="H2859">
        <v>36474.348562159597</v>
      </c>
      <c r="I2859" t="s">
        <v>19</v>
      </c>
      <c r="J2859">
        <v>41789.368815774797</v>
      </c>
      <c r="K2859" t="s">
        <v>19</v>
      </c>
    </row>
    <row r="2860" spans="1:11" x14ac:dyDescent="0.35">
      <c r="A2860" t="str">
        <f t="shared" si="43"/>
        <v>Other types &amp; mixed</v>
      </c>
      <c r="B2860" t="s">
        <v>70</v>
      </c>
      <c r="F2860" t="s">
        <v>165</v>
      </c>
      <c r="G2860" t="s">
        <v>9</v>
      </c>
      <c r="H2860">
        <v>77984.422071477107</v>
      </c>
      <c r="I2860" t="s">
        <v>24</v>
      </c>
      <c r="J2860">
        <v>129940.309812939</v>
      </c>
      <c r="K2860" t="s">
        <v>19</v>
      </c>
    </row>
    <row r="2861" spans="1:11" x14ac:dyDescent="0.35">
      <c r="A2861" t="str">
        <f t="shared" si="43"/>
        <v>Other types &amp; mixed</v>
      </c>
      <c r="B2861" t="s">
        <v>70</v>
      </c>
      <c r="F2861" t="s">
        <v>166</v>
      </c>
      <c r="G2861" t="s">
        <v>9</v>
      </c>
      <c r="H2861">
        <v>16061.431776064701</v>
      </c>
      <c r="I2861">
        <v>8359.8237286714993</v>
      </c>
      <c r="J2861">
        <v>17446.956913091799</v>
      </c>
      <c r="K2861">
        <v>20564.497173256201</v>
      </c>
    </row>
    <row r="2862" spans="1:11" x14ac:dyDescent="0.35">
      <c r="A2862" t="str">
        <f t="shared" si="43"/>
        <v>Other types &amp; mixed</v>
      </c>
      <c r="B2862" t="s">
        <v>70</v>
      </c>
      <c r="F2862" t="s">
        <v>167</v>
      </c>
      <c r="G2862" t="s">
        <v>9</v>
      </c>
      <c r="H2862">
        <v>3306.0930835701301</v>
      </c>
      <c r="I2862">
        <v>890.09528184575504</v>
      </c>
      <c r="J2862">
        <v>2459.4771705082999</v>
      </c>
      <c r="K2862" t="s">
        <v>19</v>
      </c>
    </row>
    <row r="2863" spans="1:11" x14ac:dyDescent="0.35">
      <c r="A2863" t="str">
        <f t="shared" si="43"/>
        <v>Other types &amp; mixed</v>
      </c>
      <c r="B2863" t="s">
        <v>70</v>
      </c>
      <c r="F2863" t="s">
        <v>168</v>
      </c>
      <c r="G2863" t="s">
        <v>9</v>
      </c>
      <c r="H2863">
        <v>1882.61338576755</v>
      </c>
      <c r="I2863" t="s">
        <v>19</v>
      </c>
      <c r="J2863" t="s">
        <v>19</v>
      </c>
      <c r="K2863" t="s">
        <v>19</v>
      </c>
    </row>
    <row r="2864" spans="1:11" x14ac:dyDescent="0.35">
      <c r="A2864" t="str">
        <f t="shared" si="43"/>
        <v>Other types &amp; mixed</v>
      </c>
      <c r="B2864" t="s">
        <v>70</v>
      </c>
      <c r="F2864" t="s">
        <v>169</v>
      </c>
      <c r="G2864" t="s">
        <v>9</v>
      </c>
      <c r="H2864">
        <v>36683.629001797402</v>
      </c>
      <c r="I2864">
        <v>5828.5259353319198</v>
      </c>
      <c r="J2864">
        <v>57014.674751521801</v>
      </c>
      <c r="K2864">
        <v>25987.743700205901</v>
      </c>
    </row>
    <row r="2865" spans="1:11" x14ac:dyDescent="0.35">
      <c r="A2865" t="str">
        <f t="shared" si="43"/>
        <v>Other types &amp; mixed</v>
      </c>
      <c r="B2865" t="s">
        <v>70</v>
      </c>
      <c r="F2865" t="s">
        <v>170</v>
      </c>
      <c r="G2865" t="s">
        <v>9</v>
      </c>
      <c r="H2865" t="s">
        <v>24</v>
      </c>
      <c r="I2865" t="s">
        <v>54</v>
      </c>
      <c r="J2865" t="s">
        <v>24</v>
      </c>
      <c r="K2865">
        <v>0</v>
      </c>
    </row>
    <row r="2866" spans="1:11" x14ac:dyDescent="0.35">
      <c r="A2866" t="str">
        <f t="shared" si="43"/>
        <v>Other types &amp; mixed</v>
      </c>
      <c r="B2866" t="s">
        <v>70</v>
      </c>
      <c r="F2866" t="s">
        <v>171</v>
      </c>
      <c r="G2866" t="s">
        <v>9</v>
      </c>
      <c r="H2866">
        <v>191.26840545741899</v>
      </c>
      <c r="I2866">
        <v>68.350191014229395</v>
      </c>
      <c r="J2866">
        <v>244.396636376034</v>
      </c>
      <c r="K2866">
        <v>202.835979387403</v>
      </c>
    </row>
    <row r="2867" spans="1:11" x14ac:dyDescent="0.35">
      <c r="A2867" t="str">
        <f t="shared" si="43"/>
        <v>Other types &amp; mixed</v>
      </c>
      <c r="B2867" t="s">
        <v>70</v>
      </c>
      <c r="F2867" t="s">
        <v>172</v>
      </c>
      <c r="G2867" t="s">
        <v>9</v>
      </c>
      <c r="H2867">
        <v>43.384454220005303</v>
      </c>
      <c r="I2867">
        <v>22.790050174651199</v>
      </c>
      <c r="J2867">
        <v>51.984007708884803</v>
      </c>
      <c r="K2867">
        <v>45.909420695767103</v>
      </c>
    </row>
    <row r="2868" spans="1:11" x14ac:dyDescent="0.35">
      <c r="A2868" t="str">
        <f t="shared" si="43"/>
        <v>Other types &amp; mixed</v>
      </c>
      <c r="B2868" t="s">
        <v>70</v>
      </c>
      <c r="F2868" t="s">
        <v>173</v>
      </c>
      <c r="G2868" t="s">
        <v>9</v>
      </c>
      <c r="H2868">
        <v>15.197178085673499</v>
      </c>
      <c r="I2868">
        <v>10.1023462877634</v>
      </c>
      <c r="J2868">
        <v>15.453770244290601</v>
      </c>
      <c r="K2868">
        <v>19.459243702272701</v>
      </c>
    </row>
    <row r="2869" spans="1:11" x14ac:dyDescent="0.35">
      <c r="A2869" t="str">
        <f t="shared" si="43"/>
        <v>Other types &amp; mixed</v>
      </c>
      <c r="B2869" t="s">
        <v>70</v>
      </c>
      <c r="F2869" t="s">
        <v>174</v>
      </c>
      <c r="G2869" t="s">
        <v>9</v>
      </c>
      <c r="H2869">
        <v>77.367028225104605</v>
      </c>
      <c r="I2869">
        <v>18.327253720338799</v>
      </c>
      <c r="J2869">
        <v>103.167346117923</v>
      </c>
      <c r="K2869">
        <v>82.375055086378794</v>
      </c>
    </row>
    <row r="2870" spans="1:11" x14ac:dyDescent="0.35">
      <c r="A2870" t="str">
        <f t="shared" si="43"/>
        <v>Other types &amp; mixed</v>
      </c>
      <c r="B2870" t="s">
        <v>70</v>
      </c>
      <c r="F2870" t="s">
        <v>175</v>
      </c>
      <c r="G2870" t="s">
        <v>9</v>
      </c>
      <c r="H2870">
        <v>54.954840347875901</v>
      </c>
      <c r="I2870">
        <v>16.679830615983299</v>
      </c>
      <c r="J2870">
        <v>73.492902283647496</v>
      </c>
      <c r="K2870">
        <v>54.678643616352304</v>
      </c>
    </row>
    <row r="2871" spans="1:11" x14ac:dyDescent="0.35">
      <c r="A2871" t="str">
        <f t="shared" si="43"/>
        <v>Other types &amp; mixed</v>
      </c>
      <c r="B2871" t="s">
        <v>70</v>
      </c>
      <c r="F2871" t="s">
        <v>176</v>
      </c>
      <c r="G2871" t="s">
        <v>9</v>
      </c>
      <c r="H2871">
        <v>58.946536884437698</v>
      </c>
      <c r="I2871">
        <v>33.343106677907301</v>
      </c>
      <c r="J2871">
        <v>67.736387974463796</v>
      </c>
      <c r="K2871">
        <v>65.782280684672102</v>
      </c>
    </row>
    <row r="2872" spans="1:11" x14ac:dyDescent="0.35">
      <c r="A2872" t="str">
        <f t="shared" ref="A2872:A2935" si="44">CONCATENATE(B2872,C2872,D2872,E2872)</f>
        <v>Other types &amp; mixedPigs</v>
      </c>
      <c r="B2872" t="s">
        <v>70</v>
      </c>
      <c r="C2872" t="s">
        <v>71</v>
      </c>
      <c r="F2872" t="s">
        <v>4</v>
      </c>
      <c r="G2872" t="s">
        <v>5</v>
      </c>
      <c r="H2872">
        <v>1338.0003999999999</v>
      </c>
      <c r="I2872">
        <v>319.84210000000002</v>
      </c>
      <c r="J2872">
        <v>666.39919999999995</v>
      </c>
      <c r="K2872">
        <v>351.75909999999999</v>
      </c>
    </row>
    <row r="2873" spans="1:11" x14ac:dyDescent="0.35">
      <c r="A2873" t="str">
        <f t="shared" si="44"/>
        <v>Other types &amp; mixedPigs</v>
      </c>
      <c r="B2873" t="s">
        <v>70</v>
      </c>
      <c r="C2873" t="s">
        <v>71</v>
      </c>
      <c r="F2873" t="s">
        <v>6</v>
      </c>
      <c r="G2873" t="s">
        <v>7</v>
      </c>
      <c r="H2873">
        <v>77.805243558970503</v>
      </c>
      <c r="I2873" t="s">
        <v>58</v>
      </c>
      <c r="J2873">
        <v>120.27974658583</v>
      </c>
      <c r="K2873">
        <v>51.067674596051702</v>
      </c>
    </row>
    <row r="2874" spans="1:11" x14ac:dyDescent="0.35">
      <c r="A2874" t="str">
        <f t="shared" si="44"/>
        <v>Other types &amp; mixedPigs</v>
      </c>
      <c r="B2874" t="s">
        <v>70</v>
      </c>
      <c r="C2874" t="s">
        <v>71</v>
      </c>
      <c r="F2874" t="s">
        <v>8</v>
      </c>
      <c r="G2874" t="s">
        <v>9</v>
      </c>
      <c r="H2874">
        <v>73.434994414052497</v>
      </c>
      <c r="I2874" t="s">
        <v>58</v>
      </c>
      <c r="J2874">
        <v>115.694351516328</v>
      </c>
      <c r="K2874">
        <v>47.901676655984197</v>
      </c>
    </row>
    <row r="2875" spans="1:11" x14ac:dyDescent="0.35">
      <c r="A2875" t="str">
        <f t="shared" si="44"/>
        <v>Other types &amp; mixedPigs</v>
      </c>
      <c r="B2875" t="s">
        <v>70</v>
      </c>
      <c r="C2875" t="s">
        <v>71</v>
      </c>
      <c r="F2875" t="s">
        <v>156</v>
      </c>
      <c r="G2875" t="s">
        <v>9</v>
      </c>
      <c r="H2875">
        <v>6162.3278801710403</v>
      </c>
      <c r="I2875" t="s">
        <v>24</v>
      </c>
      <c r="J2875" t="s">
        <v>19</v>
      </c>
      <c r="K2875">
        <v>0</v>
      </c>
    </row>
    <row r="2876" spans="1:11" x14ac:dyDescent="0.35">
      <c r="A2876" t="str">
        <f t="shared" si="44"/>
        <v>Other types &amp; mixedPigs</v>
      </c>
      <c r="B2876" t="s">
        <v>70</v>
      </c>
      <c r="C2876" t="s">
        <v>71</v>
      </c>
      <c r="F2876" t="s">
        <v>157</v>
      </c>
      <c r="G2876" t="s">
        <v>9</v>
      </c>
      <c r="H2876">
        <v>3469.34576835702</v>
      </c>
      <c r="I2876" t="s">
        <v>24</v>
      </c>
      <c r="J2876" t="s">
        <v>19</v>
      </c>
      <c r="K2876" t="s">
        <v>19</v>
      </c>
    </row>
    <row r="2877" spans="1:11" x14ac:dyDescent="0.35">
      <c r="A2877" t="str">
        <f t="shared" si="44"/>
        <v>Other types &amp; mixedPigs</v>
      </c>
      <c r="B2877" t="s">
        <v>70</v>
      </c>
      <c r="C2877" t="s">
        <v>71</v>
      </c>
      <c r="F2877" t="s">
        <v>158</v>
      </c>
      <c r="G2877" t="s">
        <v>9</v>
      </c>
      <c r="H2877">
        <v>491163.70035853499</v>
      </c>
      <c r="I2877" t="s">
        <v>58</v>
      </c>
      <c r="J2877">
        <v>766253.61158356699</v>
      </c>
      <c r="K2877">
        <v>375793.45362038998</v>
      </c>
    </row>
    <row r="2878" spans="1:11" x14ac:dyDescent="0.35">
      <c r="A2878" t="str">
        <f t="shared" si="44"/>
        <v>Other types &amp; mixedPigs</v>
      </c>
      <c r="B2878" t="s">
        <v>70</v>
      </c>
      <c r="C2878" t="s">
        <v>71</v>
      </c>
      <c r="F2878" t="s">
        <v>159</v>
      </c>
      <c r="G2878" t="s">
        <v>9</v>
      </c>
      <c r="H2878" t="s">
        <v>24</v>
      </c>
      <c r="I2878" t="s">
        <v>54</v>
      </c>
      <c r="J2878" t="s">
        <v>24</v>
      </c>
      <c r="K2878">
        <v>0</v>
      </c>
    </row>
    <row r="2879" spans="1:11" x14ac:dyDescent="0.35">
      <c r="A2879" t="str">
        <f t="shared" si="44"/>
        <v>Other types &amp; mixedPigs</v>
      </c>
      <c r="B2879" t="s">
        <v>70</v>
      </c>
      <c r="C2879" t="s">
        <v>71</v>
      </c>
      <c r="F2879" t="s">
        <v>160</v>
      </c>
      <c r="G2879" t="s">
        <v>9</v>
      </c>
      <c r="H2879" t="s">
        <v>54</v>
      </c>
      <c r="I2879">
        <v>0</v>
      </c>
      <c r="J2879" t="s">
        <v>54</v>
      </c>
      <c r="K2879">
        <v>0</v>
      </c>
    </row>
    <row r="2880" spans="1:11" x14ac:dyDescent="0.35">
      <c r="A2880" t="str">
        <f t="shared" si="44"/>
        <v>Other types &amp; mixedPigs</v>
      </c>
      <c r="B2880" t="s">
        <v>70</v>
      </c>
      <c r="C2880" t="s">
        <v>71</v>
      </c>
      <c r="F2880" t="s">
        <v>161</v>
      </c>
      <c r="G2880" t="s">
        <v>9</v>
      </c>
      <c r="H2880">
        <v>6.96219926391651</v>
      </c>
      <c r="I2880" t="s">
        <v>24</v>
      </c>
      <c r="J2880">
        <v>9.2894193150291908</v>
      </c>
      <c r="K2880" t="s">
        <v>54</v>
      </c>
    </row>
    <row r="2881" spans="1:11" x14ac:dyDescent="0.35">
      <c r="A2881" t="str">
        <f t="shared" si="44"/>
        <v>Other types &amp; mixedPigs</v>
      </c>
      <c r="B2881" t="s">
        <v>70</v>
      </c>
      <c r="C2881" t="s">
        <v>71</v>
      </c>
      <c r="F2881" t="s">
        <v>162</v>
      </c>
      <c r="G2881" t="s">
        <v>9</v>
      </c>
      <c r="H2881">
        <v>42.586755280491701</v>
      </c>
      <c r="I2881" t="s">
        <v>24</v>
      </c>
      <c r="J2881" t="s">
        <v>19</v>
      </c>
      <c r="K2881" t="s">
        <v>19</v>
      </c>
    </row>
    <row r="2882" spans="1:11" x14ac:dyDescent="0.35">
      <c r="A2882" t="str">
        <f t="shared" si="44"/>
        <v>Other types &amp; mixedPigs</v>
      </c>
      <c r="B2882" t="s">
        <v>70</v>
      </c>
      <c r="C2882" t="s">
        <v>71</v>
      </c>
      <c r="F2882" t="s">
        <v>163</v>
      </c>
      <c r="G2882" t="s">
        <v>9</v>
      </c>
      <c r="H2882">
        <v>4251.2777888556702</v>
      </c>
      <c r="I2882" t="s">
        <v>58</v>
      </c>
      <c r="J2882">
        <v>6954.9066784593997</v>
      </c>
      <c r="K2882">
        <v>2750.5172952171001</v>
      </c>
    </row>
    <row r="2883" spans="1:11" x14ac:dyDescent="0.35">
      <c r="A2883" t="str">
        <f t="shared" si="44"/>
        <v>Other types &amp; mixedPigs</v>
      </c>
      <c r="B2883" t="s">
        <v>70</v>
      </c>
      <c r="C2883" t="s">
        <v>71</v>
      </c>
      <c r="F2883" t="s">
        <v>164</v>
      </c>
      <c r="G2883" t="s">
        <v>9</v>
      </c>
      <c r="H2883" t="s">
        <v>24</v>
      </c>
      <c r="I2883" t="s">
        <v>54</v>
      </c>
      <c r="J2883" t="s">
        <v>24</v>
      </c>
      <c r="K2883">
        <v>0</v>
      </c>
    </row>
    <row r="2884" spans="1:11" x14ac:dyDescent="0.35">
      <c r="A2884" t="str">
        <f t="shared" si="44"/>
        <v>Other types &amp; mixedPigs</v>
      </c>
      <c r="B2884" t="s">
        <v>70</v>
      </c>
      <c r="C2884" t="s">
        <v>71</v>
      </c>
      <c r="F2884" t="s">
        <v>165</v>
      </c>
      <c r="G2884" t="s">
        <v>9</v>
      </c>
      <c r="H2884">
        <v>0</v>
      </c>
      <c r="I2884" t="s">
        <v>54</v>
      </c>
      <c r="J2884">
        <v>0</v>
      </c>
      <c r="K2884">
        <v>0</v>
      </c>
    </row>
    <row r="2885" spans="1:11" x14ac:dyDescent="0.35">
      <c r="A2885" t="str">
        <f t="shared" si="44"/>
        <v>Other types &amp; mixedPigs</v>
      </c>
      <c r="B2885" t="s">
        <v>70</v>
      </c>
      <c r="C2885" t="s">
        <v>71</v>
      </c>
      <c r="F2885" t="s">
        <v>166</v>
      </c>
      <c r="G2885" t="s">
        <v>9</v>
      </c>
      <c r="H2885" t="s">
        <v>19</v>
      </c>
      <c r="I2885" t="s">
        <v>24</v>
      </c>
      <c r="J2885" t="s">
        <v>19</v>
      </c>
      <c r="K2885" t="s">
        <v>54</v>
      </c>
    </row>
    <row r="2886" spans="1:11" x14ac:dyDescent="0.35">
      <c r="A2886" t="str">
        <f t="shared" si="44"/>
        <v>Other types &amp; mixedPigs</v>
      </c>
      <c r="B2886" t="s">
        <v>70</v>
      </c>
      <c r="C2886" t="s">
        <v>71</v>
      </c>
      <c r="F2886" t="s">
        <v>167</v>
      </c>
      <c r="G2886" t="s">
        <v>9</v>
      </c>
      <c r="H2886" t="s">
        <v>19</v>
      </c>
      <c r="I2886">
        <v>0</v>
      </c>
      <c r="J2886" t="s">
        <v>19</v>
      </c>
      <c r="K2886" t="s">
        <v>19</v>
      </c>
    </row>
    <row r="2887" spans="1:11" x14ac:dyDescent="0.35">
      <c r="A2887" t="str">
        <f t="shared" si="44"/>
        <v>Other types &amp; mixedPigs</v>
      </c>
      <c r="B2887" t="s">
        <v>70</v>
      </c>
      <c r="C2887" t="s">
        <v>71</v>
      </c>
      <c r="F2887" t="s">
        <v>168</v>
      </c>
      <c r="G2887" t="s">
        <v>9</v>
      </c>
      <c r="H2887">
        <v>11735.2524362474</v>
      </c>
      <c r="I2887" t="s">
        <v>24</v>
      </c>
      <c r="J2887">
        <v>16095.7786521953</v>
      </c>
      <c r="K2887" t="s">
        <v>19</v>
      </c>
    </row>
    <row r="2888" spans="1:11" x14ac:dyDescent="0.35">
      <c r="A2888" t="str">
        <f t="shared" si="44"/>
        <v>Other types &amp; mixedPigs</v>
      </c>
      <c r="B2888" t="s">
        <v>70</v>
      </c>
      <c r="C2888" t="s">
        <v>71</v>
      </c>
      <c r="F2888" t="s">
        <v>169</v>
      </c>
      <c r="G2888" t="s">
        <v>9</v>
      </c>
      <c r="H2888" t="s">
        <v>24</v>
      </c>
      <c r="I2888" t="s">
        <v>54</v>
      </c>
      <c r="J2888" t="s">
        <v>24</v>
      </c>
      <c r="K2888">
        <v>0</v>
      </c>
    </row>
    <row r="2889" spans="1:11" x14ac:dyDescent="0.35">
      <c r="A2889" t="str">
        <f t="shared" si="44"/>
        <v>Other types &amp; mixedPigs</v>
      </c>
      <c r="B2889" t="s">
        <v>70</v>
      </c>
      <c r="C2889" t="s">
        <v>71</v>
      </c>
      <c r="F2889" t="s">
        <v>170</v>
      </c>
      <c r="G2889" t="s">
        <v>9</v>
      </c>
      <c r="H2889" t="s">
        <v>54</v>
      </c>
      <c r="I2889">
        <v>0</v>
      </c>
      <c r="J2889">
        <v>0</v>
      </c>
      <c r="K2889">
        <v>0</v>
      </c>
    </row>
    <row r="2890" spans="1:11" x14ac:dyDescent="0.35">
      <c r="A2890" t="str">
        <f t="shared" si="44"/>
        <v>Other types &amp; mixedPigs</v>
      </c>
      <c r="B2890" t="s">
        <v>70</v>
      </c>
      <c r="C2890" t="s">
        <v>71</v>
      </c>
      <c r="F2890" t="s">
        <v>171</v>
      </c>
      <c r="G2890" t="s">
        <v>9</v>
      </c>
      <c r="H2890">
        <v>432.75493967871802</v>
      </c>
      <c r="I2890" t="s">
        <v>58</v>
      </c>
      <c r="J2890">
        <v>618.81103594902299</v>
      </c>
      <c r="K2890">
        <v>382.05986359187301</v>
      </c>
    </row>
    <row r="2891" spans="1:11" x14ac:dyDescent="0.35">
      <c r="A2891" t="str">
        <f t="shared" si="44"/>
        <v>Other types &amp; mixedPigs</v>
      </c>
      <c r="B2891" t="s">
        <v>70</v>
      </c>
      <c r="C2891" t="s">
        <v>71</v>
      </c>
      <c r="F2891" t="s">
        <v>172</v>
      </c>
      <c r="G2891" t="s">
        <v>9</v>
      </c>
      <c r="H2891">
        <v>8.0082446511974101</v>
      </c>
      <c r="I2891" t="s">
        <v>24</v>
      </c>
      <c r="J2891">
        <v>11.7371466541376</v>
      </c>
      <c r="K2891" t="s">
        <v>24</v>
      </c>
    </row>
    <row r="2892" spans="1:11" x14ac:dyDescent="0.35">
      <c r="A2892" t="str">
        <f t="shared" si="44"/>
        <v>Other types &amp; mixedPigs</v>
      </c>
      <c r="B2892" t="s">
        <v>70</v>
      </c>
      <c r="C2892" t="s">
        <v>71</v>
      </c>
      <c r="F2892" t="s">
        <v>173</v>
      </c>
      <c r="G2892" t="s">
        <v>9</v>
      </c>
      <c r="H2892">
        <v>3.8265820363730798</v>
      </c>
      <c r="I2892" t="s">
        <v>24</v>
      </c>
      <c r="J2892" t="s">
        <v>19</v>
      </c>
      <c r="K2892" t="s">
        <v>19</v>
      </c>
    </row>
    <row r="2893" spans="1:11" x14ac:dyDescent="0.35">
      <c r="A2893" t="str">
        <f t="shared" si="44"/>
        <v>Other types &amp; mixedPigs</v>
      </c>
      <c r="B2893" t="s">
        <v>70</v>
      </c>
      <c r="C2893" t="s">
        <v>71</v>
      </c>
      <c r="F2893" t="s">
        <v>174</v>
      </c>
      <c r="G2893" t="s">
        <v>9</v>
      </c>
      <c r="H2893">
        <v>420.85959955071701</v>
      </c>
      <c r="I2893" t="s">
        <v>58</v>
      </c>
      <c r="J2893">
        <v>603.90393206069302</v>
      </c>
      <c r="K2893">
        <v>373.740915533102</v>
      </c>
    </row>
    <row r="2894" spans="1:11" x14ac:dyDescent="0.35">
      <c r="A2894" t="str">
        <f t="shared" si="44"/>
        <v>Other types &amp; mixedPigs</v>
      </c>
      <c r="B2894" t="s">
        <v>70</v>
      </c>
      <c r="C2894" t="s">
        <v>71</v>
      </c>
      <c r="F2894" t="s">
        <v>175</v>
      </c>
      <c r="G2894" t="s">
        <v>9</v>
      </c>
      <c r="H2894" t="s">
        <v>24</v>
      </c>
      <c r="I2894" t="s">
        <v>54</v>
      </c>
      <c r="J2894" t="s">
        <v>24</v>
      </c>
      <c r="K2894">
        <v>0</v>
      </c>
    </row>
    <row r="2895" spans="1:11" x14ac:dyDescent="0.35">
      <c r="A2895" t="str">
        <f t="shared" si="44"/>
        <v>Other types &amp; mixedPigs</v>
      </c>
      <c r="B2895" t="s">
        <v>70</v>
      </c>
      <c r="C2895" t="s">
        <v>71</v>
      </c>
      <c r="F2895" t="s">
        <v>176</v>
      </c>
      <c r="G2895" t="s">
        <v>9</v>
      </c>
      <c r="H2895">
        <v>11.871198515262</v>
      </c>
      <c r="I2895" t="s">
        <v>58</v>
      </c>
      <c r="J2895">
        <v>14.8586322102427</v>
      </c>
      <c r="K2895" t="s">
        <v>19</v>
      </c>
    </row>
    <row r="2896" spans="1:11" x14ac:dyDescent="0.35">
      <c r="A2896" t="str">
        <f t="shared" si="44"/>
        <v>Other types &amp; mixedPoultry</v>
      </c>
      <c r="B2896" t="s">
        <v>70</v>
      </c>
      <c r="C2896" t="s">
        <v>72</v>
      </c>
      <c r="F2896" t="s">
        <v>4</v>
      </c>
      <c r="G2896" t="s">
        <v>5</v>
      </c>
      <c r="H2896">
        <v>1572.9999</v>
      </c>
      <c r="I2896">
        <v>354.077</v>
      </c>
      <c r="J2896">
        <v>777.0847</v>
      </c>
      <c r="K2896">
        <v>441.83819999999997</v>
      </c>
    </row>
    <row r="2897" spans="1:11" x14ac:dyDescent="0.35">
      <c r="A2897" t="str">
        <f t="shared" si="44"/>
        <v>Other types &amp; mixedPoultry</v>
      </c>
      <c r="B2897" t="s">
        <v>70</v>
      </c>
      <c r="C2897" t="s">
        <v>72</v>
      </c>
      <c r="F2897" t="s">
        <v>6</v>
      </c>
      <c r="G2897" t="s">
        <v>7</v>
      </c>
      <c r="H2897">
        <v>64.929022941450896</v>
      </c>
      <c r="I2897" t="s">
        <v>19</v>
      </c>
      <c r="J2897">
        <v>68.028062406839297</v>
      </c>
      <c r="K2897">
        <v>103.5332001262</v>
      </c>
    </row>
    <row r="2898" spans="1:11" x14ac:dyDescent="0.35">
      <c r="A2898" t="str">
        <f t="shared" si="44"/>
        <v>Other types &amp; mixedPoultry</v>
      </c>
      <c r="B2898" t="s">
        <v>70</v>
      </c>
      <c r="C2898" t="s">
        <v>72</v>
      </c>
      <c r="F2898" t="s">
        <v>8</v>
      </c>
      <c r="G2898" t="s">
        <v>9</v>
      </c>
      <c r="H2898">
        <v>60.288992884233501</v>
      </c>
      <c r="I2898" t="s">
        <v>19</v>
      </c>
      <c r="J2898">
        <v>63.013132136046401</v>
      </c>
      <c r="K2898">
        <v>97.115863463141096</v>
      </c>
    </row>
    <row r="2899" spans="1:11" x14ac:dyDescent="0.35">
      <c r="A2899" t="str">
        <f t="shared" si="44"/>
        <v>Other types &amp; mixedPoultry</v>
      </c>
      <c r="B2899" t="s">
        <v>70</v>
      </c>
      <c r="C2899" t="s">
        <v>72</v>
      </c>
      <c r="F2899" t="s">
        <v>156</v>
      </c>
      <c r="G2899" t="s">
        <v>9</v>
      </c>
      <c r="H2899">
        <v>8460.4476808930503</v>
      </c>
      <c r="I2899" t="s">
        <v>19</v>
      </c>
      <c r="J2899" t="s">
        <v>19</v>
      </c>
      <c r="K2899" t="s">
        <v>19</v>
      </c>
    </row>
    <row r="2900" spans="1:11" x14ac:dyDescent="0.35">
      <c r="A2900" t="str">
        <f t="shared" si="44"/>
        <v>Other types &amp; mixedPoultry</v>
      </c>
      <c r="B2900" t="s">
        <v>70</v>
      </c>
      <c r="C2900" t="s">
        <v>72</v>
      </c>
      <c r="F2900" t="s">
        <v>157</v>
      </c>
      <c r="G2900" t="s">
        <v>9</v>
      </c>
      <c r="H2900">
        <v>6224.0333382729395</v>
      </c>
      <c r="I2900" t="s">
        <v>19</v>
      </c>
      <c r="J2900">
        <v>2727.1960102933399</v>
      </c>
      <c r="K2900">
        <v>16299.8534961441</v>
      </c>
    </row>
    <row r="2901" spans="1:11" x14ac:dyDescent="0.35">
      <c r="A2901" t="str">
        <f t="shared" si="44"/>
        <v>Other types &amp; mixedPoultry</v>
      </c>
      <c r="B2901" t="s">
        <v>70</v>
      </c>
      <c r="C2901" t="s">
        <v>72</v>
      </c>
      <c r="F2901" t="s">
        <v>158</v>
      </c>
      <c r="G2901" t="s">
        <v>9</v>
      </c>
      <c r="H2901" t="s">
        <v>24</v>
      </c>
      <c r="I2901" t="s">
        <v>54</v>
      </c>
      <c r="J2901" t="s">
        <v>24</v>
      </c>
      <c r="K2901">
        <v>0</v>
      </c>
    </row>
    <row r="2902" spans="1:11" x14ac:dyDescent="0.35">
      <c r="A2902" t="str">
        <f t="shared" si="44"/>
        <v>Other types &amp; mixedPoultry</v>
      </c>
      <c r="B2902" t="s">
        <v>70</v>
      </c>
      <c r="C2902" t="s">
        <v>72</v>
      </c>
      <c r="F2902" t="s">
        <v>159</v>
      </c>
      <c r="G2902" t="s">
        <v>9</v>
      </c>
      <c r="H2902">
        <v>1060049.5250846499</v>
      </c>
      <c r="I2902">
        <v>138446.507777969</v>
      </c>
      <c r="J2902">
        <v>1635198.09215662</v>
      </c>
      <c r="K2902">
        <v>787052.03383184201</v>
      </c>
    </row>
    <row r="2903" spans="1:11" x14ac:dyDescent="0.35">
      <c r="A2903" t="str">
        <f t="shared" si="44"/>
        <v>Other types &amp; mixedPoultry</v>
      </c>
      <c r="B2903" t="s">
        <v>70</v>
      </c>
      <c r="C2903" t="s">
        <v>72</v>
      </c>
      <c r="F2903" t="s">
        <v>160</v>
      </c>
      <c r="G2903" t="s">
        <v>9</v>
      </c>
      <c r="H2903" t="s">
        <v>24</v>
      </c>
      <c r="I2903" t="s">
        <v>54</v>
      </c>
      <c r="J2903" t="s">
        <v>24</v>
      </c>
      <c r="K2903">
        <v>0</v>
      </c>
    </row>
    <row r="2904" spans="1:11" x14ac:dyDescent="0.35">
      <c r="A2904" t="str">
        <f t="shared" si="44"/>
        <v>Other types &amp; mixedPoultry</v>
      </c>
      <c r="B2904" t="s">
        <v>70</v>
      </c>
      <c r="C2904" t="s">
        <v>72</v>
      </c>
      <c r="F2904" t="s">
        <v>161</v>
      </c>
      <c r="G2904" t="s">
        <v>9</v>
      </c>
      <c r="H2904">
        <v>9.2026668278872794</v>
      </c>
      <c r="I2904" t="s">
        <v>19</v>
      </c>
      <c r="J2904" t="s">
        <v>19</v>
      </c>
      <c r="K2904" t="s">
        <v>24</v>
      </c>
    </row>
    <row r="2905" spans="1:11" x14ac:dyDescent="0.35">
      <c r="A2905" t="str">
        <f t="shared" si="44"/>
        <v>Other types &amp; mixedPoultry</v>
      </c>
      <c r="B2905" t="s">
        <v>70</v>
      </c>
      <c r="C2905" t="s">
        <v>72</v>
      </c>
      <c r="F2905" t="s">
        <v>162</v>
      </c>
      <c r="G2905" t="s">
        <v>9</v>
      </c>
      <c r="H2905">
        <v>47.305297095060197</v>
      </c>
      <c r="I2905" t="s">
        <v>19</v>
      </c>
      <c r="J2905">
        <v>34.294999760000401</v>
      </c>
      <c r="K2905" t="s">
        <v>24</v>
      </c>
    </row>
    <row r="2906" spans="1:11" x14ac:dyDescent="0.35">
      <c r="A2906" t="str">
        <f t="shared" si="44"/>
        <v>Other types &amp; mixedPoultry</v>
      </c>
      <c r="B2906" t="s">
        <v>70</v>
      </c>
      <c r="C2906" t="s">
        <v>72</v>
      </c>
      <c r="F2906" t="s">
        <v>163</v>
      </c>
      <c r="G2906" t="s">
        <v>9</v>
      </c>
      <c r="H2906">
        <v>0</v>
      </c>
      <c r="I2906">
        <v>0</v>
      </c>
      <c r="J2906">
        <v>0</v>
      </c>
      <c r="K2906">
        <v>0</v>
      </c>
    </row>
    <row r="2907" spans="1:11" x14ac:dyDescent="0.35">
      <c r="A2907" t="str">
        <f t="shared" si="44"/>
        <v>Other types &amp; mixedPoultry</v>
      </c>
      <c r="B2907" t="s">
        <v>70</v>
      </c>
      <c r="C2907" t="s">
        <v>72</v>
      </c>
      <c r="F2907" t="s">
        <v>164</v>
      </c>
      <c r="G2907" t="s">
        <v>9</v>
      </c>
      <c r="H2907">
        <v>155832.145522768</v>
      </c>
      <c r="I2907">
        <v>127692.292471976</v>
      </c>
      <c r="J2907">
        <v>204876.302685409</v>
      </c>
      <c r="K2907" t="s">
        <v>19</v>
      </c>
    </row>
    <row r="2908" spans="1:11" x14ac:dyDescent="0.35">
      <c r="A2908" t="str">
        <f t="shared" si="44"/>
        <v>Other types &amp; mixedPoultry</v>
      </c>
      <c r="B2908" t="s">
        <v>70</v>
      </c>
      <c r="C2908" t="s">
        <v>72</v>
      </c>
      <c r="F2908" t="s">
        <v>165</v>
      </c>
      <c r="G2908" t="s">
        <v>9</v>
      </c>
      <c r="H2908">
        <v>405600.63397028798</v>
      </c>
      <c r="I2908">
        <v>0</v>
      </c>
      <c r="J2908">
        <v>675102.77400996303</v>
      </c>
      <c r="K2908" t="s">
        <v>19</v>
      </c>
    </row>
    <row r="2909" spans="1:11" x14ac:dyDescent="0.35">
      <c r="A2909" t="str">
        <f t="shared" si="44"/>
        <v>Other types &amp; mixedPoultry</v>
      </c>
      <c r="B2909" t="s">
        <v>70</v>
      </c>
      <c r="C2909" t="s">
        <v>72</v>
      </c>
      <c r="F2909" t="s">
        <v>166</v>
      </c>
      <c r="G2909" t="s">
        <v>9</v>
      </c>
      <c r="H2909">
        <v>3362.4668797499598</v>
      </c>
      <c r="I2909" t="s">
        <v>24</v>
      </c>
      <c r="J2909" t="s">
        <v>19</v>
      </c>
      <c r="K2909" t="s">
        <v>24</v>
      </c>
    </row>
    <row r="2910" spans="1:11" x14ac:dyDescent="0.35">
      <c r="A2910" t="str">
        <f t="shared" si="44"/>
        <v>Other types &amp; mixedPoultry</v>
      </c>
      <c r="B2910" t="s">
        <v>70</v>
      </c>
      <c r="C2910" t="s">
        <v>72</v>
      </c>
      <c r="F2910" t="s">
        <v>167</v>
      </c>
      <c r="G2910" t="s">
        <v>9</v>
      </c>
      <c r="H2910" t="s">
        <v>24</v>
      </c>
      <c r="I2910" t="s">
        <v>19</v>
      </c>
      <c r="J2910" t="s">
        <v>19</v>
      </c>
      <c r="K2910" t="s">
        <v>24</v>
      </c>
    </row>
    <row r="2911" spans="1:11" x14ac:dyDescent="0.35">
      <c r="A2911" t="str">
        <f t="shared" si="44"/>
        <v>Other types &amp; mixedPoultry</v>
      </c>
      <c r="B2911" t="s">
        <v>70</v>
      </c>
      <c r="C2911" t="s">
        <v>72</v>
      </c>
      <c r="F2911" t="s">
        <v>168</v>
      </c>
      <c r="G2911" t="s">
        <v>9</v>
      </c>
      <c r="H2911">
        <v>0</v>
      </c>
      <c r="I2911">
        <v>0</v>
      </c>
      <c r="J2911">
        <v>0</v>
      </c>
      <c r="K2911">
        <v>0</v>
      </c>
    </row>
    <row r="2912" spans="1:11" x14ac:dyDescent="0.35">
      <c r="A2912" t="str">
        <f t="shared" si="44"/>
        <v>Other types &amp; mixedPoultry</v>
      </c>
      <c r="B2912" t="s">
        <v>70</v>
      </c>
      <c r="C2912" t="s">
        <v>72</v>
      </c>
      <c r="F2912" t="s">
        <v>169</v>
      </c>
      <c r="G2912" t="s">
        <v>9</v>
      </c>
      <c r="H2912">
        <v>188165.47004847199</v>
      </c>
      <c r="I2912">
        <v>30392.465083018698</v>
      </c>
      <c r="J2912">
        <v>292426.38090867101</v>
      </c>
      <c r="K2912">
        <v>131231.12992493599</v>
      </c>
    </row>
    <row r="2913" spans="1:11" x14ac:dyDescent="0.35">
      <c r="A2913" t="str">
        <f t="shared" si="44"/>
        <v>Other types &amp; mixedPoultry</v>
      </c>
      <c r="B2913" t="s">
        <v>70</v>
      </c>
      <c r="C2913" t="s">
        <v>72</v>
      </c>
      <c r="F2913" t="s">
        <v>170</v>
      </c>
      <c r="G2913" t="s">
        <v>9</v>
      </c>
      <c r="H2913" t="s">
        <v>24</v>
      </c>
      <c r="I2913" t="s">
        <v>54</v>
      </c>
      <c r="J2913" t="s">
        <v>24</v>
      </c>
      <c r="K2913">
        <v>0</v>
      </c>
    </row>
    <row r="2914" spans="1:11" x14ac:dyDescent="0.35">
      <c r="A2914" t="str">
        <f t="shared" si="44"/>
        <v>Other types &amp; mixedPoultry</v>
      </c>
      <c r="B2914" t="s">
        <v>70</v>
      </c>
      <c r="C2914" t="s">
        <v>72</v>
      </c>
      <c r="F2914" t="s">
        <v>171</v>
      </c>
      <c r="G2914" t="s">
        <v>9</v>
      </c>
      <c r="H2914">
        <v>273.69721012335799</v>
      </c>
      <c r="I2914">
        <v>97.6052473831963</v>
      </c>
      <c r="J2914">
        <v>382.40524091834499</v>
      </c>
      <c r="K2914">
        <v>223.62178973923</v>
      </c>
    </row>
    <row r="2915" spans="1:11" x14ac:dyDescent="0.35">
      <c r="A2915" t="str">
        <f t="shared" si="44"/>
        <v>Other types &amp; mixedPoultry</v>
      </c>
      <c r="B2915" t="s">
        <v>70</v>
      </c>
      <c r="C2915" t="s">
        <v>72</v>
      </c>
      <c r="F2915" t="s">
        <v>172</v>
      </c>
      <c r="G2915" t="s">
        <v>9</v>
      </c>
      <c r="H2915">
        <v>5.8907444185470101</v>
      </c>
      <c r="I2915" t="s">
        <v>19</v>
      </c>
      <c r="J2915">
        <v>7.6123526755834998</v>
      </c>
      <c r="K2915" t="s">
        <v>19</v>
      </c>
    </row>
    <row r="2916" spans="1:11" x14ac:dyDescent="0.35">
      <c r="A2916" t="str">
        <f t="shared" si="44"/>
        <v>Other types &amp; mixedPoultry</v>
      </c>
      <c r="B2916" t="s">
        <v>70</v>
      </c>
      <c r="C2916" t="s">
        <v>72</v>
      </c>
      <c r="F2916" t="s">
        <v>173</v>
      </c>
      <c r="G2916" t="s">
        <v>9</v>
      </c>
      <c r="H2916">
        <v>3.5240808666294301</v>
      </c>
      <c r="I2916" t="s">
        <v>24</v>
      </c>
      <c r="J2916">
        <v>2.2726834036238301</v>
      </c>
      <c r="K2916" t="s">
        <v>24</v>
      </c>
    </row>
    <row r="2917" spans="1:11" x14ac:dyDescent="0.35">
      <c r="A2917" t="str">
        <f t="shared" si="44"/>
        <v>Other types &amp; mixedPoultry</v>
      </c>
      <c r="B2917" t="s">
        <v>70</v>
      </c>
      <c r="C2917" t="s">
        <v>72</v>
      </c>
      <c r="F2917" t="s">
        <v>174</v>
      </c>
      <c r="G2917" t="s">
        <v>9</v>
      </c>
      <c r="H2917" t="s">
        <v>24</v>
      </c>
      <c r="I2917" t="s">
        <v>54</v>
      </c>
      <c r="J2917" t="s">
        <v>24</v>
      </c>
      <c r="K2917">
        <v>0</v>
      </c>
    </row>
    <row r="2918" spans="1:11" x14ac:dyDescent="0.35">
      <c r="A2918" t="str">
        <f t="shared" si="44"/>
        <v>Other types &amp; mixedPoultry</v>
      </c>
      <c r="B2918" t="s">
        <v>70</v>
      </c>
      <c r="C2918" t="s">
        <v>72</v>
      </c>
      <c r="F2918" t="s">
        <v>175</v>
      </c>
      <c r="G2918" t="s">
        <v>9</v>
      </c>
      <c r="H2918">
        <v>263.750051048459</v>
      </c>
      <c r="I2918">
        <v>93.711600375906897</v>
      </c>
      <c r="J2918">
        <v>371.48671497889501</v>
      </c>
      <c r="K2918">
        <v>210.53190768602599</v>
      </c>
    </row>
    <row r="2919" spans="1:11" x14ac:dyDescent="0.35">
      <c r="A2919" t="str">
        <f t="shared" si="44"/>
        <v>Other types &amp; mixedPoultry</v>
      </c>
      <c r="B2919" t="s">
        <v>70</v>
      </c>
      <c r="C2919" t="s">
        <v>72</v>
      </c>
      <c r="F2919" t="s">
        <v>176</v>
      </c>
      <c r="G2919" t="s">
        <v>9</v>
      </c>
      <c r="H2919">
        <v>9.5418334776117906</v>
      </c>
      <c r="I2919" t="s">
        <v>19</v>
      </c>
      <c r="J2919">
        <v>10.0980527992637</v>
      </c>
      <c r="K2919">
        <v>13.0898820532041</v>
      </c>
    </row>
    <row r="2920" spans="1:11" x14ac:dyDescent="0.35">
      <c r="A2920" t="str">
        <f t="shared" si="44"/>
        <v>Other types &amp; mixedMixed</v>
      </c>
      <c r="B2920" t="s">
        <v>70</v>
      </c>
      <c r="C2920" t="s">
        <v>73</v>
      </c>
      <c r="F2920" t="s">
        <v>4</v>
      </c>
      <c r="G2920" t="s">
        <v>5</v>
      </c>
      <c r="H2920">
        <v>6003.0002999999997</v>
      </c>
      <c r="I2920">
        <v>1473.6474000000001</v>
      </c>
      <c r="J2920">
        <v>3024.7759000000001</v>
      </c>
      <c r="K2920">
        <v>1504.577</v>
      </c>
    </row>
    <row r="2921" spans="1:11" x14ac:dyDescent="0.35">
      <c r="A2921" t="str">
        <f t="shared" si="44"/>
        <v>Other types &amp; mixedMixed</v>
      </c>
      <c r="B2921" t="s">
        <v>70</v>
      </c>
      <c r="C2921" t="s">
        <v>73</v>
      </c>
      <c r="F2921" t="s">
        <v>6</v>
      </c>
      <c r="G2921" t="s">
        <v>7</v>
      </c>
      <c r="H2921">
        <v>174.831751544973</v>
      </c>
      <c r="I2921">
        <v>94.248307788552395</v>
      </c>
      <c r="J2921">
        <v>172.650662324108</v>
      </c>
      <c r="K2921">
        <v>258.14346539259901</v>
      </c>
    </row>
    <row r="2922" spans="1:11" x14ac:dyDescent="0.35">
      <c r="A2922" t="str">
        <f t="shared" si="44"/>
        <v>Other types &amp; mixedMixed</v>
      </c>
      <c r="B2922" t="s">
        <v>70</v>
      </c>
      <c r="C2922" t="s">
        <v>73</v>
      </c>
      <c r="F2922" t="s">
        <v>8</v>
      </c>
      <c r="G2922" t="s">
        <v>9</v>
      </c>
      <c r="H2922">
        <v>166.82127127246699</v>
      </c>
      <c r="I2922">
        <v>84.832178341304697</v>
      </c>
      <c r="J2922">
        <v>165.800542819718</v>
      </c>
      <c r="K2922">
        <v>249.17696888760099</v>
      </c>
    </row>
    <row r="2923" spans="1:11" x14ac:dyDescent="0.35">
      <c r="A2923" t="str">
        <f t="shared" si="44"/>
        <v>Other types &amp; mixedMixed</v>
      </c>
      <c r="B2923" t="s">
        <v>70</v>
      </c>
      <c r="C2923" t="s">
        <v>73</v>
      </c>
      <c r="F2923" t="s">
        <v>156</v>
      </c>
      <c r="G2923" t="s">
        <v>9</v>
      </c>
      <c r="H2923">
        <v>66338.667045610506</v>
      </c>
      <c r="I2923">
        <v>47032.877894874997</v>
      </c>
      <c r="J2923">
        <v>69912.867226163798</v>
      </c>
      <c r="K2923">
        <v>78062.075963210998</v>
      </c>
    </row>
    <row r="2924" spans="1:11" x14ac:dyDescent="0.35">
      <c r="A2924" t="str">
        <f t="shared" si="44"/>
        <v>Other types &amp; mixedMixed</v>
      </c>
      <c r="B2924" t="s">
        <v>70</v>
      </c>
      <c r="C2924" t="s">
        <v>73</v>
      </c>
      <c r="F2924" t="s">
        <v>157</v>
      </c>
      <c r="G2924" t="s">
        <v>9</v>
      </c>
      <c r="H2924">
        <v>20382.004763634599</v>
      </c>
      <c r="I2924">
        <v>12208.5526362005</v>
      </c>
      <c r="J2924">
        <v>19660.4596791121</v>
      </c>
      <c r="K2924">
        <v>29838.0170907172</v>
      </c>
    </row>
    <row r="2925" spans="1:11" x14ac:dyDescent="0.35">
      <c r="A2925" t="str">
        <f t="shared" si="44"/>
        <v>Other types &amp; mixedMixed</v>
      </c>
      <c r="B2925" t="s">
        <v>70</v>
      </c>
      <c r="C2925" t="s">
        <v>73</v>
      </c>
      <c r="F2925" t="s">
        <v>158</v>
      </c>
      <c r="G2925" t="s">
        <v>9</v>
      </c>
      <c r="H2925" t="s">
        <v>54</v>
      </c>
      <c r="I2925">
        <v>8767.5620962653593</v>
      </c>
      <c r="J2925" t="s">
        <v>19</v>
      </c>
      <c r="K2925">
        <v>7794.2957335516903</v>
      </c>
    </row>
    <row r="2926" spans="1:11" x14ac:dyDescent="0.35">
      <c r="A2926" t="str">
        <f t="shared" si="44"/>
        <v>Other types &amp; mixedMixed</v>
      </c>
      <c r="B2926" t="s">
        <v>70</v>
      </c>
      <c r="C2926" t="s">
        <v>73</v>
      </c>
      <c r="F2926" t="s">
        <v>159</v>
      </c>
      <c r="G2926" t="s">
        <v>9</v>
      </c>
      <c r="H2926" t="s">
        <v>54</v>
      </c>
      <c r="I2926" t="s">
        <v>19</v>
      </c>
      <c r="J2926" t="s">
        <v>54</v>
      </c>
      <c r="K2926" t="s">
        <v>19</v>
      </c>
    </row>
    <row r="2927" spans="1:11" x14ac:dyDescent="0.35">
      <c r="A2927" t="str">
        <f t="shared" si="44"/>
        <v>Other types &amp; mixedMixed</v>
      </c>
      <c r="B2927" t="s">
        <v>70</v>
      </c>
      <c r="C2927" t="s">
        <v>73</v>
      </c>
      <c r="F2927" t="s">
        <v>160</v>
      </c>
      <c r="G2927" t="s">
        <v>9</v>
      </c>
      <c r="H2927">
        <v>0</v>
      </c>
      <c r="I2927">
        <v>0</v>
      </c>
      <c r="J2927">
        <v>0</v>
      </c>
      <c r="K2927">
        <v>0</v>
      </c>
    </row>
    <row r="2928" spans="1:11" x14ac:dyDescent="0.35">
      <c r="A2928" t="str">
        <f t="shared" si="44"/>
        <v>Other types &amp; mixedMixed</v>
      </c>
      <c r="B2928" t="s">
        <v>70</v>
      </c>
      <c r="C2928" t="s">
        <v>73</v>
      </c>
      <c r="F2928" t="s">
        <v>161</v>
      </c>
      <c r="G2928" t="s">
        <v>9</v>
      </c>
      <c r="H2928">
        <v>65.307975730069501</v>
      </c>
      <c r="I2928">
        <v>55.485504266488697</v>
      </c>
      <c r="J2928">
        <v>70.129667589589104</v>
      </c>
      <c r="K2928">
        <v>65.235079627031396</v>
      </c>
    </row>
    <row r="2929" spans="1:11" x14ac:dyDescent="0.35">
      <c r="A2929" t="str">
        <f t="shared" si="44"/>
        <v>Other types &amp; mixedMixed</v>
      </c>
      <c r="B2929" t="s">
        <v>70</v>
      </c>
      <c r="C2929" t="s">
        <v>73</v>
      </c>
      <c r="F2929" t="s">
        <v>162</v>
      </c>
      <c r="G2929" t="s">
        <v>9</v>
      </c>
      <c r="H2929">
        <v>252.593238551062</v>
      </c>
      <c r="I2929">
        <v>151.55746876763101</v>
      </c>
      <c r="J2929">
        <v>246.53907980422599</v>
      </c>
      <c r="K2929">
        <v>363.72319263154998</v>
      </c>
    </row>
    <row r="2930" spans="1:11" x14ac:dyDescent="0.35">
      <c r="A2930" t="str">
        <f t="shared" si="44"/>
        <v>Other types &amp; mixedMixed</v>
      </c>
      <c r="B2930" t="s">
        <v>70</v>
      </c>
      <c r="C2930" t="s">
        <v>73</v>
      </c>
      <c r="F2930" t="s">
        <v>163</v>
      </c>
      <c r="G2930" t="s">
        <v>9</v>
      </c>
      <c r="H2930" t="s">
        <v>19</v>
      </c>
      <c r="I2930">
        <v>67.298434618756204</v>
      </c>
      <c r="J2930" t="s">
        <v>19</v>
      </c>
      <c r="K2930">
        <v>0</v>
      </c>
    </row>
    <row r="2931" spans="1:11" x14ac:dyDescent="0.35">
      <c r="A2931" t="str">
        <f t="shared" si="44"/>
        <v>Other types &amp; mixedMixed</v>
      </c>
      <c r="B2931" t="s">
        <v>70</v>
      </c>
      <c r="C2931" t="s">
        <v>73</v>
      </c>
      <c r="F2931" t="s">
        <v>164</v>
      </c>
      <c r="G2931" t="s">
        <v>9</v>
      </c>
      <c r="H2931" t="s">
        <v>19</v>
      </c>
      <c r="I2931" t="s">
        <v>19</v>
      </c>
      <c r="J2931" t="s">
        <v>19</v>
      </c>
      <c r="K2931" t="s">
        <v>19</v>
      </c>
    </row>
    <row r="2932" spans="1:11" x14ac:dyDescent="0.35">
      <c r="A2932" t="str">
        <f t="shared" si="44"/>
        <v>Other types &amp; mixedMixed</v>
      </c>
      <c r="B2932" t="s">
        <v>70</v>
      </c>
      <c r="C2932" t="s">
        <v>73</v>
      </c>
      <c r="F2932" t="s">
        <v>165</v>
      </c>
      <c r="G2932" t="s">
        <v>9</v>
      </c>
      <c r="H2932" t="s">
        <v>19</v>
      </c>
      <c r="I2932" t="s">
        <v>24</v>
      </c>
      <c r="J2932" t="s">
        <v>19</v>
      </c>
      <c r="K2932">
        <v>0</v>
      </c>
    </row>
    <row r="2933" spans="1:11" x14ac:dyDescent="0.35">
      <c r="A2933" t="str">
        <f t="shared" si="44"/>
        <v>Other types &amp; mixedMixed</v>
      </c>
      <c r="B2933" t="s">
        <v>70</v>
      </c>
      <c r="C2933" t="s">
        <v>73</v>
      </c>
      <c r="F2933" t="s">
        <v>166</v>
      </c>
      <c r="G2933" t="s">
        <v>9</v>
      </c>
      <c r="H2933">
        <v>22430.869705653698</v>
      </c>
      <c r="I2933">
        <v>11303.3551299992</v>
      </c>
      <c r="J2933">
        <v>24142.403577104698</v>
      </c>
      <c r="K2933">
        <v>29888.797426519199</v>
      </c>
    </row>
    <row r="2934" spans="1:11" x14ac:dyDescent="0.35">
      <c r="A2934" t="str">
        <f t="shared" si="44"/>
        <v>Other types &amp; mixedMixed</v>
      </c>
      <c r="B2934" t="s">
        <v>70</v>
      </c>
      <c r="C2934" t="s">
        <v>73</v>
      </c>
      <c r="F2934" t="s">
        <v>167</v>
      </c>
      <c r="G2934" t="s">
        <v>9</v>
      </c>
      <c r="H2934">
        <v>4306.2388545441199</v>
      </c>
      <c r="I2934">
        <v>1208.6366469346699</v>
      </c>
      <c r="J2934">
        <v>3505.98242342515</v>
      </c>
      <c r="K2934" t="s">
        <v>19</v>
      </c>
    </row>
    <row r="2935" spans="1:11" x14ac:dyDescent="0.35">
      <c r="A2935" t="str">
        <f t="shared" si="44"/>
        <v>Other types &amp; mixedMixed</v>
      </c>
      <c r="B2935" t="s">
        <v>70</v>
      </c>
      <c r="C2935" t="s">
        <v>73</v>
      </c>
      <c r="F2935" t="s">
        <v>168</v>
      </c>
      <c r="G2935" t="s">
        <v>9</v>
      </c>
      <c r="H2935" t="s">
        <v>19</v>
      </c>
      <c r="I2935" t="s">
        <v>19</v>
      </c>
      <c r="J2935" t="s">
        <v>24</v>
      </c>
      <c r="K2935">
        <v>0</v>
      </c>
    </row>
    <row r="2936" spans="1:11" x14ac:dyDescent="0.35">
      <c r="A2936" t="str">
        <f t="shared" ref="A2936:A2943" si="45">CONCATENATE(B2936,C2936,D2936,E2936)</f>
        <v>Other types &amp; mixedMixed</v>
      </c>
      <c r="B2936" t="s">
        <v>70</v>
      </c>
      <c r="C2936" t="s">
        <v>73</v>
      </c>
      <c r="F2936" t="s">
        <v>169</v>
      </c>
      <c r="G2936" t="s">
        <v>9</v>
      </c>
      <c r="H2936" t="s">
        <v>54</v>
      </c>
      <c r="I2936" t="s">
        <v>24</v>
      </c>
      <c r="J2936" t="s">
        <v>19</v>
      </c>
      <c r="K2936" t="s">
        <v>19</v>
      </c>
    </row>
    <row r="2937" spans="1:11" x14ac:dyDescent="0.35">
      <c r="A2937" t="str">
        <f t="shared" si="45"/>
        <v>Other types &amp; mixedMixed</v>
      </c>
      <c r="B2937" t="s">
        <v>70</v>
      </c>
      <c r="C2937" t="s">
        <v>73</v>
      </c>
      <c r="F2937" t="s">
        <v>170</v>
      </c>
      <c r="G2937" t="s">
        <v>9</v>
      </c>
      <c r="H2937">
        <v>0</v>
      </c>
      <c r="I2937">
        <v>0</v>
      </c>
      <c r="J2937">
        <v>0</v>
      </c>
      <c r="K2937">
        <v>0</v>
      </c>
    </row>
    <row r="2938" spans="1:11" x14ac:dyDescent="0.35">
      <c r="A2938" t="str">
        <f t="shared" si="45"/>
        <v>Other types &amp; mixedMixed</v>
      </c>
      <c r="B2938" t="s">
        <v>70</v>
      </c>
      <c r="C2938" t="s">
        <v>73</v>
      </c>
      <c r="F2938" t="s">
        <v>171</v>
      </c>
      <c r="G2938" t="s">
        <v>9</v>
      </c>
      <c r="H2938">
        <v>115.844524355937</v>
      </c>
      <c r="I2938">
        <v>54.265856263689699</v>
      </c>
      <c r="J2938">
        <v>126.452747904131</v>
      </c>
      <c r="K2938">
        <v>154.83072791960799</v>
      </c>
    </row>
    <row r="2939" spans="1:11" x14ac:dyDescent="0.35">
      <c r="A2939" t="str">
        <f t="shared" si="45"/>
        <v>Other types &amp; mixedMixed</v>
      </c>
      <c r="B2939" t="s">
        <v>70</v>
      </c>
      <c r="C2939" t="s">
        <v>73</v>
      </c>
      <c r="F2939" t="s">
        <v>172</v>
      </c>
      <c r="G2939" t="s">
        <v>9</v>
      </c>
      <c r="H2939">
        <v>61.0940959006615</v>
      </c>
      <c r="I2939">
        <v>30.6172047423285</v>
      </c>
      <c r="J2939">
        <v>72.250305866527199</v>
      </c>
      <c r="K2939">
        <v>68.516219444667897</v>
      </c>
    </row>
    <row r="2940" spans="1:11" x14ac:dyDescent="0.35">
      <c r="A2940" t="str">
        <f t="shared" si="45"/>
        <v>Other types &amp; mixedMixed</v>
      </c>
      <c r="B2940" t="s">
        <v>70</v>
      </c>
      <c r="C2940" t="s">
        <v>73</v>
      </c>
      <c r="F2940" t="s">
        <v>173</v>
      </c>
      <c r="G2940" t="s">
        <v>9</v>
      </c>
      <c r="H2940">
        <v>20.790321704281801</v>
      </c>
      <c r="I2940">
        <v>14.308288176941099</v>
      </c>
      <c r="J2940">
        <v>21.5731363380342</v>
      </c>
      <c r="K2940">
        <v>25.565346854830299</v>
      </c>
    </row>
    <row r="2941" spans="1:11" x14ac:dyDescent="0.35">
      <c r="A2941" t="str">
        <f t="shared" si="45"/>
        <v>Other types &amp; mixedMixed</v>
      </c>
      <c r="B2941" t="s">
        <v>70</v>
      </c>
      <c r="C2941" t="s">
        <v>73</v>
      </c>
      <c r="F2941" t="s">
        <v>174</v>
      </c>
      <c r="G2941" t="s">
        <v>9</v>
      </c>
      <c r="H2941" t="s">
        <v>54</v>
      </c>
      <c r="I2941">
        <v>6.8921160294518202</v>
      </c>
      <c r="J2941">
        <v>19.141858081221802</v>
      </c>
      <c r="K2941">
        <v>38.446331746065503</v>
      </c>
    </row>
    <row r="2942" spans="1:11" x14ac:dyDescent="0.35">
      <c r="A2942" t="str">
        <f t="shared" si="45"/>
        <v>Other types &amp; mixedMixed</v>
      </c>
      <c r="B2942" t="s">
        <v>70</v>
      </c>
      <c r="C2942" t="s">
        <v>73</v>
      </c>
      <c r="F2942" t="s">
        <v>175</v>
      </c>
      <c r="G2942" t="s">
        <v>9</v>
      </c>
      <c r="H2942" t="s">
        <v>54</v>
      </c>
      <c r="I2942" t="s">
        <v>19</v>
      </c>
      <c r="J2942" t="s">
        <v>54</v>
      </c>
      <c r="K2942" t="s">
        <v>19</v>
      </c>
    </row>
    <row r="2943" spans="1:11" x14ac:dyDescent="0.35">
      <c r="A2943" t="str">
        <f t="shared" si="45"/>
        <v>Other types &amp; mixedMixed</v>
      </c>
      <c r="B2943" t="s">
        <v>70</v>
      </c>
      <c r="C2943" t="s">
        <v>73</v>
      </c>
      <c r="F2943" t="s">
        <v>176</v>
      </c>
      <c r="G2943" t="s">
        <v>9</v>
      </c>
      <c r="H2943">
        <v>82.384885719196106</v>
      </c>
      <c r="I2943">
        <v>45.582319077277297</v>
      </c>
      <c r="J2943">
        <v>94.193740579392994</v>
      </c>
      <c r="K2943">
        <v>94.690581644010294</v>
      </c>
    </row>
    <row r="2944" spans="1:11" x14ac:dyDescent="0.35">
      <c r="A2944" t="s">
        <v>3</v>
      </c>
      <c r="F2944" t="s">
        <v>4</v>
      </c>
      <c r="G2944" t="s">
        <v>5</v>
      </c>
      <c r="H2944">
        <v>57124.002777000002</v>
      </c>
      <c r="I2944">
        <v>14139.652577000001</v>
      </c>
      <c r="J2944">
        <v>28483.656299999999</v>
      </c>
      <c r="K2944">
        <v>14500.6939</v>
      </c>
    </row>
    <row r="2945" spans="1:11" x14ac:dyDescent="0.35">
      <c r="A2945" t="s">
        <v>3</v>
      </c>
      <c r="F2945" t="s">
        <v>6</v>
      </c>
      <c r="G2945" t="s">
        <v>7</v>
      </c>
      <c r="H2945">
        <v>153.667238676203</v>
      </c>
      <c r="I2945">
        <v>86.2961590678091</v>
      </c>
      <c r="J2945">
        <v>155.25721770357799</v>
      </c>
      <c r="K2945">
        <v>216.237709407962</v>
      </c>
    </row>
    <row r="2946" spans="1:11" x14ac:dyDescent="0.35">
      <c r="A2946" t="s">
        <v>3</v>
      </c>
      <c r="F2946" t="s">
        <v>177</v>
      </c>
      <c r="G2946" t="s">
        <v>9</v>
      </c>
      <c r="H2946">
        <v>2.4112015410830701</v>
      </c>
      <c r="I2946">
        <v>1.6780152783478399</v>
      </c>
      <c r="J2946">
        <v>2.85512721913571</v>
      </c>
      <c r="K2946">
        <v>2.25413130549315</v>
      </c>
    </row>
    <row r="2947" spans="1:11" x14ac:dyDescent="0.35">
      <c r="A2947" t="s">
        <v>3</v>
      </c>
      <c r="F2947" t="s">
        <v>178</v>
      </c>
      <c r="G2947" t="s">
        <v>9</v>
      </c>
      <c r="H2947">
        <v>1.2731518704318401</v>
      </c>
      <c r="I2947">
        <v>1.26426605809228</v>
      </c>
      <c r="J2947">
        <v>1.34449635723685</v>
      </c>
      <c r="K2947">
        <v>1.14167474562279</v>
      </c>
    </row>
    <row r="2948" spans="1:11" x14ac:dyDescent="0.35">
      <c r="A2948" t="s">
        <v>3</v>
      </c>
      <c r="F2948" t="s">
        <v>179</v>
      </c>
      <c r="G2948" t="s">
        <v>9</v>
      </c>
      <c r="H2948">
        <v>1.22200214618215</v>
      </c>
      <c r="I2948">
        <v>0.48335749266884298</v>
      </c>
      <c r="J2948">
        <v>1.6110749386626</v>
      </c>
      <c r="K2948">
        <v>1.17800170575097</v>
      </c>
    </row>
    <row r="2949" spans="1:11" x14ac:dyDescent="0.35">
      <c r="A2949" t="s">
        <v>3</v>
      </c>
      <c r="F2949" t="s">
        <v>180</v>
      </c>
      <c r="G2949" t="s">
        <v>9</v>
      </c>
      <c r="H2949">
        <v>2.9889283563930902</v>
      </c>
      <c r="I2949">
        <v>1.55293381720279</v>
      </c>
      <c r="J2949">
        <v>3.4298619990935801</v>
      </c>
      <c r="K2949">
        <v>3.52304497248358</v>
      </c>
    </row>
    <row r="2950" spans="1:11" x14ac:dyDescent="0.35">
      <c r="A2950" t="s">
        <v>3</v>
      </c>
      <c r="F2950" t="s">
        <v>181</v>
      </c>
      <c r="G2950" t="s">
        <v>9</v>
      </c>
      <c r="H2950">
        <v>38638.146794740504</v>
      </c>
      <c r="I2950">
        <v>16626.5571861721</v>
      </c>
      <c r="J2950">
        <v>41143.226837935799</v>
      </c>
      <c r="K2950">
        <v>55180.968292289799</v>
      </c>
    </row>
    <row r="2951" spans="1:11" x14ac:dyDescent="0.35">
      <c r="A2951" t="s">
        <v>3</v>
      </c>
      <c r="F2951" t="s">
        <v>182</v>
      </c>
      <c r="G2951" t="s">
        <v>9</v>
      </c>
      <c r="H2951">
        <v>13643.5449746414</v>
      </c>
      <c r="I2951">
        <v>7394.5585055544998</v>
      </c>
      <c r="J2951">
        <v>14009.6264211417</v>
      </c>
      <c r="K2951">
        <v>19017.850512622699</v>
      </c>
    </row>
    <row r="2952" spans="1:11" x14ac:dyDescent="0.35">
      <c r="A2952" t="s">
        <v>3</v>
      </c>
      <c r="F2952" t="s">
        <v>183</v>
      </c>
      <c r="G2952" t="s">
        <v>9</v>
      </c>
      <c r="H2952">
        <v>2911.1583721432899</v>
      </c>
      <c r="I2952">
        <v>941.47006767717903</v>
      </c>
      <c r="J2952">
        <v>3008.70604791703</v>
      </c>
      <c r="K2952">
        <v>4640.1924455077296</v>
      </c>
    </row>
    <row r="2953" spans="1:11" x14ac:dyDescent="0.35">
      <c r="A2953" t="s">
        <v>3</v>
      </c>
      <c r="F2953" t="s">
        <v>184</v>
      </c>
      <c r="G2953" t="s">
        <v>9</v>
      </c>
      <c r="H2953">
        <v>11015.936499565199</v>
      </c>
      <c r="I2953">
        <v>4521.9582531413098</v>
      </c>
      <c r="J2953">
        <v>12010.7473977384</v>
      </c>
      <c r="K2953">
        <v>15394.1231558581</v>
      </c>
    </row>
    <row r="2954" spans="1:11" x14ac:dyDescent="0.35">
      <c r="A2954" t="s">
        <v>3</v>
      </c>
      <c r="F2954" t="s">
        <v>185</v>
      </c>
      <c r="G2954" t="s">
        <v>9</v>
      </c>
      <c r="H2954">
        <v>1758.05491658815</v>
      </c>
      <c r="I2954">
        <v>661.78862193694397</v>
      </c>
      <c r="J2954">
        <v>1947.1398681636299</v>
      </c>
      <c r="K2954">
        <v>2455.6073120680098</v>
      </c>
    </row>
    <row r="2955" spans="1:11" x14ac:dyDescent="0.35">
      <c r="A2955" t="s">
        <v>3</v>
      </c>
      <c r="F2955" t="s">
        <v>186</v>
      </c>
      <c r="G2955" t="s">
        <v>9</v>
      </c>
      <c r="H2955">
        <v>9177.7207121187093</v>
      </c>
      <c r="I2955" t="s">
        <v>19</v>
      </c>
      <c r="J2955">
        <v>9435.0095697019096</v>
      </c>
      <c r="K2955">
        <v>15538.390756562399</v>
      </c>
    </row>
    <row r="2956" spans="1:11" x14ac:dyDescent="0.35">
      <c r="A2956" t="s">
        <v>3</v>
      </c>
      <c r="F2956" t="s">
        <v>187</v>
      </c>
      <c r="G2956" t="s">
        <v>9</v>
      </c>
      <c r="H2956">
        <v>5372.6126169763102</v>
      </c>
      <c r="I2956">
        <v>1883.6537757175199</v>
      </c>
      <c r="J2956">
        <v>6165.3608920495199</v>
      </c>
      <c r="K2956">
        <v>7217.51029261435</v>
      </c>
    </row>
    <row r="2957" spans="1:11" x14ac:dyDescent="0.35">
      <c r="A2957" t="s">
        <v>3</v>
      </c>
      <c r="F2957" t="s">
        <v>188</v>
      </c>
      <c r="G2957" t="s">
        <v>9</v>
      </c>
      <c r="H2957">
        <v>2476.27300191115</v>
      </c>
      <c r="I2957" t="s">
        <v>19</v>
      </c>
      <c r="J2957">
        <v>2952.1298698229298</v>
      </c>
      <c r="K2957" t="s">
        <v>19</v>
      </c>
    </row>
    <row r="2958" spans="1:11" x14ac:dyDescent="0.35">
      <c r="A2958" t="s">
        <v>3</v>
      </c>
      <c r="F2958" t="s">
        <v>189</v>
      </c>
      <c r="G2958" t="s">
        <v>9</v>
      </c>
      <c r="H2958">
        <v>23828.712356693599</v>
      </c>
      <c r="I2958" t="s">
        <v>19</v>
      </c>
      <c r="J2958">
        <v>35428.241059786298</v>
      </c>
      <c r="K2958">
        <v>19003.257768712701</v>
      </c>
    </row>
    <row r="2959" spans="1:11" x14ac:dyDescent="0.35">
      <c r="A2959" t="s">
        <v>3</v>
      </c>
      <c r="F2959" t="s">
        <v>190</v>
      </c>
      <c r="G2959" t="s">
        <v>9</v>
      </c>
      <c r="H2959">
        <v>12027.4557373067</v>
      </c>
      <c r="I2959">
        <v>6006.9892509461497</v>
      </c>
      <c r="J2959">
        <v>11684.0887844269</v>
      </c>
      <c r="K2959">
        <v>18572.4977465872</v>
      </c>
    </row>
    <row r="2960" spans="1:11" x14ac:dyDescent="0.35">
      <c r="A2960" t="s">
        <v>3</v>
      </c>
      <c r="F2960" t="s">
        <v>191</v>
      </c>
      <c r="G2960" t="s">
        <v>9</v>
      </c>
      <c r="H2960">
        <v>907.58353262272396</v>
      </c>
      <c r="I2960">
        <v>-462.77237094522098</v>
      </c>
      <c r="J2960">
        <v>1430.6318603521399</v>
      </c>
      <c r="K2960">
        <v>1216.3982430661499</v>
      </c>
    </row>
    <row r="2961" spans="1:11" x14ac:dyDescent="0.35">
      <c r="A2961" t="s">
        <v>3</v>
      </c>
      <c r="F2961" t="s">
        <v>192</v>
      </c>
      <c r="G2961" t="s">
        <v>9</v>
      </c>
      <c r="H2961">
        <v>48902.322852156401</v>
      </c>
      <c r="I2961">
        <v>27636.800857743801</v>
      </c>
      <c r="J2961">
        <v>55451.487891886303</v>
      </c>
      <c r="K2961">
        <v>56773.872145801302</v>
      </c>
    </row>
    <row r="2962" spans="1:11" x14ac:dyDescent="0.35">
      <c r="A2962" t="s">
        <v>3</v>
      </c>
      <c r="F2962" t="s">
        <v>193</v>
      </c>
      <c r="G2962" t="s">
        <v>9</v>
      </c>
      <c r="H2962">
        <v>-2072.3434065125898</v>
      </c>
      <c r="I2962">
        <v>-1574.2029184175001</v>
      </c>
      <c r="J2962">
        <v>-2347.79961181107</v>
      </c>
      <c r="K2962">
        <v>-2017.0035416236201</v>
      </c>
    </row>
    <row r="2963" spans="1:11" x14ac:dyDescent="0.35">
      <c r="A2963" t="s">
        <v>3</v>
      </c>
      <c r="F2963" t="s">
        <v>194</v>
      </c>
      <c r="G2963" t="s">
        <v>9</v>
      </c>
      <c r="H2963">
        <v>26564.4547461773</v>
      </c>
      <c r="I2963">
        <v>15387.068483516099</v>
      </c>
      <c r="J2963">
        <v>28827.871133232999</v>
      </c>
      <c r="K2963">
        <v>33017.524143103299</v>
      </c>
    </row>
    <row r="2964" spans="1:11" x14ac:dyDescent="0.35">
      <c r="A2964" t="s">
        <v>3</v>
      </c>
      <c r="F2964" t="s">
        <v>195</v>
      </c>
      <c r="G2964" t="s">
        <v>9</v>
      </c>
      <c r="H2964">
        <v>10475.798349389201</v>
      </c>
      <c r="I2964">
        <v>4048.9402904584499</v>
      </c>
      <c r="J2964">
        <v>11364.6570341603</v>
      </c>
      <c r="K2964">
        <v>14996.6575090107</v>
      </c>
    </row>
    <row r="2965" spans="1:11" x14ac:dyDescent="0.35">
      <c r="A2965" t="s">
        <v>3</v>
      </c>
      <c r="F2965" t="s">
        <v>196</v>
      </c>
      <c r="G2965" t="s">
        <v>9</v>
      </c>
      <c r="H2965" t="s">
        <v>19</v>
      </c>
      <c r="I2965">
        <v>1713.2298886045</v>
      </c>
      <c r="J2965" t="s">
        <v>19</v>
      </c>
      <c r="K2965">
        <v>9983.1418253025895</v>
      </c>
    </row>
    <row r="2966" spans="1:11" x14ac:dyDescent="0.35">
      <c r="A2966" t="s">
        <v>3</v>
      </c>
      <c r="F2966" t="s">
        <v>197</v>
      </c>
      <c r="G2966" t="s">
        <v>9</v>
      </c>
      <c r="H2966">
        <v>5688.4734645807202</v>
      </c>
      <c r="I2966">
        <v>3500.7518698526801</v>
      </c>
      <c r="J2966">
        <v>6415.51865757838</v>
      </c>
      <c r="K2966" t="s">
        <v>19</v>
      </c>
    </row>
    <row r="2967" spans="1:11" x14ac:dyDescent="0.35">
      <c r="A2967" t="s">
        <v>3</v>
      </c>
      <c r="F2967" t="s">
        <v>198</v>
      </c>
      <c r="G2967" t="s">
        <v>9</v>
      </c>
      <c r="H2967">
        <v>21843.446133955102</v>
      </c>
      <c r="I2967">
        <v>-107.540682808108</v>
      </c>
      <c r="J2967">
        <v>34669.977463283001</v>
      </c>
      <c r="K2967">
        <v>18052.787357658799</v>
      </c>
    </row>
    <row r="2968" spans="1:11" x14ac:dyDescent="0.35">
      <c r="A2968" t="s">
        <v>3</v>
      </c>
      <c r="F2968" t="s">
        <v>199</v>
      </c>
      <c r="G2968" t="s">
        <v>9</v>
      </c>
      <c r="H2968">
        <v>48.5461196220052</v>
      </c>
      <c r="I2968" t="s">
        <v>19</v>
      </c>
      <c r="J2968" t="s">
        <v>24</v>
      </c>
      <c r="K2968" t="s">
        <v>19</v>
      </c>
    </row>
    <row r="2969" spans="1:11" x14ac:dyDescent="0.35">
      <c r="A2969" t="s">
        <v>3</v>
      </c>
      <c r="F2969" t="s">
        <v>200</v>
      </c>
      <c r="G2969" t="s">
        <v>9</v>
      </c>
      <c r="H2969">
        <v>2061284.4025906399</v>
      </c>
      <c r="I2969">
        <v>1266102.2264352699</v>
      </c>
      <c r="J2969">
        <v>2052808.2807921299</v>
      </c>
      <c r="K2969">
        <v>2853317.57876339</v>
      </c>
    </row>
    <row r="2970" spans="1:11" x14ac:dyDescent="0.35">
      <c r="A2970" t="s">
        <v>3</v>
      </c>
      <c r="F2970" t="s">
        <v>201</v>
      </c>
      <c r="G2970" t="s">
        <v>9</v>
      </c>
      <c r="H2970">
        <v>1647309.7595643201</v>
      </c>
      <c r="I2970">
        <v>1019301.27078437</v>
      </c>
      <c r="J2970">
        <v>1609883.5887476499</v>
      </c>
      <c r="K2970">
        <v>2333198.0419811099</v>
      </c>
    </row>
    <row r="2971" spans="1:11" x14ac:dyDescent="0.35">
      <c r="A2971" t="s">
        <v>3</v>
      </c>
      <c r="F2971" t="s">
        <v>202</v>
      </c>
      <c r="G2971" t="s">
        <v>9</v>
      </c>
      <c r="H2971">
        <v>139542.482677261</v>
      </c>
      <c r="I2971">
        <v>85226.780936074094</v>
      </c>
      <c r="J2971">
        <v>156037.346489383</v>
      </c>
      <c r="K2971">
        <v>160105.02420891801</v>
      </c>
    </row>
    <row r="2972" spans="1:11" x14ac:dyDescent="0.35">
      <c r="A2972" t="s">
        <v>3</v>
      </c>
      <c r="F2972" t="s">
        <v>203</v>
      </c>
      <c r="G2972" t="s">
        <v>9</v>
      </c>
      <c r="H2972">
        <v>49451.859776935802</v>
      </c>
      <c r="I2972">
        <v>31510.709578681301</v>
      </c>
      <c r="J2972">
        <v>54481.049893008298</v>
      </c>
      <c r="K2972">
        <v>57067.488978068803</v>
      </c>
    </row>
    <row r="2973" spans="1:11" x14ac:dyDescent="0.35">
      <c r="A2973" t="s">
        <v>3</v>
      </c>
      <c r="F2973" t="s">
        <v>204</v>
      </c>
      <c r="G2973" t="s">
        <v>9</v>
      </c>
      <c r="H2973">
        <v>33817.266289139399</v>
      </c>
      <c r="I2973">
        <v>19894.915898339201</v>
      </c>
      <c r="J2973">
        <v>38289.768516069998</v>
      </c>
      <c r="K2973">
        <v>38607.656447523601</v>
      </c>
    </row>
    <row r="2974" spans="1:11" x14ac:dyDescent="0.35">
      <c r="A2974" t="s">
        <v>3</v>
      </c>
      <c r="F2974" t="s">
        <v>205</v>
      </c>
      <c r="G2974" t="s">
        <v>9</v>
      </c>
      <c r="H2974">
        <v>46958.298492657901</v>
      </c>
      <c r="I2974">
        <v>18585.800399230298</v>
      </c>
      <c r="J2974">
        <v>63935.384823913999</v>
      </c>
      <c r="K2974">
        <v>41276.347903226902</v>
      </c>
    </row>
    <row r="2975" spans="1:11" x14ac:dyDescent="0.35">
      <c r="A2975" t="s">
        <v>3</v>
      </c>
      <c r="F2975" t="s">
        <v>206</v>
      </c>
      <c r="G2975" t="s">
        <v>9</v>
      </c>
      <c r="H2975">
        <v>4029.1728821981401</v>
      </c>
      <c r="I2975">
        <v>2420.0491452358001</v>
      </c>
      <c r="J2975">
        <v>4700.5470511803696</v>
      </c>
      <c r="K2975">
        <v>4279.4546646488498</v>
      </c>
    </row>
    <row r="2976" spans="1:11" x14ac:dyDescent="0.35">
      <c r="A2976" t="str">
        <f t="shared" ref="A2976:A3039" si="46">CONCATENATE(B2976,C2976,D2976,E2976)</f>
        <v>Cropping</v>
      </c>
      <c r="B2976" t="s">
        <v>52</v>
      </c>
      <c r="F2976" t="s">
        <v>4</v>
      </c>
      <c r="G2976" t="s">
        <v>5</v>
      </c>
      <c r="H2976">
        <v>22652.0013</v>
      </c>
      <c r="I2976">
        <v>5641.6754000000001</v>
      </c>
      <c r="J2976">
        <v>11268.2862</v>
      </c>
      <c r="K2976">
        <v>5742.0397000000003</v>
      </c>
    </row>
    <row r="2977" spans="1:11" x14ac:dyDescent="0.35">
      <c r="A2977" t="str">
        <f t="shared" si="46"/>
        <v>Cropping</v>
      </c>
      <c r="B2977" t="s">
        <v>52</v>
      </c>
      <c r="F2977" t="s">
        <v>6</v>
      </c>
      <c r="G2977" t="s">
        <v>7</v>
      </c>
      <c r="H2977">
        <v>182.74854611036099</v>
      </c>
      <c r="I2977">
        <v>99.595331546724594</v>
      </c>
      <c r="J2977">
        <v>193.326355148044</v>
      </c>
      <c r="K2977">
        <v>243.69024691905199</v>
      </c>
    </row>
    <row r="2978" spans="1:11" x14ac:dyDescent="0.35">
      <c r="A2978" t="str">
        <f t="shared" si="46"/>
        <v>Cropping</v>
      </c>
      <c r="B2978" t="s">
        <v>52</v>
      </c>
      <c r="F2978" t="s">
        <v>177</v>
      </c>
      <c r="G2978" t="s">
        <v>9</v>
      </c>
      <c r="H2978">
        <v>2.6254262001344699</v>
      </c>
      <c r="I2978">
        <v>1.74436826314525</v>
      </c>
      <c r="J2978">
        <v>3.3604426232777702</v>
      </c>
      <c r="K2978">
        <v>2.0486742615172102</v>
      </c>
    </row>
    <row r="2979" spans="1:11" x14ac:dyDescent="0.35">
      <c r="A2979" t="str">
        <f t="shared" si="46"/>
        <v>Cropping</v>
      </c>
      <c r="B2979" t="s">
        <v>52</v>
      </c>
      <c r="F2979" t="s">
        <v>178</v>
      </c>
      <c r="G2979" t="s">
        <v>9</v>
      </c>
      <c r="H2979">
        <v>1.05813286075562</v>
      </c>
      <c r="I2979">
        <v>1.1119679790913299</v>
      </c>
      <c r="J2979">
        <v>1.13239423799868</v>
      </c>
      <c r="K2979">
        <v>0.85950680194388396</v>
      </c>
    </row>
    <row r="2980" spans="1:11" x14ac:dyDescent="0.35">
      <c r="A2980" t="str">
        <f t="shared" si="46"/>
        <v>Cropping</v>
      </c>
      <c r="B2980" t="s">
        <v>52</v>
      </c>
      <c r="F2980" t="s">
        <v>179</v>
      </c>
      <c r="G2980" t="s">
        <v>9</v>
      </c>
      <c r="H2980">
        <v>1.6263346074615701</v>
      </c>
      <c r="I2980">
        <v>0.67385678167839702</v>
      </c>
      <c r="J2980">
        <v>2.3017736517385501</v>
      </c>
      <c r="K2980">
        <v>1.23666998309456</v>
      </c>
    </row>
    <row r="2981" spans="1:11" x14ac:dyDescent="0.35">
      <c r="A2981" t="str">
        <f t="shared" si="46"/>
        <v>Cropping</v>
      </c>
      <c r="B2981" t="s">
        <v>52</v>
      </c>
      <c r="F2981" t="s">
        <v>180</v>
      </c>
      <c r="G2981" t="s">
        <v>9</v>
      </c>
      <c r="H2981">
        <v>2.7167434798935299</v>
      </c>
      <c r="I2981">
        <v>1.44357423144835</v>
      </c>
      <c r="J2981">
        <v>3.1301594205510499</v>
      </c>
      <c r="K2981">
        <v>3.1563640018516801</v>
      </c>
    </row>
    <row r="2982" spans="1:11" x14ac:dyDescent="0.35">
      <c r="A2982" t="str">
        <f t="shared" si="46"/>
        <v>Cropping</v>
      </c>
      <c r="B2982" t="s">
        <v>52</v>
      </c>
      <c r="F2982" t="s">
        <v>181</v>
      </c>
      <c r="G2982" t="s">
        <v>9</v>
      </c>
      <c r="H2982">
        <v>76828.1946002935</v>
      </c>
      <c r="I2982">
        <v>33606.3926691706</v>
      </c>
      <c r="J2982">
        <v>83583.0887088491</v>
      </c>
      <c r="K2982">
        <v>106038.598114673</v>
      </c>
    </row>
    <row r="2983" spans="1:11" x14ac:dyDescent="0.35">
      <c r="A2983" t="str">
        <f t="shared" si="46"/>
        <v>Cropping</v>
      </c>
      <c r="B2983" t="s">
        <v>52</v>
      </c>
      <c r="F2983" t="s">
        <v>182</v>
      </c>
      <c r="G2983" t="s">
        <v>9</v>
      </c>
      <c r="H2983">
        <v>24214.8978514009</v>
      </c>
      <c r="I2983">
        <v>14532.961106216801</v>
      </c>
      <c r="J2983">
        <v>24549.793320620502</v>
      </c>
      <c r="K2983">
        <v>33070.400255087101</v>
      </c>
    </row>
    <row r="2984" spans="1:11" x14ac:dyDescent="0.35">
      <c r="A2984" t="str">
        <f t="shared" si="46"/>
        <v>Cropping</v>
      </c>
      <c r="B2984" t="s">
        <v>52</v>
      </c>
      <c r="F2984" t="s">
        <v>183</v>
      </c>
      <c r="G2984" t="s">
        <v>9</v>
      </c>
      <c r="H2984">
        <v>4845.2799693287998</v>
      </c>
      <c r="I2984">
        <v>1638.5125275197499</v>
      </c>
      <c r="J2984">
        <v>5345.7810822021902</v>
      </c>
      <c r="K2984">
        <v>7013.8040230199003</v>
      </c>
    </row>
    <row r="2985" spans="1:11" x14ac:dyDescent="0.35">
      <c r="A2985" t="str">
        <f t="shared" si="46"/>
        <v>Cropping</v>
      </c>
      <c r="B2985" t="s">
        <v>52</v>
      </c>
      <c r="F2985" t="s">
        <v>184</v>
      </c>
      <c r="G2985" t="s">
        <v>9</v>
      </c>
      <c r="H2985">
        <v>23059.980729058101</v>
      </c>
      <c r="I2985">
        <v>9761.8337026621593</v>
      </c>
      <c r="J2985">
        <v>25771.9017425649</v>
      </c>
      <c r="K2985">
        <v>30803.7667590317</v>
      </c>
    </row>
    <row r="2986" spans="1:11" x14ac:dyDescent="0.35">
      <c r="A2986" t="str">
        <f t="shared" si="46"/>
        <v>Cropping</v>
      </c>
      <c r="B2986" t="s">
        <v>52</v>
      </c>
      <c r="F2986" t="s">
        <v>185</v>
      </c>
      <c r="G2986" t="s">
        <v>9</v>
      </c>
      <c r="H2986">
        <v>3877.2872725378102</v>
      </c>
      <c r="I2986">
        <v>1611.1638771702501</v>
      </c>
      <c r="J2986">
        <v>4493.6740917443103</v>
      </c>
      <c r="K2986">
        <v>4894.1923845458596</v>
      </c>
    </row>
    <row r="2987" spans="1:11" x14ac:dyDescent="0.35">
      <c r="A2987" t="str">
        <f t="shared" si="46"/>
        <v>Cropping</v>
      </c>
      <c r="B2987" t="s">
        <v>52</v>
      </c>
      <c r="F2987" t="s">
        <v>186</v>
      </c>
      <c r="G2987" t="s">
        <v>9</v>
      </c>
      <c r="H2987">
        <v>20683.924161950301</v>
      </c>
      <c r="I2987" t="s">
        <v>19</v>
      </c>
      <c r="J2987">
        <v>21623.097995123699</v>
      </c>
      <c r="K2987">
        <v>34095.195966269603</v>
      </c>
    </row>
    <row r="2988" spans="1:11" x14ac:dyDescent="0.35">
      <c r="A2988" t="str">
        <f t="shared" si="46"/>
        <v>Cropping</v>
      </c>
      <c r="B2988" t="s">
        <v>52</v>
      </c>
      <c r="F2988" t="s">
        <v>187</v>
      </c>
      <c r="G2988" t="s">
        <v>9</v>
      </c>
      <c r="H2988">
        <v>12263.7745147357</v>
      </c>
      <c r="I2988">
        <v>4608.7545405395003</v>
      </c>
      <c r="J2988">
        <v>13758.067937473899</v>
      </c>
      <c r="K2988">
        <v>16852.564090805601</v>
      </c>
    </row>
    <row r="2989" spans="1:11" x14ac:dyDescent="0.35">
      <c r="A2989" t="str">
        <f t="shared" si="46"/>
        <v>Cropping</v>
      </c>
      <c r="B2989" t="s">
        <v>52</v>
      </c>
      <c r="F2989" t="s">
        <v>188</v>
      </c>
      <c r="G2989" t="s">
        <v>9</v>
      </c>
      <c r="H2989">
        <v>5135.4169259031396</v>
      </c>
      <c r="I2989" t="s">
        <v>19</v>
      </c>
      <c r="J2989">
        <v>6702.8436103264703</v>
      </c>
      <c r="K2989">
        <v>4278.6692980719099</v>
      </c>
    </row>
    <row r="2990" spans="1:11" x14ac:dyDescent="0.35">
      <c r="A2990" t="str">
        <f t="shared" si="46"/>
        <v>Cropping</v>
      </c>
      <c r="B2990" t="s">
        <v>52</v>
      </c>
      <c r="F2990" t="s">
        <v>189</v>
      </c>
      <c r="G2990" t="s">
        <v>9</v>
      </c>
      <c r="H2990">
        <v>59743.415834626503</v>
      </c>
      <c r="I2990" t="s">
        <v>19</v>
      </c>
      <c r="J2990">
        <v>89139.871225563998</v>
      </c>
      <c r="K2990">
        <v>47431.953201960598</v>
      </c>
    </row>
    <row r="2991" spans="1:11" x14ac:dyDescent="0.35">
      <c r="A2991" t="str">
        <f t="shared" si="46"/>
        <v>Cropping</v>
      </c>
      <c r="B2991" t="s">
        <v>52</v>
      </c>
      <c r="F2991" t="s">
        <v>190</v>
      </c>
      <c r="G2991" t="s">
        <v>9</v>
      </c>
      <c r="H2991">
        <v>19450.193997234201</v>
      </c>
      <c r="I2991">
        <v>8643.3705913140602</v>
      </c>
      <c r="J2991">
        <v>18548.325691709899</v>
      </c>
      <c r="K2991">
        <v>31837.969710919999</v>
      </c>
    </row>
    <row r="2992" spans="1:11" x14ac:dyDescent="0.35">
      <c r="A2992" t="str">
        <f t="shared" si="46"/>
        <v>Cropping</v>
      </c>
      <c r="B2992" t="s">
        <v>52</v>
      </c>
      <c r="F2992" t="s">
        <v>191</v>
      </c>
      <c r="G2992" t="s">
        <v>9</v>
      </c>
      <c r="H2992">
        <v>1823.46284413731</v>
      </c>
      <c r="I2992">
        <v>-1309.31624992108</v>
      </c>
      <c r="J2992">
        <v>3113.9647771637201</v>
      </c>
      <c r="K2992">
        <v>2368.9793834236302</v>
      </c>
    </row>
    <row r="2993" spans="1:11" x14ac:dyDescent="0.35">
      <c r="A2993" t="str">
        <f t="shared" si="46"/>
        <v>Cropping</v>
      </c>
      <c r="B2993" t="s">
        <v>52</v>
      </c>
      <c r="F2993" t="s">
        <v>192</v>
      </c>
      <c r="G2993" t="s">
        <v>9</v>
      </c>
      <c r="H2993" t="s">
        <v>24</v>
      </c>
      <c r="I2993" t="s">
        <v>54</v>
      </c>
      <c r="J2993" t="s">
        <v>24</v>
      </c>
      <c r="K2993">
        <v>0</v>
      </c>
    </row>
    <row r="2994" spans="1:11" x14ac:dyDescent="0.35">
      <c r="A2994" t="str">
        <f t="shared" si="46"/>
        <v>Cropping</v>
      </c>
      <c r="B2994" t="s">
        <v>52</v>
      </c>
      <c r="F2994" t="s">
        <v>193</v>
      </c>
      <c r="G2994" t="s">
        <v>9</v>
      </c>
      <c r="H2994">
        <v>-30.897176860041899</v>
      </c>
      <c r="I2994">
        <v>-36.612098508893297</v>
      </c>
      <c r="J2994">
        <v>-43.7803323543557</v>
      </c>
      <c r="K2994">
        <v>0</v>
      </c>
    </row>
    <row r="2995" spans="1:11" x14ac:dyDescent="0.35">
      <c r="A2995" t="str">
        <f t="shared" si="46"/>
        <v>Cropping</v>
      </c>
      <c r="B2995" t="s">
        <v>52</v>
      </c>
      <c r="F2995" t="s">
        <v>194</v>
      </c>
      <c r="G2995" t="s">
        <v>9</v>
      </c>
      <c r="H2995">
        <v>4521.1647101971503</v>
      </c>
      <c r="I2995">
        <v>3312.3312511918002</v>
      </c>
      <c r="J2995">
        <v>5119.8232997489904</v>
      </c>
      <c r="K2995">
        <v>4534.0503168934902</v>
      </c>
    </row>
    <row r="2996" spans="1:11" x14ac:dyDescent="0.35">
      <c r="A2996" t="str">
        <f t="shared" si="46"/>
        <v>Cropping</v>
      </c>
      <c r="B2996" t="s">
        <v>52</v>
      </c>
      <c r="F2996" t="s">
        <v>195</v>
      </c>
      <c r="G2996" t="s">
        <v>9</v>
      </c>
      <c r="H2996">
        <v>1901.0508432471299</v>
      </c>
      <c r="I2996" t="s">
        <v>19</v>
      </c>
      <c r="J2996">
        <v>2315.69617649576</v>
      </c>
      <c r="K2996">
        <v>1269.11031466745</v>
      </c>
    </row>
    <row r="2997" spans="1:11" x14ac:dyDescent="0.35">
      <c r="A2997" t="str">
        <f t="shared" si="46"/>
        <v>Cropping</v>
      </c>
      <c r="B2997" t="s">
        <v>52</v>
      </c>
      <c r="F2997" t="s">
        <v>196</v>
      </c>
      <c r="G2997" t="s">
        <v>9</v>
      </c>
      <c r="H2997">
        <v>141.64527310441201</v>
      </c>
      <c r="I2997" t="s">
        <v>19</v>
      </c>
      <c r="J2997" t="s">
        <v>24</v>
      </c>
      <c r="K2997" t="s">
        <v>19</v>
      </c>
    </row>
    <row r="2998" spans="1:11" x14ac:dyDescent="0.35">
      <c r="A2998" t="str">
        <f t="shared" si="46"/>
        <v>Cropping</v>
      </c>
      <c r="B2998" t="s">
        <v>52</v>
      </c>
      <c r="F2998" t="s">
        <v>197</v>
      </c>
      <c r="G2998" t="s">
        <v>9</v>
      </c>
      <c r="H2998" t="s">
        <v>19</v>
      </c>
      <c r="I2998" t="s">
        <v>24</v>
      </c>
      <c r="J2998" t="s">
        <v>19</v>
      </c>
      <c r="K2998" t="s">
        <v>24</v>
      </c>
    </row>
    <row r="2999" spans="1:11" x14ac:dyDescent="0.35">
      <c r="A2999" t="str">
        <f t="shared" si="46"/>
        <v>Cropping</v>
      </c>
      <c r="B2999" t="s">
        <v>52</v>
      </c>
      <c r="F2999" t="s">
        <v>198</v>
      </c>
      <c r="G2999" t="s">
        <v>9</v>
      </c>
      <c r="H2999" t="s">
        <v>19</v>
      </c>
      <c r="I2999" t="s">
        <v>24</v>
      </c>
      <c r="J2999" t="s">
        <v>19</v>
      </c>
      <c r="K2999" t="s">
        <v>24</v>
      </c>
    </row>
    <row r="3000" spans="1:11" x14ac:dyDescent="0.35">
      <c r="A3000" t="str">
        <f t="shared" si="46"/>
        <v>Cropping</v>
      </c>
      <c r="B3000" t="s">
        <v>52</v>
      </c>
      <c r="F3000" t="s">
        <v>199</v>
      </c>
      <c r="G3000" t="s">
        <v>9</v>
      </c>
      <c r="H3000" t="s">
        <v>19</v>
      </c>
      <c r="I3000" t="s">
        <v>24</v>
      </c>
      <c r="J3000" t="s">
        <v>54</v>
      </c>
      <c r="K3000">
        <v>-14.972139220841701</v>
      </c>
    </row>
    <row r="3001" spans="1:11" x14ac:dyDescent="0.35">
      <c r="A3001" t="str">
        <f t="shared" si="46"/>
        <v>Cropping</v>
      </c>
      <c r="B3001" t="s">
        <v>52</v>
      </c>
      <c r="F3001" t="s">
        <v>200</v>
      </c>
      <c r="G3001" t="s">
        <v>9</v>
      </c>
      <c r="H3001">
        <v>2698512.4661707198</v>
      </c>
      <c r="I3001">
        <v>1601806.3568699099</v>
      </c>
      <c r="J3001">
        <v>2665324.4108369201</v>
      </c>
      <c r="K3001">
        <v>3841178.2655372298</v>
      </c>
    </row>
    <row r="3002" spans="1:11" x14ac:dyDescent="0.35">
      <c r="A3002" t="str">
        <f t="shared" si="46"/>
        <v>Cropping</v>
      </c>
      <c r="B3002" t="s">
        <v>52</v>
      </c>
      <c r="F3002" t="s">
        <v>201</v>
      </c>
      <c r="G3002" t="s">
        <v>9</v>
      </c>
      <c r="H3002">
        <v>2222644.0419447902</v>
      </c>
      <c r="I3002">
        <v>1299397.5678828999</v>
      </c>
      <c r="J3002">
        <v>2150930.7388778301</v>
      </c>
      <c r="K3002">
        <v>3270484.7498656302</v>
      </c>
    </row>
    <row r="3003" spans="1:11" x14ac:dyDescent="0.35">
      <c r="A3003" t="str">
        <f t="shared" si="46"/>
        <v>Cropping</v>
      </c>
      <c r="B3003" t="s">
        <v>52</v>
      </c>
      <c r="F3003" t="s">
        <v>202</v>
      </c>
      <c r="G3003" t="s">
        <v>9</v>
      </c>
      <c r="H3003">
        <v>168556.75436359801</v>
      </c>
      <c r="I3003">
        <v>104603.29719902</v>
      </c>
      <c r="J3003">
        <v>191553.47126034999</v>
      </c>
      <c r="K3003">
        <v>186263.19034964201</v>
      </c>
    </row>
    <row r="3004" spans="1:11" x14ac:dyDescent="0.35">
      <c r="A3004" t="str">
        <f t="shared" si="46"/>
        <v>Cropping</v>
      </c>
      <c r="B3004" t="s">
        <v>52</v>
      </c>
      <c r="F3004" t="s">
        <v>203</v>
      </c>
      <c r="G3004" t="s">
        <v>9</v>
      </c>
      <c r="H3004">
        <v>4961.9766630068098</v>
      </c>
      <c r="I3004">
        <v>4342.6615189877803</v>
      </c>
      <c r="J3004">
        <v>5576.9637056165602</v>
      </c>
      <c r="K3004">
        <v>4363.6048000329902</v>
      </c>
    </row>
    <row r="3005" spans="1:11" x14ac:dyDescent="0.35">
      <c r="A3005" t="str">
        <f t="shared" si="46"/>
        <v>Cropping</v>
      </c>
      <c r="B3005" t="s">
        <v>52</v>
      </c>
      <c r="F3005" t="s">
        <v>204</v>
      </c>
      <c r="G3005" t="s">
        <v>9</v>
      </c>
      <c r="H3005">
        <v>5970.8800368778002</v>
      </c>
      <c r="I3005">
        <v>5648.3525471706498</v>
      </c>
      <c r="J3005">
        <v>6662.5260809403298</v>
      </c>
      <c r="K3005">
        <v>4930.47096950584</v>
      </c>
    </row>
    <row r="3006" spans="1:11" x14ac:dyDescent="0.35">
      <c r="A3006" t="str">
        <f t="shared" si="46"/>
        <v>Cropping</v>
      </c>
      <c r="B3006" t="s">
        <v>52</v>
      </c>
      <c r="F3006" t="s">
        <v>205</v>
      </c>
      <c r="G3006" t="s">
        <v>9</v>
      </c>
      <c r="H3006">
        <v>1341.8982103978601</v>
      </c>
      <c r="I3006">
        <v>1614.0133657459301</v>
      </c>
      <c r="J3006">
        <v>1441.8889925870001</v>
      </c>
      <c r="K3006" t="s">
        <v>19</v>
      </c>
    </row>
    <row r="3007" spans="1:11" x14ac:dyDescent="0.35">
      <c r="A3007" t="str">
        <f t="shared" si="46"/>
        <v>Cropping</v>
      </c>
      <c r="B3007" t="s">
        <v>52</v>
      </c>
      <c r="F3007" t="s">
        <v>206</v>
      </c>
      <c r="G3007" t="s">
        <v>9</v>
      </c>
      <c r="H3007">
        <v>843.04728718164097</v>
      </c>
      <c r="I3007">
        <v>457.36020558715597</v>
      </c>
      <c r="J3007">
        <v>905.08918565628903</v>
      </c>
      <c r="K3007">
        <v>1100.2408158027899</v>
      </c>
    </row>
    <row r="3008" spans="1:11" x14ac:dyDescent="0.35">
      <c r="A3008" t="str">
        <f t="shared" si="46"/>
        <v>CroppingCereals</v>
      </c>
      <c r="B3008" t="s">
        <v>52</v>
      </c>
      <c r="C3008" t="s">
        <v>53</v>
      </c>
      <c r="F3008" t="s">
        <v>4</v>
      </c>
      <c r="G3008" t="s">
        <v>5</v>
      </c>
      <c r="H3008">
        <v>13989.0005</v>
      </c>
      <c r="I3008">
        <v>3488.5032000000001</v>
      </c>
      <c r="J3008">
        <v>6963.5174999999999</v>
      </c>
      <c r="K3008">
        <v>3536.9798000000001</v>
      </c>
    </row>
    <row r="3009" spans="1:11" x14ac:dyDescent="0.35">
      <c r="A3009" t="str">
        <f t="shared" si="46"/>
        <v>CroppingCereals</v>
      </c>
      <c r="B3009" t="s">
        <v>52</v>
      </c>
      <c r="C3009" t="s">
        <v>53</v>
      </c>
      <c r="F3009" t="s">
        <v>6</v>
      </c>
      <c r="G3009" t="s">
        <v>7</v>
      </c>
      <c r="H3009">
        <v>187.97887120555899</v>
      </c>
      <c r="I3009">
        <v>105.553297202938</v>
      </c>
      <c r="J3009">
        <v>203.99936905077101</v>
      </c>
      <c r="K3009">
        <v>237.733993235415</v>
      </c>
    </row>
    <row r="3010" spans="1:11" x14ac:dyDescent="0.35">
      <c r="A3010" t="str">
        <f t="shared" si="46"/>
        <v>CroppingCereals</v>
      </c>
      <c r="B3010" t="s">
        <v>52</v>
      </c>
      <c r="C3010" t="s">
        <v>53</v>
      </c>
      <c r="F3010" t="s">
        <v>177</v>
      </c>
      <c r="G3010" t="s">
        <v>9</v>
      </c>
      <c r="H3010">
        <v>1.5853777373515701</v>
      </c>
      <c r="I3010">
        <v>1.3630878167826499</v>
      </c>
      <c r="J3010">
        <v>1.84739304919598</v>
      </c>
      <c r="K3010">
        <v>1.28877182796412</v>
      </c>
    </row>
    <row r="3011" spans="1:11" x14ac:dyDescent="0.35">
      <c r="A3011" t="str">
        <f t="shared" si="46"/>
        <v>CroppingCereals</v>
      </c>
      <c r="B3011" t="s">
        <v>52</v>
      </c>
      <c r="C3011" t="s">
        <v>53</v>
      </c>
      <c r="F3011" t="s">
        <v>178</v>
      </c>
      <c r="G3011" t="s">
        <v>9</v>
      </c>
      <c r="H3011">
        <v>0.96951489819382797</v>
      </c>
      <c r="I3011">
        <v>0.99295726525868799</v>
      </c>
      <c r="J3011">
        <v>1.03942658938989</v>
      </c>
      <c r="K3011">
        <v>0.80875343226187202</v>
      </c>
    </row>
    <row r="3012" spans="1:11" x14ac:dyDescent="0.35">
      <c r="A3012" t="str">
        <f t="shared" si="46"/>
        <v>CroppingCereals</v>
      </c>
      <c r="B3012" t="s">
        <v>52</v>
      </c>
      <c r="C3012" t="s">
        <v>53</v>
      </c>
      <c r="F3012" t="s">
        <v>179</v>
      </c>
      <c r="G3012" t="s">
        <v>9</v>
      </c>
      <c r="H3012">
        <v>0.66370412053709404</v>
      </c>
      <c r="I3012">
        <v>0.39767013484595498</v>
      </c>
      <c r="J3012">
        <v>0.87114418013727801</v>
      </c>
      <c r="K3012">
        <v>0.51768912920617105</v>
      </c>
    </row>
    <row r="3013" spans="1:11" x14ac:dyDescent="0.35">
      <c r="A3013" t="str">
        <f t="shared" si="46"/>
        <v>CroppingCereals</v>
      </c>
      <c r="B3013" t="s">
        <v>52</v>
      </c>
      <c r="C3013" t="s">
        <v>53</v>
      </c>
      <c r="F3013" t="s">
        <v>180</v>
      </c>
      <c r="G3013" t="s">
        <v>9</v>
      </c>
      <c r="H3013">
        <v>1.51119345970591</v>
      </c>
      <c r="I3013">
        <v>0.94521537017272494</v>
      </c>
      <c r="J3013">
        <v>1.67675661819835</v>
      </c>
      <c r="K3013">
        <v>1.7434578410148001</v>
      </c>
    </row>
    <row r="3014" spans="1:11" x14ac:dyDescent="0.35">
      <c r="A3014" t="str">
        <f t="shared" si="46"/>
        <v>CroppingCereals</v>
      </c>
      <c r="B3014" t="s">
        <v>52</v>
      </c>
      <c r="C3014" t="s">
        <v>53</v>
      </c>
      <c r="F3014" t="s">
        <v>181</v>
      </c>
      <c r="G3014" t="s">
        <v>9</v>
      </c>
      <c r="H3014">
        <v>85031.468408246903</v>
      </c>
      <c r="I3014">
        <v>40057.567629492201</v>
      </c>
      <c r="J3014">
        <v>95901.069976588595</v>
      </c>
      <c r="K3014">
        <v>107989.17261792099</v>
      </c>
    </row>
    <row r="3015" spans="1:11" x14ac:dyDescent="0.35">
      <c r="A3015" t="str">
        <f t="shared" si="46"/>
        <v>CroppingCereals</v>
      </c>
      <c r="B3015" t="s">
        <v>52</v>
      </c>
      <c r="C3015" t="s">
        <v>53</v>
      </c>
      <c r="F3015" t="s">
        <v>182</v>
      </c>
      <c r="G3015" t="s">
        <v>9</v>
      </c>
      <c r="H3015">
        <v>27720.255979431899</v>
      </c>
      <c r="I3015">
        <v>17661.7832711175</v>
      </c>
      <c r="J3015">
        <v>27253.261087446099</v>
      </c>
      <c r="K3015">
        <v>38560.278682648997</v>
      </c>
    </row>
    <row r="3016" spans="1:11" x14ac:dyDescent="0.35">
      <c r="A3016" t="str">
        <f t="shared" si="46"/>
        <v>CroppingCereals</v>
      </c>
      <c r="B3016" t="s">
        <v>52</v>
      </c>
      <c r="C3016" t="s">
        <v>53</v>
      </c>
      <c r="F3016" t="s">
        <v>183</v>
      </c>
      <c r="G3016" t="s">
        <v>9</v>
      </c>
      <c r="H3016">
        <v>6323.1612804646102</v>
      </c>
      <c r="I3016">
        <v>2070.3602746874399</v>
      </c>
      <c r="J3016">
        <v>6521.9746775246804</v>
      </c>
      <c r="K3016">
        <v>10126.2560416941</v>
      </c>
    </row>
    <row r="3017" spans="1:11" x14ac:dyDescent="0.35">
      <c r="A3017" t="str">
        <f t="shared" si="46"/>
        <v>CroppingCereals</v>
      </c>
      <c r="B3017" t="s">
        <v>52</v>
      </c>
      <c r="C3017" t="s">
        <v>53</v>
      </c>
      <c r="F3017" t="s">
        <v>184</v>
      </c>
      <c r="G3017" t="s">
        <v>9</v>
      </c>
      <c r="H3017">
        <v>27652.4427169833</v>
      </c>
      <c r="I3017">
        <v>11294.001926069601</v>
      </c>
      <c r="J3017">
        <v>32891.563873530897</v>
      </c>
      <c r="K3017">
        <v>33472.0295825551</v>
      </c>
    </row>
    <row r="3018" spans="1:11" x14ac:dyDescent="0.35">
      <c r="A3018" t="str">
        <f t="shared" si="46"/>
        <v>CroppingCereals</v>
      </c>
      <c r="B3018" t="s">
        <v>52</v>
      </c>
      <c r="C3018" t="s">
        <v>53</v>
      </c>
      <c r="F3018" t="s">
        <v>185</v>
      </c>
      <c r="G3018" t="s">
        <v>9</v>
      </c>
      <c r="H3018">
        <v>4679.0659533467096</v>
      </c>
      <c r="I3018">
        <v>2209.3891698880998</v>
      </c>
      <c r="J3018">
        <v>5491.8315283044803</v>
      </c>
      <c r="K3018">
        <v>5514.7416497261302</v>
      </c>
    </row>
    <row r="3019" spans="1:11" x14ac:dyDescent="0.35">
      <c r="A3019" t="str">
        <f t="shared" si="46"/>
        <v>CroppingCereals</v>
      </c>
      <c r="B3019" t="s">
        <v>52</v>
      </c>
      <c r="C3019" t="s">
        <v>53</v>
      </c>
      <c r="F3019" t="s">
        <v>186</v>
      </c>
      <c r="G3019" t="s">
        <v>9</v>
      </c>
      <c r="H3019" t="s">
        <v>19</v>
      </c>
      <c r="I3019" t="s">
        <v>24</v>
      </c>
      <c r="J3019" t="s">
        <v>19</v>
      </c>
      <c r="K3019" t="s">
        <v>24</v>
      </c>
    </row>
    <row r="3020" spans="1:11" x14ac:dyDescent="0.35">
      <c r="A3020" t="str">
        <f t="shared" si="46"/>
        <v>CroppingCereals</v>
      </c>
      <c r="B3020" t="s">
        <v>52</v>
      </c>
      <c r="C3020" t="s">
        <v>53</v>
      </c>
      <c r="F3020" t="s">
        <v>187</v>
      </c>
      <c r="G3020" t="s">
        <v>9</v>
      </c>
      <c r="H3020">
        <v>4090.0983407999802</v>
      </c>
      <c r="I3020" t="s">
        <v>24</v>
      </c>
      <c r="J3020">
        <v>5820.43001985706</v>
      </c>
      <c r="K3020" t="s">
        <v>54</v>
      </c>
    </row>
    <row r="3021" spans="1:11" x14ac:dyDescent="0.35">
      <c r="A3021" t="str">
        <f t="shared" si="46"/>
        <v>CroppingCereals</v>
      </c>
      <c r="B3021" t="s">
        <v>52</v>
      </c>
      <c r="C3021" t="s">
        <v>53</v>
      </c>
      <c r="F3021" t="s">
        <v>188</v>
      </c>
      <c r="G3021" t="s">
        <v>9</v>
      </c>
      <c r="H3021">
        <v>1840.0061615767299</v>
      </c>
      <c r="I3021" t="s">
        <v>24</v>
      </c>
      <c r="J3021" t="s">
        <v>19</v>
      </c>
      <c r="K3021" t="s">
        <v>19</v>
      </c>
    </row>
    <row r="3022" spans="1:11" x14ac:dyDescent="0.35">
      <c r="A3022" t="str">
        <f t="shared" si="46"/>
        <v>CroppingCereals</v>
      </c>
      <c r="B3022" t="s">
        <v>52</v>
      </c>
      <c r="C3022" t="s">
        <v>53</v>
      </c>
      <c r="F3022" t="s">
        <v>189</v>
      </c>
      <c r="G3022" t="s">
        <v>9</v>
      </c>
      <c r="H3022">
        <v>895.42977939703496</v>
      </c>
      <c r="I3022" t="s">
        <v>24</v>
      </c>
      <c r="J3022">
        <v>1480.7801913328999</v>
      </c>
      <c r="K3022" t="s">
        <v>19</v>
      </c>
    </row>
    <row r="3023" spans="1:11" x14ac:dyDescent="0.35">
      <c r="A3023" t="str">
        <f t="shared" si="46"/>
        <v>CroppingCereals</v>
      </c>
      <c r="B3023" t="s">
        <v>52</v>
      </c>
      <c r="C3023" t="s">
        <v>53</v>
      </c>
      <c r="F3023" t="s">
        <v>190</v>
      </c>
      <c r="G3023" t="s">
        <v>9</v>
      </c>
      <c r="H3023">
        <v>18808.5648716861</v>
      </c>
      <c r="I3023">
        <v>8483.8022295923402</v>
      </c>
      <c r="J3023">
        <v>19474.751122331501</v>
      </c>
      <c r="K3023">
        <v>27680.249098312601</v>
      </c>
    </row>
    <row r="3024" spans="1:11" x14ac:dyDescent="0.35">
      <c r="A3024" t="str">
        <f t="shared" si="46"/>
        <v>CroppingCereals</v>
      </c>
      <c r="B3024" t="s">
        <v>52</v>
      </c>
      <c r="C3024" t="s">
        <v>53</v>
      </c>
      <c r="F3024" t="s">
        <v>191</v>
      </c>
      <c r="G3024" t="s">
        <v>9</v>
      </c>
      <c r="H3024" t="s">
        <v>19</v>
      </c>
      <c r="I3024">
        <v>-1580.82499798194</v>
      </c>
      <c r="J3024">
        <v>1585.36611407956</v>
      </c>
      <c r="K3024">
        <v>1663.63148274129</v>
      </c>
    </row>
    <row r="3025" spans="1:11" x14ac:dyDescent="0.35">
      <c r="A3025" t="str">
        <f t="shared" si="46"/>
        <v>CroppingCereals</v>
      </c>
      <c r="B3025" t="s">
        <v>52</v>
      </c>
      <c r="C3025" t="s">
        <v>53</v>
      </c>
      <c r="F3025" t="s">
        <v>192</v>
      </c>
      <c r="G3025" t="s">
        <v>9</v>
      </c>
      <c r="H3025" t="s">
        <v>24</v>
      </c>
      <c r="I3025" t="s">
        <v>54</v>
      </c>
      <c r="J3025" t="s">
        <v>24</v>
      </c>
      <c r="K3025">
        <v>0</v>
      </c>
    </row>
    <row r="3026" spans="1:11" x14ac:dyDescent="0.35">
      <c r="A3026" t="str">
        <f t="shared" si="46"/>
        <v>CroppingCereals</v>
      </c>
      <c r="B3026" t="s">
        <v>52</v>
      </c>
      <c r="C3026" t="s">
        <v>53</v>
      </c>
      <c r="F3026" t="s">
        <v>193</v>
      </c>
      <c r="G3026" t="s">
        <v>9</v>
      </c>
      <c r="H3026">
        <v>-47.310070058257601</v>
      </c>
      <c r="I3026">
        <v>-59.209799635557196</v>
      </c>
      <c r="J3026">
        <v>-65.378886202267694</v>
      </c>
      <c r="K3026">
        <v>0</v>
      </c>
    </row>
    <row r="3027" spans="1:11" x14ac:dyDescent="0.35">
      <c r="A3027" t="str">
        <f t="shared" si="46"/>
        <v>CroppingCereals</v>
      </c>
      <c r="B3027" t="s">
        <v>52</v>
      </c>
      <c r="C3027" t="s">
        <v>53</v>
      </c>
      <c r="F3027" t="s">
        <v>194</v>
      </c>
      <c r="G3027" t="s">
        <v>9</v>
      </c>
      <c r="H3027">
        <v>4030.3090386979402</v>
      </c>
      <c r="I3027">
        <v>3736.3980001795599</v>
      </c>
      <c r="J3027">
        <v>3805.9528573167199</v>
      </c>
      <c r="K3027" t="s">
        <v>19</v>
      </c>
    </row>
    <row r="3028" spans="1:11" x14ac:dyDescent="0.35">
      <c r="A3028" t="str">
        <f t="shared" si="46"/>
        <v>CroppingCereals</v>
      </c>
      <c r="B3028" t="s">
        <v>52</v>
      </c>
      <c r="C3028" t="s">
        <v>53</v>
      </c>
      <c r="F3028" t="s">
        <v>195</v>
      </c>
      <c r="G3028" t="s">
        <v>9</v>
      </c>
      <c r="H3028">
        <v>2357.1145693646999</v>
      </c>
      <c r="I3028" t="s">
        <v>19</v>
      </c>
      <c r="J3028">
        <v>2516.6982052245899</v>
      </c>
      <c r="K3028" t="s">
        <v>19</v>
      </c>
    </row>
    <row r="3029" spans="1:11" x14ac:dyDescent="0.35">
      <c r="A3029" t="str">
        <f t="shared" si="46"/>
        <v>CroppingCereals</v>
      </c>
      <c r="B3029" t="s">
        <v>52</v>
      </c>
      <c r="C3029" t="s">
        <v>53</v>
      </c>
      <c r="F3029" t="s">
        <v>196</v>
      </c>
      <c r="G3029" t="s">
        <v>9</v>
      </c>
      <c r="H3029" t="s">
        <v>24</v>
      </c>
      <c r="I3029">
        <v>0</v>
      </c>
      <c r="J3029" t="s">
        <v>24</v>
      </c>
      <c r="K3029" t="s">
        <v>24</v>
      </c>
    </row>
    <row r="3030" spans="1:11" x14ac:dyDescent="0.35">
      <c r="A3030" t="str">
        <f t="shared" si="46"/>
        <v>CroppingCereals</v>
      </c>
      <c r="B3030" t="s">
        <v>52</v>
      </c>
      <c r="C3030" t="s">
        <v>53</v>
      </c>
      <c r="F3030" t="s">
        <v>197</v>
      </c>
      <c r="G3030" t="s">
        <v>9</v>
      </c>
      <c r="H3030" t="s">
        <v>19</v>
      </c>
      <c r="I3030" t="s">
        <v>24</v>
      </c>
      <c r="J3030" t="s">
        <v>19</v>
      </c>
      <c r="K3030" t="s">
        <v>24</v>
      </c>
    </row>
    <row r="3031" spans="1:11" x14ac:dyDescent="0.35">
      <c r="A3031" t="str">
        <f t="shared" si="46"/>
        <v>CroppingCereals</v>
      </c>
      <c r="B3031" t="s">
        <v>52</v>
      </c>
      <c r="C3031" t="s">
        <v>53</v>
      </c>
      <c r="F3031" t="s">
        <v>198</v>
      </c>
      <c r="G3031" t="s">
        <v>9</v>
      </c>
      <c r="H3031" t="s">
        <v>19</v>
      </c>
      <c r="I3031" t="s">
        <v>24</v>
      </c>
      <c r="J3031" t="s">
        <v>19</v>
      </c>
      <c r="K3031" t="s">
        <v>24</v>
      </c>
    </row>
    <row r="3032" spans="1:11" x14ac:dyDescent="0.35">
      <c r="A3032" t="str">
        <f t="shared" si="46"/>
        <v>CroppingCereals</v>
      </c>
      <c r="B3032" t="s">
        <v>52</v>
      </c>
      <c r="C3032" t="s">
        <v>53</v>
      </c>
      <c r="F3032" t="s">
        <v>199</v>
      </c>
      <c r="G3032" t="s">
        <v>9</v>
      </c>
      <c r="H3032" t="s">
        <v>24</v>
      </c>
      <c r="I3032" t="s">
        <v>24</v>
      </c>
      <c r="J3032" t="s">
        <v>24</v>
      </c>
      <c r="K3032" t="s">
        <v>54</v>
      </c>
    </row>
    <row r="3033" spans="1:11" x14ac:dyDescent="0.35">
      <c r="A3033" t="str">
        <f t="shared" si="46"/>
        <v>CroppingCereals</v>
      </c>
      <c r="B3033" t="s">
        <v>52</v>
      </c>
      <c r="C3033" t="s">
        <v>53</v>
      </c>
      <c r="F3033" t="s">
        <v>200</v>
      </c>
      <c r="G3033" t="s">
        <v>9</v>
      </c>
      <c r="H3033">
        <v>2848888.8108072001</v>
      </c>
      <c r="I3033">
        <v>1869729.8802213499</v>
      </c>
      <c r="J3033">
        <v>2722958.02749616</v>
      </c>
      <c r="K3033">
        <v>4062557.1150571699</v>
      </c>
    </row>
    <row r="3034" spans="1:11" x14ac:dyDescent="0.35">
      <c r="A3034" t="str">
        <f t="shared" si="46"/>
        <v>CroppingCereals</v>
      </c>
      <c r="B3034" t="s">
        <v>52</v>
      </c>
      <c r="C3034" t="s">
        <v>53</v>
      </c>
      <c r="F3034" t="s">
        <v>201</v>
      </c>
      <c r="G3034" t="s">
        <v>9</v>
      </c>
      <c r="H3034">
        <v>2374457.1724935598</v>
      </c>
      <c r="I3034">
        <v>1515160.2922463401</v>
      </c>
      <c r="J3034">
        <v>2230021.6190967401</v>
      </c>
      <c r="K3034">
        <v>3506337.9426900302</v>
      </c>
    </row>
    <row r="3035" spans="1:11" x14ac:dyDescent="0.35">
      <c r="A3035" t="str">
        <f t="shared" si="46"/>
        <v>CroppingCereals</v>
      </c>
      <c r="B3035" t="s">
        <v>52</v>
      </c>
      <c r="C3035" t="s">
        <v>53</v>
      </c>
      <c r="F3035" t="s">
        <v>202</v>
      </c>
      <c r="G3035" t="s">
        <v>9</v>
      </c>
      <c r="H3035">
        <v>168200.85632603301</v>
      </c>
      <c r="I3035">
        <v>112960.865284888</v>
      </c>
      <c r="J3035">
        <v>198823.79728993299</v>
      </c>
      <c r="K3035">
        <v>162394.06608409199</v>
      </c>
    </row>
    <row r="3036" spans="1:11" x14ac:dyDescent="0.35">
      <c r="A3036" t="str">
        <f t="shared" si="46"/>
        <v>CroppingCereals</v>
      </c>
      <c r="B3036" t="s">
        <v>52</v>
      </c>
      <c r="C3036" t="s">
        <v>53</v>
      </c>
      <c r="F3036" t="s">
        <v>203</v>
      </c>
      <c r="G3036" t="s">
        <v>9</v>
      </c>
      <c r="H3036">
        <v>5297.2854000255502</v>
      </c>
      <c r="I3036">
        <v>6393.6844458677797</v>
      </c>
      <c r="J3036">
        <v>4846.4520186242098</v>
      </c>
      <c r="K3036">
        <v>5103.5027160177697</v>
      </c>
    </row>
    <row r="3037" spans="1:11" x14ac:dyDescent="0.35">
      <c r="A3037" t="str">
        <f t="shared" si="46"/>
        <v>CroppingCereals</v>
      </c>
      <c r="B3037" t="s">
        <v>52</v>
      </c>
      <c r="C3037" t="s">
        <v>53</v>
      </c>
      <c r="F3037" t="s">
        <v>204</v>
      </c>
      <c r="G3037" t="s">
        <v>9</v>
      </c>
      <c r="H3037">
        <v>5551.7790281443004</v>
      </c>
      <c r="I3037">
        <v>6044.8952217959804</v>
      </c>
      <c r="J3037">
        <v>5225.3496053539002</v>
      </c>
      <c r="K3037" t="s">
        <v>19</v>
      </c>
    </row>
    <row r="3038" spans="1:11" x14ac:dyDescent="0.35">
      <c r="A3038" t="str">
        <f t="shared" si="46"/>
        <v>CroppingCereals</v>
      </c>
      <c r="B3038" t="s">
        <v>52</v>
      </c>
      <c r="C3038" t="s">
        <v>53</v>
      </c>
      <c r="F3038" t="s">
        <v>205</v>
      </c>
      <c r="G3038" t="s">
        <v>9</v>
      </c>
      <c r="H3038">
        <v>1410.51701850322</v>
      </c>
      <c r="I3038">
        <v>2150.3510411858001</v>
      </c>
      <c r="J3038">
        <v>1300.16508441316</v>
      </c>
      <c r="K3038">
        <v>898.081032467304</v>
      </c>
    </row>
    <row r="3039" spans="1:11" x14ac:dyDescent="0.35">
      <c r="A3039" t="str">
        <f t="shared" si="46"/>
        <v>CroppingCereals</v>
      </c>
      <c r="B3039" t="s">
        <v>52</v>
      </c>
      <c r="C3039" t="s">
        <v>53</v>
      </c>
      <c r="F3039" t="s">
        <v>206</v>
      </c>
      <c r="G3039" t="s">
        <v>9</v>
      </c>
      <c r="H3039">
        <v>577.173763443643</v>
      </c>
      <c r="I3039" t="s">
        <v>19</v>
      </c>
      <c r="J3039">
        <v>604.69005246271001</v>
      </c>
      <c r="K3039" t="s">
        <v>19</v>
      </c>
    </row>
    <row r="3040" spans="1:11" x14ac:dyDescent="0.35">
      <c r="A3040" t="str">
        <f t="shared" ref="A3040:A3103" si="47">CONCATENATE(B3040,C3040,D3040,E3040)</f>
        <v>CroppingGeneral cropping</v>
      </c>
      <c r="B3040" t="s">
        <v>52</v>
      </c>
      <c r="C3040" t="s">
        <v>55</v>
      </c>
      <c r="F3040" t="s">
        <v>4</v>
      </c>
      <c r="G3040" t="s">
        <v>5</v>
      </c>
      <c r="H3040">
        <v>5911.0003999999999</v>
      </c>
      <c r="I3040">
        <v>1470.2426</v>
      </c>
      <c r="J3040">
        <v>2930.5947000000001</v>
      </c>
      <c r="K3040">
        <v>1510.1631</v>
      </c>
    </row>
    <row r="3041" spans="1:11" x14ac:dyDescent="0.35">
      <c r="A3041" t="str">
        <f t="shared" si="47"/>
        <v>CroppingGeneral cropping</v>
      </c>
      <c r="B3041" t="s">
        <v>52</v>
      </c>
      <c r="C3041" t="s">
        <v>55</v>
      </c>
      <c r="F3041" t="s">
        <v>6</v>
      </c>
      <c r="G3041" t="s">
        <v>7</v>
      </c>
      <c r="H3041">
        <v>243.609011861173</v>
      </c>
      <c r="I3041">
        <v>125.844640331466</v>
      </c>
      <c r="J3041">
        <v>245.52983410943901</v>
      </c>
      <c r="K3041">
        <v>354.53282153762098</v>
      </c>
    </row>
    <row r="3042" spans="1:11" x14ac:dyDescent="0.35">
      <c r="A3042" t="str">
        <f t="shared" si="47"/>
        <v>CroppingGeneral cropping</v>
      </c>
      <c r="B3042" t="s">
        <v>52</v>
      </c>
      <c r="C3042" t="s">
        <v>55</v>
      </c>
      <c r="F3042" t="s">
        <v>177</v>
      </c>
      <c r="G3042" t="s">
        <v>9</v>
      </c>
      <c r="H3042">
        <v>3.2871822567616298</v>
      </c>
      <c r="I3042">
        <v>2.43795530822291</v>
      </c>
      <c r="J3042">
        <v>4.18548898472568</v>
      </c>
      <c r="K3042">
        <v>2.3707227702756102</v>
      </c>
    </row>
    <row r="3043" spans="1:11" x14ac:dyDescent="0.35">
      <c r="A3043" t="str">
        <f t="shared" si="47"/>
        <v>CroppingGeneral cropping</v>
      </c>
      <c r="B3043" t="s">
        <v>52</v>
      </c>
      <c r="C3043" t="s">
        <v>55</v>
      </c>
      <c r="F3043" t="s">
        <v>178</v>
      </c>
      <c r="G3043" t="s">
        <v>9</v>
      </c>
      <c r="H3043">
        <v>1.1316812566263601</v>
      </c>
      <c r="I3043">
        <v>1.18556530911664</v>
      </c>
      <c r="J3043">
        <v>1.2960317153375001</v>
      </c>
      <c r="K3043">
        <v>0.76028613203795903</v>
      </c>
    </row>
    <row r="3044" spans="1:11" x14ac:dyDescent="0.35">
      <c r="A3044" t="str">
        <f t="shared" si="47"/>
        <v>CroppingGeneral cropping</v>
      </c>
      <c r="B3044" t="s">
        <v>52</v>
      </c>
      <c r="C3044" t="s">
        <v>55</v>
      </c>
      <c r="F3044" t="s">
        <v>179</v>
      </c>
      <c r="G3044" t="s">
        <v>9</v>
      </c>
      <c r="H3044">
        <v>2.2291603306269501</v>
      </c>
      <c r="I3044" t="s">
        <v>19</v>
      </c>
      <c r="J3044">
        <v>2.9851496298221099</v>
      </c>
      <c r="K3044">
        <v>1.6762627686012599</v>
      </c>
    </row>
    <row r="3045" spans="1:11" x14ac:dyDescent="0.35">
      <c r="A3045" t="str">
        <f t="shared" si="47"/>
        <v>CroppingGeneral cropping</v>
      </c>
      <c r="B3045" t="s">
        <v>52</v>
      </c>
      <c r="C3045" t="s">
        <v>55</v>
      </c>
      <c r="F3045" t="s">
        <v>180</v>
      </c>
      <c r="G3045" t="s">
        <v>9</v>
      </c>
      <c r="H3045">
        <v>3.6515691273536701</v>
      </c>
      <c r="I3045">
        <v>2.2234666769929499</v>
      </c>
      <c r="J3045">
        <v>4.4099137612700998</v>
      </c>
      <c r="K3045">
        <v>3.5702906844859799</v>
      </c>
    </row>
    <row r="3046" spans="1:11" x14ac:dyDescent="0.35">
      <c r="A3046" t="str">
        <f t="shared" si="47"/>
        <v>CroppingGeneral cropping</v>
      </c>
      <c r="B3046" t="s">
        <v>52</v>
      </c>
      <c r="C3046" t="s">
        <v>55</v>
      </c>
      <c r="F3046" t="s">
        <v>181</v>
      </c>
      <c r="G3046" t="s">
        <v>9</v>
      </c>
      <c r="H3046">
        <v>91172.556568800093</v>
      </c>
      <c r="I3046" t="s">
        <v>54</v>
      </c>
      <c r="J3046">
        <v>91643.677780076498</v>
      </c>
      <c r="K3046">
        <v>146318.84976675699</v>
      </c>
    </row>
    <row r="3047" spans="1:11" x14ac:dyDescent="0.35">
      <c r="A3047" t="str">
        <f t="shared" si="47"/>
        <v>CroppingGeneral cropping</v>
      </c>
      <c r="B3047" t="s">
        <v>52</v>
      </c>
      <c r="C3047" t="s">
        <v>55</v>
      </c>
      <c r="F3047" t="s">
        <v>182</v>
      </c>
      <c r="G3047" t="s">
        <v>9</v>
      </c>
      <c r="H3047">
        <v>26996.526337538398</v>
      </c>
      <c r="I3047">
        <v>13562.7384496953</v>
      </c>
      <c r="J3047">
        <v>29545.908457727</v>
      </c>
      <c r="K3047" t="s">
        <v>54</v>
      </c>
    </row>
    <row r="3048" spans="1:11" x14ac:dyDescent="0.35">
      <c r="A3048" t="str">
        <f t="shared" si="47"/>
        <v>CroppingGeneral cropping</v>
      </c>
      <c r="B3048" t="s">
        <v>52</v>
      </c>
      <c r="C3048" t="s">
        <v>55</v>
      </c>
      <c r="F3048" t="s">
        <v>183</v>
      </c>
      <c r="G3048" t="s">
        <v>9</v>
      </c>
      <c r="H3048">
        <v>3537.5449493456299</v>
      </c>
      <c r="I3048" t="s">
        <v>19</v>
      </c>
      <c r="J3048" t="s">
        <v>54</v>
      </c>
      <c r="K3048" t="s">
        <v>19</v>
      </c>
    </row>
    <row r="3049" spans="1:11" x14ac:dyDescent="0.35">
      <c r="A3049" t="str">
        <f t="shared" si="47"/>
        <v>CroppingGeneral cropping</v>
      </c>
      <c r="B3049" t="s">
        <v>52</v>
      </c>
      <c r="C3049" t="s">
        <v>55</v>
      </c>
      <c r="F3049" t="s">
        <v>184</v>
      </c>
      <c r="G3049" t="s">
        <v>9</v>
      </c>
      <c r="H3049">
        <v>22877.262214463699</v>
      </c>
      <c r="I3049" t="s">
        <v>19</v>
      </c>
      <c r="J3049">
        <v>20878.213008131101</v>
      </c>
      <c r="K3049" t="s">
        <v>54</v>
      </c>
    </row>
    <row r="3050" spans="1:11" x14ac:dyDescent="0.35">
      <c r="A3050" t="str">
        <f t="shared" si="47"/>
        <v>CroppingGeneral cropping</v>
      </c>
      <c r="B3050" t="s">
        <v>52</v>
      </c>
      <c r="C3050" t="s">
        <v>55</v>
      </c>
      <c r="F3050" t="s">
        <v>185</v>
      </c>
      <c r="G3050" t="s">
        <v>9</v>
      </c>
      <c r="H3050">
        <v>3645.3003737912099</v>
      </c>
      <c r="I3050" t="s">
        <v>19</v>
      </c>
      <c r="J3050">
        <v>4126.8776971104198</v>
      </c>
      <c r="K3050">
        <v>5344.4317629665302</v>
      </c>
    </row>
    <row r="3051" spans="1:11" x14ac:dyDescent="0.35">
      <c r="A3051" t="str">
        <f t="shared" si="47"/>
        <v>CroppingGeneral cropping</v>
      </c>
      <c r="B3051" t="s">
        <v>52</v>
      </c>
      <c r="C3051" t="s">
        <v>55</v>
      </c>
      <c r="F3051" t="s">
        <v>186</v>
      </c>
      <c r="G3051" t="s">
        <v>9</v>
      </c>
      <c r="H3051">
        <v>73366.394386236207</v>
      </c>
      <c r="I3051" t="s">
        <v>19</v>
      </c>
      <c r="J3051">
        <v>78385.190922204303</v>
      </c>
      <c r="K3051">
        <v>116401.419088574</v>
      </c>
    </row>
    <row r="3052" spans="1:11" x14ac:dyDescent="0.35">
      <c r="A3052" t="str">
        <f t="shared" si="47"/>
        <v>CroppingGeneral cropping</v>
      </c>
      <c r="B3052" t="s">
        <v>52</v>
      </c>
      <c r="C3052" t="s">
        <v>55</v>
      </c>
      <c r="F3052" t="s">
        <v>187</v>
      </c>
      <c r="G3052" t="s">
        <v>9</v>
      </c>
      <c r="H3052">
        <v>36587.332759375196</v>
      </c>
      <c r="I3052">
        <v>17116.9553256041</v>
      </c>
      <c r="J3052">
        <v>38575.097246814803</v>
      </c>
      <c r="K3052">
        <v>51685.600138223497</v>
      </c>
    </row>
    <row r="3053" spans="1:11" x14ac:dyDescent="0.35">
      <c r="A3053" t="str">
        <f t="shared" si="47"/>
        <v>CroppingGeneral cropping</v>
      </c>
      <c r="B3053" t="s">
        <v>52</v>
      </c>
      <c r="C3053" t="s">
        <v>55</v>
      </c>
      <c r="F3053" t="s">
        <v>188</v>
      </c>
      <c r="G3053" t="s">
        <v>9</v>
      </c>
      <c r="H3053">
        <v>15104.1753598088</v>
      </c>
      <c r="I3053" t="s">
        <v>19</v>
      </c>
      <c r="J3053">
        <v>19363.060848775898</v>
      </c>
      <c r="K3053" t="s">
        <v>19</v>
      </c>
    </row>
    <row r="3054" spans="1:11" x14ac:dyDescent="0.35">
      <c r="A3054" t="str">
        <f t="shared" si="47"/>
        <v>CroppingGeneral cropping</v>
      </c>
      <c r="B3054" t="s">
        <v>52</v>
      </c>
      <c r="C3054" t="s">
        <v>55</v>
      </c>
      <c r="F3054" t="s">
        <v>189</v>
      </c>
      <c r="G3054" t="s">
        <v>9</v>
      </c>
      <c r="H3054" t="s">
        <v>19</v>
      </c>
      <c r="I3054" t="s">
        <v>19</v>
      </c>
      <c r="J3054" t="s">
        <v>19</v>
      </c>
      <c r="K3054" t="s">
        <v>24</v>
      </c>
    </row>
    <row r="3055" spans="1:11" x14ac:dyDescent="0.35">
      <c r="A3055" t="str">
        <f t="shared" si="47"/>
        <v>CroppingGeneral cropping</v>
      </c>
      <c r="B3055" t="s">
        <v>52</v>
      </c>
      <c r="C3055" t="s">
        <v>55</v>
      </c>
      <c r="F3055" t="s">
        <v>190</v>
      </c>
      <c r="G3055" t="s">
        <v>9</v>
      </c>
      <c r="H3055">
        <v>29364.168639068299</v>
      </c>
      <c r="I3055">
        <v>12931.6107649853</v>
      </c>
      <c r="J3055">
        <v>24219.045823054301</v>
      </c>
      <c r="K3055">
        <v>55346.869626068903</v>
      </c>
    </row>
    <row r="3056" spans="1:11" x14ac:dyDescent="0.35">
      <c r="A3056" t="str">
        <f t="shared" si="47"/>
        <v>CroppingGeneral cropping</v>
      </c>
      <c r="B3056" t="s">
        <v>52</v>
      </c>
      <c r="C3056" t="s">
        <v>55</v>
      </c>
      <c r="F3056" t="s">
        <v>191</v>
      </c>
      <c r="G3056" t="s">
        <v>9</v>
      </c>
      <c r="H3056" t="s">
        <v>19</v>
      </c>
      <c r="I3056">
        <v>-1273.2757259924299</v>
      </c>
      <c r="J3056" t="s">
        <v>19</v>
      </c>
      <c r="K3056">
        <v>4806.5833698360102</v>
      </c>
    </row>
    <row r="3057" spans="1:11" x14ac:dyDescent="0.35">
      <c r="A3057" t="str">
        <f t="shared" si="47"/>
        <v>CroppingGeneral cropping</v>
      </c>
      <c r="B3057" t="s">
        <v>52</v>
      </c>
      <c r="C3057" t="s">
        <v>55</v>
      </c>
      <c r="F3057" t="s">
        <v>192</v>
      </c>
      <c r="G3057" t="s">
        <v>9</v>
      </c>
      <c r="H3057" t="s">
        <v>54</v>
      </c>
      <c r="I3057">
        <v>0</v>
      </c>
      <c r="J3057" t="s">
        <v>54</v>
      </c>
      <c r="K3057">
        <v>0</v>
      </c>
    </row>
    <row r="3058" spans="1:11" x14ac:dyDescent="0.35">
      <c r="A3058" t="str">
        <f t="shared" si="47"/>
        <v>CroppingGeneral cropping</v>
      </c>
      <c r="B3058" t="s">
        <v>52</v>
      </c>
      <c r="C3058" t="s">
        <v>55</v>
      </c>
      <c r="F3058" t="s">
        <v>193</v>
      </c>
      <c r="G3058" t="s">
        <v>9</v>
      </c>
      <c r="H3058" t="s">
        <v>24</v>
      </c>
      <c r="I3058" t="s">
        <v>54</v>
      </c>
      <c r="J3058" t="s">
        <v>24</v>
      </c>
      <c r="K3058">
        <v>0</v>
      </c>
    </row>
    <row r="3059" spans="1:11" x14ac:dyDescent="0.35">
      <c r="A3059" t="str">
        <f t="shared" si="47"/>
        <v>CroppingGeneral cropping</v>
      </c>
      <c r="B3059" t="s">
        <v>52</v>
      </c>
      <c r="C3059" t="s">
        <v>55</v>
      </c>
      <c r="F3059" t="s">
        <v>194</v>
      </c>
      <c r="G3059" t="s">
        <v>9</v>
      </c>
      <c r="H3059">
        <v>7676.0242511233901</v>
      </c>
      <c r="I3059" t="s">
        <v>19</v>
      </c>
      <c r="J3059">
        <v>10563.036452464799</v>
      </c>
      <c r="K3059">
        <v>6075.0338924980997</v>
      </c>
    </row>
    <row r="3060" spans="1:11" x14ac:dyDescent="0.35">
      <c r="A3060" t="str">
        <f t="shared" si="47"/>
        <v>CroppingGeneral cropping</v>
      </c>
      <c r="B3060" t="s">
        <v>52</v>
      </c>
      <c r="C3060" t="s">
        <v>55</v>
      </c>
      <c r="F3060" t="s">
        <v>195</v>
      </c>
      <c r="G3060" t="s">
        <v>9</v>
      </c>
      <c r="H3060" t="s">
        <v>54</v>
      </c>
      <c r="I3060" t="s">
        <v>24</v>
      </c>
      <c r="J3060" t="s">
        <v>54</v>
      </c>
      <c r="K3060" t="s">
        <v>24</v>
      </c>
    </row>
    <row r="3061" spans="1:11" x14ac:dyDescent="0.35">
      <c r="A3061" t="str">
        <f t="shared" si="47"/>
        <v>CroppingGeneral cropping</v>
      </c>
      <c r="B3061" t="s">
        <v>52</v>
      </c>
      <c r="C3061" t="s">
        <v>55</v>
      </c>
      <c r="F3061" t="s">
        <v>196</v>
      </c>
      <c r="G3061" t="s">
        <v>9</v>
      </c>
      <c r="H3061" t="s">
        <v>19</v>
      </c>
      <c r="I3061" t="s">
        <v>19</v>
      </c>
      <c r="J3061" t="s">
        <v>24</v>
      </c>
      <c r="K3061" t="s">
        <v>19</v>
      </c>
    </row>
    <row r="3062" spans="1:11" x14ac:dyDescent="0.35">
      <c r="A3062" t="str">
        <f t="shared" si="47"/>
        <v>CroppingGeneral cropping</v>
      </c>
      <c r="B3062" t="s">
        <v>52</v>
      </c>
      <c r="C3062" t="s">
        <v>55</v>
      </c>
      <c r="F3062" t="s">
        <v>197</v>
      </c>
      <c r="G3062" t="s">
        <v>9</v>
      </c>
      <c r="H3062">
        <v>0</v>
      </c>
      <c r="I3062">
        <v>0</v>
      </c>
      <c r="J3062">
        <v>0</v>
      </c>
      <c r="K3062" t="s">
        <v>54</v>
      </c>
    </row>
    <row r="3063" spans="1:11" x14ac:dyDescent="0.35">
      <c r="A3063" t="str">
        <f t="shared" si="47"/>
        <v>CroppingGeneral cropping</v>
      </c>
      <c r="B3063" t="s">
        <v>52</v>
      </c>
      <c r="C3063" t="s">
        <v>55</v>
      </c>
      <c r="F3063" t="s">
        <v>198</v>
      </c>
      <c r="G3063" t="s">
        <v>9</v>
      </c>
      <c r="H3063">
        <v>0</v>
      </c>
      <c r="I3063" t="s">
        <v>54</v>
      </c>
      <c r="J3063">
        <v>0</v>
      </c>
      <c r="K3063" t="s">
        <v>54</v>
      </c>
    </row>
    <row r="3064" spans="1:11" x14ac:dyDescent="0.35">
      <c r="A3064" t="str">
        <f t="shared" si="47"/>
        <v>CroppingGeneral cropping</v>
      </c>
      <c r="B3064" t="s">
        <v>52</v>
      </c>
      <c r="C3064" t="s">
        <v>55</v>
      </c>
      <c r="F3064" t="s">
        <v>199</v>
      </c>
      <c r="G3064" t="s">
        <v>9</v>
      </c>
      <c r="H3064" t="s">
        <v>54</v>
      </c>
      <c r="I3064" t="s">
        <v>54</v>
      </c>
      <c r="J3064" t="s">
        <v>24</v>
      </c>
      <c r="K3064" t="s">
        <v>24</v>
      </c>
    </row>
    <row r="3065" spans="1:11" x14ac:dyDescent="0.35">
      <c r="A3065" t="str">
        <f t="shared" si="47"/>
        <v>CroppingGeneral cropping</v>
      </c>
      <c r="B3065" t="s">
        <v>52</v>
      </c>
      <c r="C3065" t="s">
        <v>55</v>
      </c>
      <c r="F3065" t="s">
        <v>200</v>
      </c>
      <c r="G3065" t="s">
        <v>9</v>
      </c>
      <c r="H3065">
        <v>3191273.8263672101</v>
      </c>
      <c r="I3065">
        <v>1495771.1041639701</v>
      </c>
      <c r="J3065">
        <v>3295279.6583693102</v>
      </c>
      <c r="K3065">
        <v>4640124.8746842602</v>
      </c>
    </row>
    <row r="3066" spans="1:11" x14ac:dyDescent="0.35">
      <c r="A3066" t="str">
        <f t="shared" si="47"/>
        <v>CroppingGeneral cropping</v>
      </c>
      <c r="B3066" t="s">
        <v>52</v>
      </c>
      <c r="C3066" t="s">
        <v>55</v>
      </c>
      <c r="F3066" t="s">
        <v>201</v>
      </c>
      <c r="G3066" t="s">
        <v>9</v>
      </c>
      <c r="H3066">
        <v>2615262.0879168101</v>
      </c>
      <c r="I3066">
        <v>1202704.47693768</v>
      </c>
      <c r="J3066">
        <v>2649584.5919681401</v>
      </c>
      <c r="K3066">
        <v>3923873.7379777702</v>
      </c>
    </row>
    <row r="3067" spans="1:11" x14ac:dyDescent="0.35">
      <c r="A3067" t="str">
        <f t="shared" si="47"/>
        <v>CroppingGeneral cropping</v>
      </c>
      <c r="B3067" t="s">
        <v>52</v>
      </c>
      <c r="C3067" t="s">
        <v>55</v>
      </c>
      <c r="F3067" t="s">
        <v>202</v>
      </c>
      <c r="G3067" t="s">
        <v>9</v>
      </c>
      <c r="H3067">
        <v>215704.66698258099</v>
      </c>
      <c r="I3067">
        <v>124094.102443774</v>
      </c>
      <c r="J3067">
        <v>227982.178843223</v>
      </c>
      <c r="K3067">
        <v>281068.03297067701</v>
      </c>
    </row>
    <row r="3068" spans="1:11" x14ac:dyDescent="0.35">
      <c r="A3068" t="str">
        <f t="shared" si="47"/>
        <v>CroppingGeneral cropping</v>
      </c>
      <c r="B3068" t="s">
        <v>52</v>
      </c>
      <c r="C3068" t="s">
        <v>55</v>
      </c>
      <c r="F3068" t="s">
        <v>203</v>
      </c>
      <c r="G3068" t="s">
        <v>9</v>
      </c>
      <c r="H3068">
        <v>6310.2412606671496</v>
      </c>
      <c r="I3068" t="s">
        <v>24</v>
      </c>
      <c r="J3068">
        <v>9590.0555712463392</v>
      </c>
      <c r="K3068" t="s">
        <v>19</v>
      </c>
    </row>
    <row r="3069" spans="1:11" x14ac:dyDescent="0.35">
      <c r="A3069" t="str">
        <f t="shared" si="47"/>
        <v>CroppingGeneral cropping</v>
      </c>
      <c r="B3069" t="s">
        <v>52</v>
      </c>
      <c r="C3069" t="s">
        <v>55</v>
      </c>
      <c r="F3069" t="s">
        <v>204</v>
      </c>
      <c r="G3069" t="s">
        <v>9</v>
      </c>
      <c r="H3069">
        <v>9508.7823125337709</v>
      </c>
      <c r="I3069" t="s">
        <v>19</v>
      </c>
      <c r="J3069">
        <v>13080.727033151299</v>
      </c>
      <c r="K3069" t="s">
        <v>19</v>
      </c>
    </row>
    <row r="3070" spans="1:11" x14ac:dyDescent="0.35">
      <c r="A3070" t="str">
        <f t="shared" si="47"/>
        <v>CroppingGeneral cropping</v>
      </c>
      <c r="B3070" t="s">
        <v>52</v>
      </c>
      <c r="C3070" t="s">
        <v>55</v>
      </c>
      <c r="F3070" t="s">
        <v>205</v>
      </c>
      <c r="G3070" t="s">
        <v>9</v>
      </c>
      <c r="H3070">
        <v>1735.3176682241501</v>
      </c>
      <c r="I3070" t="s">
        <v>19</v>
      </c>
      <c r="J3070">
        <v>2348.9953802209502</v>
      </c>
      <c r="K3070" t="s">
        <v>19</v>
      </c>
    </row>
    <row r="3071" spans="1:11" x14ac:dyDescent="0.35">
      <c r="A3071" t="str">
        <f t="shared" si="47"/>
        <v>CroppingGeneral cropping</v>
      </c>
      <c r="B3071" t="s">
        <v>52</v>
      </c>
      <c r="C3071" t="s">
        <v>55</v>
      </c>
      <c r="F3071" t="s">
        <v>206</v>
      </c>
      <c r="G3071" t="s">
        <v>9</v>
      </c>
      <c r="H3071" t="s">
        <v>54</v>
      </c>
      <c r="I3071" t="s">
        <v>19</v>
      </c>
      <c r="J3071">
        <v>2043.2829616801</v>
      </c>
      <c r="K3071" t="s">
        <v>19</v>
      </c>
    </row>
    <row r="3072" spans="1:11" x14ac:dyDescent="0.35">
      <c r="A3072" t="str">
        <f t="shared" si="47"/>
        <v>CroppingHorticulture</v>
      </c>
      <c r="B3072" t="s">
        <v>52</v>
      </c>
      <c r="C3072" t="s">
        <v>56</v>
      </c>
      <c r="F3072" t="s">
        <v>4</v>
      </c>
      <c r="G3072" t="s">
        <v>5</v>
      </c>
      <c r="H3072">
        <v>2752.0003999999999</v>
      </c>
      <c r="I3072">
        <v>682.92960000000005</v>
      </c>
      <c r="J3072">
        <v>1374.174</v>
      </c>
      <c r="K3072">
        <v>694.89679999999998</v>
      </c>
    </row>
    <row r="3073" spans="1:11" x14ac:dyDescent="0.35">
      <c r="A3073" t="str">
        <f t="shared" si="47"/>
        <v>CroppingHorticulture</v>
      </c>
      <c r="B3073" t="s">
        <v>52</v>
      </c>
      <c r="C3073" t="s">
        <v>56</v>
      </c>
      <c r="F3073" t="s">
        <v>6</v>
      </c>
      <c r="G3073" t="s">
        <v>7</v>
      </c>
      <c r="H3073">
        <v>25.439972401893499</v>
      </c>
      <c r="I3073">
        <v>12.650448423966401</v>
      </c>
      <c r="J3073">
        <v>27.911380148365499</v>
      </c>
      <c r="K3073">
        <v>33.121976730933298</v>
      </c>
    </row>
    <row r="3074" spans="1:11" x14ac:dyDescent="0.35">
      <c r="A3074" t="str">
        <f t="shared" si="47"/>
        <v>CroppingHorticulture</v>
      </c>
      <c r="B3074" t="s">
        <v>52</v>
      </c>
      <c r="C3074" t="s">
        <v>56</v>
      </c>
      <c r="F3074" t="s">
        <v>177</v>
      </c>
      <c r="G3074" t="s">
        <v>9</v>
      </c>
      <c r="H3074">
        <v>6.4908319429783097</v>
      </c>
      <c r="I3074">
        <v>2.1988175017667202</v>
      </c>
      <c r="J3074">
        <v>9.2681884352147108</v>
      </c>
      <c r="K3074">
        <v>5.2166465174135501</v>
      </c>
    </row>
    <row r="3075" spans="1:11" x14ac:dyDescent="0.35">
      <c r="A3075" t="str">
        <f t="shared" si="47"/>
        <v>CroppingHorticulture</v>
      </c>
      <c r="B3075" t="s">
        <v>52</v>
      </c>
      <c r="C3075" t="s">
        <v>56</v>
      </c>
      <c r="F3075" t="s">
        <v>178</v>
      </c>
      <c r="G3075" t="s">
        <v>9</v>
      </c>
      <c r="H3075">
        <v>1.3506226893089399</v>
      </c>
      <c r="I3075">
        <v>1.5614481688356101</v>
      </c>
      <c r="J3075">
        <v>1.25452340374522</v>
      </c>
      <c r="K3075">
        <v>1.33346644285231</v>
      </c>
    </row>
    <row r="3076" spans="1:11" x14ac:dyDescent="0.35">
      <c r="A3076" t="str">
        <f t="shared" si="47"/>
        <v>CroppingHorticulture</v>
      </c>
      <c r="B3076" t="s">
        <v>52</v>
      </c>
      <c r="C3076" t="s">
        <v>56</v>
      </c>
      <c r="F3076" t="s">
        <v>179</v>
      </c>
      <c r="G3076" t="s">
        <v>9</v>
      </c>
      <c r="H3076">
        <v>5.22478440134278</v>
      </c>
      <c r="I3076">
        <v>0.75781449108770105</v>
      </c>
      <c r="J3076">
        <v>8.0939916256139099</v>
      </c>
      <c r="K3076">
        <v>3.9409045587776501</v>
      </c>
    </row>
    <row r="3077" spans="1:11" x14ac:dyDescent="0.35">
      <c r="A3077" t="str">
        <f t="shared" si="47"/>
        <v>CroppingHorticulture</v>
      </c>
      <c r="B3077" t="s">
        <v>52</v>
      </c>
      <c r="C3077" t="s">
        <v>56</v>
      </c>
      <c r="F3077" t="s">
        <v>180</v>
      </c>
      <c r="G3077" t="s">
        <v>9</v>
      </c>
      <c r="H3077">
        <v>6.8369046030941396</v>
      </c>
      <c r="I3077">
        <v>2.3102746723876701</v>
      </c>
      <c r="J3077">
        <v>7.7659293889240102</v>
      </c>
      <c r="K3077" t="s">
        <v>19</v>
      </c>
    </row>
    <row r="3078" spans="1:11" x14ac:dyDescent="0.35">
      <c r="A3078" t="str">
        <f t="shared" si="47"/>
        <v>CroppingHorticulture</v>
      </c>
      <c r="B3078" t="s">
        <v>52</v>
      </c>
      <c r="C3078" t="s">
        <v>56</v>
      </c>
      <c r="F3078" t="s">
        <v>181</v>
      </c>
      <c r="G3078" t="s">
        <v>9</v>
      </c>
      <c r="H3078">
        <v>4319.0733317480599</v>
      </c>
      <c r="I3078" t="s">
        <v>24</v>
      </c>
      <c r="J3078" t="s">
        <v>19</v>
      </c>
      <c r="K3078" t="s">
        <v>19</v>
      </c>
    </row>
    <row r="3079" spans="1:11" x14ac:dyDescent="0.35">
      <c r="A3079" t="str">
        <f t="shared" si="47"/>
        <v>CroppingHorticulture</v>
      </c>
      <c r="B3079" t="s">
        <v>52</v>
      </c>
      <c r="C3079" t="s">
        <v>56</v>
      </c>
      <c r="F3079" t="s">
        <v>182</v>
      </c>
      <c r="G3079" t="s">
        <v>9</v>
      </c>
      <c r="H3079">
        <v>421.782232698803</v>
      </c>
      <c r="I3079" t="s">
        <v>19</v>
      </c>
      <c r="J3079" t="s">
        <v>19</v>
      </c>
      <c r="K3079" t="s">
        <v>24</v>
      </c>
    </row>
    <row r="3080" spans="1:11" x14ac:dyDescent="0.35">
      <c r="A3080" t="str">
        <f t="shared" si="47"/>
        <v>CroppingHorticulture</v>
      </c>
      <c r="B3080" t="s">
        <v>52</v>
      </c>
      <c r="C3080" t="s">
        <v>56</v>
      </c>
      <c r="F3080" t="s">
        <v>183</v>
      </c>
      <c r="G3080" t="s">
        <v>9</v>
      </c>
      <c r="H3080" t="s">
        <v>19</v>
      </c>
      <c r="I3080" t="s">
        <v>24</v>
      </c>
      <c r="J3080" t="s">
        <v>24</v>
      </c>
      <c r="K3080" t="s">
        <v>24</v>
      </c>
    </row>
    <row r="3081" spans="1:11" x14ac:dyDescent="0.35">
      <c r="A3081" t="str">
        <f t="shared" si="47"/>
        <v>CroppingHorticulture</v>
      </c>
      <c r="B3081" t="s">
        <v>52</v>
      </c>
      <c r="C3081" t="s">
        <v>56</v>
      </c>
      <c r="F3081" t="s">
        <v>184</v>
      </c>
      <c r="G3081" t="s">
        <v>9</v>
      </c>
      <c r="H3081" t="s">
        <v>19</v>
      </c>
      <c r="I3081">
        <v>0</v>
      </c>
      <c r="J3081" t="s">
        <v>19</v>
      </c>
      <c r="K3081" t="s">
        <v>24</v>
      </c>
    </row>
    <row r="3082" spans="1:11" x14ac:dyDescent="0.35">
      <c r="A3082" t="str">
        <f t="shared" si="47"/>
        <v>CroppingHorticulture</v>
      </c>
      <c r="B3082" t="s">
        <v>52</v>
      </c>
      <c r="C3082" t="s">
        <v>56</v>
      </c>
      <c r="F3082" t="s">
        <v>185</v>
      </c>
      <c r="G3082" t="s">
        <v>9</v>
      </c>
      <c r="H3082" t="s">
        <v>19</v>
      </c>
      <c r="I3082">
        <v>0</v>
      </c>
      <c r="J3082" t="s">
        <v>19</v>
      </c>
      <c r="K3082" t="s">
        <v>19</v>
      </c>
    </row>
    <row r="3083" spans="1:11" x14ac:dyDescent="0.35">
      <c r="A3083" t="str">
        <f t="shared" si="47"/>
        <v>CroppingHorticulture</v>
      </c>
      <c r="B3083" t="s">
        <v>52</v>
      </c>
      <c r="C3083" t="s">
        <v>56</v>
      </c>
      <c r="F3083" t="s">
        <v>186</v>
      </c>
      <c r="G3083" t="s">
        <v>9</v>
      </c>
      <c r="H3083" t="s">
        <v>19</v>
      </c>
      <c r="I3083" t="s">
        <v>24</v>
      </c>
      <c r="J3083" t="s">
        <v>19</v>
      </c>
      <c r="K3083" t="s">
        <v>19</v>
      </c>
    </row>
    <row r="3084" spans="1:11" x14ac:dyDescent="0.35">
      <c r="A3084" t="str">
        <f t="shared" si="47"/>
        <v>CroppingHorticulture</v>
      </c>
      <c r="B3084" t="s">
        <v>52</v>
      </c>
      <c r="C3084" t="s">
        <v>56</v>
      </c>
      <c r="F3084" t="s">
        <v>187</v>
      </c>
      <c r="G3084" t="s">
        <v>9</v>
      </c>
      <c r="H3084">
        <v>1567.91762842767</v>
      </c>
      <c r="I3084" t="s">
        <v>24</v>
      </c>
      <c r="J3084" t="s">
        <v>19</v>
      </c>
      <c r="K3084" t="s">
        <v>19</v>
      </c>
    </row>
    <row r="3085" spans="1:11" x14ac:dyDescent="0.35">
      <c r="A3085" t="str">
        <f t="shared" si="47"/>
        <v>CroppingHorticulture</v>
      </c>
      <c r="B3085" t="s">
        <v>52</v>
      </c>
      <c r="C3085" t="s">
        <v>56</v>
      </c>
      <c r="F3085" t="s">
        <v>188</v>
      </c>
      <c r="G3085" t="s">
        <v>9</v>
      </c>
      <c r="H3085" t="s">
        <v>19</v>
      </c>
      <c r="I3085" t="s">
        <v>24</v>
      </c>
      <c r="J3085" t="s">
        <v>19</v>
      </c>
      <c r="K3085" t="s">
        <v>24</v>
      </c>
    </row>
    <row r="3086" spans="1:11" x14ac:dyDescent="0.35">
      <c r="A3086" t="str">
        <f t="shared" si="47"/>
        <v>CroppingHorticulture</v>
      </c>
      <c r="B3086" t="s">
        <v>52</v>
      </c>
      <c r="C3086" t="s">
        <v>56</v>
      </c>
      <c r="F3086" t="s">
        <v>189</v>
      </c>
      <c r="G3086" t="s">
        <v>9</v>
      </c>
      <c r="H3086">
        <v>335146.08043930499</v>
      </c>
      <c r="I3086">
        <v>43969.497171597199</v>
      </c>
      <c r="J3086">
        <v>481251.72345816501</v>
      </c>
      <c r="K3086">
        <v>332380.96718879702</v>
      </c>
    </row>
    <row r="3087" spans="1:11" x14ac:dyDescent="0.35">
      <c r="A3087" t="str">
        <f t="shared" si="47"/>
        <v>CroppingHorticulture</v>
      </c>
      <c r="B3087" t="s">
        <v>52</v>
      </c>
      <c r="C3087" t="s">
        <v>56</v>
      </c>
      <c r="F3087" t="s">
        <v>190</v>
      </c>
      <c r="G3087" t="s">
        <v>9</v>
      </c>
      <c r="H3087">
        <v>1417.58109668153</v>
      </c>
      <c r="I3087" t="s">
        <v>19</v>
      </c>
      <c r="J3087">
        <v>1760.2318544813099</v>
      </c>
      <c r="K3087" t="s">
        <v>19</v>
      </c>
    </row>
    <row r="3088" spans="1:11" x14ac:dyDescent="0.35">
      <c r="A3088" t="str">
        <f t="shared" si="47"/>
        <v>CroppingHorticulture</v>
      </c>
      <c r="B3088" t="s">
        <v>52</v>
      </c>
      <c r="C3088" t="s">
        <v>56</v>
      </c>
      <c r="F3088" t="s">
        <v>191</v>
      </c>
      <c r="G3088" t="s">
        <v>9</v>
      </c>
      <c r="H3088">
        <v>2457.5212238341201</v>
      </c>
      <c r="I3088">
        <v>0</v>
      </c>
      <c r="J3088">
        <v>4586.9602497209198</v>
      </c>
      <c r="K3088" t="s">
        <v>19</v>
      </c>
    </row>
    <row r="3089" spans="1:11" x14ac:dyDescent="0.35">
      <c r="A3089" t="str">
        <f t="shared" si="47"/>
        <v>CroppingHorticulture</v>
      </c>
      <c r="B3089" t="s">
        <v>52</v>
      </c>
      <c r="C3089" t="s">
        <v>56</v>
      </c>
      <c r="F3089" t="s">
        <v>192</v>
      </c>
      <c r="G3089" t="s">
        <v>9</v>
      </c>
      <c r="H3089">
        <v>0</v>
      </c>
      <c r="I3089">
        <v>0</v>
      </c>
      <c r="J3089">
        <v>0</v>
      </c>
      <c r="K3089">
        <v>0</v>
      </c>
    </row>
    <row r="3090" spans="1:11" x14ac:dyDescent="0.35">
      <c r="A3090" t="str">
        <f t="shared" si="47"/>
        <v>CroppingHorticulture</v>
      </c>
      <c r="B3090" t="s">
        <v>52</v>
      </c>
      <c r="C3090" t="s">
        <v>56</v>
      </c>
      <c r="F3090" t="s">
        <v>193</v>
      </c>
      <c r="G3090" t="s">
        <v>9</v>
      </c>
      <c r="H3090" t="s">
        <v>54</v>
      </c>
      <c r="I3090">
        <v>0</v>
      </c>
      <c r="J3090" t="s">
        <v>54</v>
      </c>
      <c r="K3090">
        <v>0</v>
      </c>
    </row>
    <row r="3091" spans="1:11" x14ac:dyDescent="0.35">
      <c r="A3091" t="str">
        <f t="shared" si="47"/>
        <v>CroppingHorticulture</v>
      </c>
      <c r="B3091" t="s">
        <v>52</v>
      </c>
      <c r="C3091" t="s">
        <v>56</v>
      </c>
      <c r="F3091" t="s">
        <v>194</v>
      </c>
      <c r="G3091" t="s">
        <v>9</v>
      </c>
      <c r="H3091" t="s">
        <v>19</v>
      </c>
      <c r="I3091" t="s">
        <v>24</v>
      </c>
      <c r="J3091" t="s">
        <v>19</v>
      </c>
      <c r="K3091" t="s">
        <v>24</v>
      </c>
    </row>
    <row r="3092" spans="1:11" x14ac:dyDescent="0.35">
      <c r="A3092" t="str">
        <f t="shared" si="47"/>
        <v>CroppingHorticulture</v>
      </c>
      <c r="B3092" t="s">
        <v>52</v>
      </c>
      <c r="C3092" t="s">
        <v>56</v>
      </c>
      <c r="F3092" t="s">
        <v>195</v>
      </c>
      <c r="G3092" t="s">
        <v>9</v>
      </c>
      <c r="H3092" t="s">
        <v>24</v>
      </c>
      <c r="I3092" t="s">
        <v>24</v>
      </c>
      <c r="J3092" t="s">
        <v>24</v>
      </c>
      <c r="K3092">
        <v>0</v>
      </c>
    </row>
    <row r="3093" spans="1:11" x14ac:dyDescent="0.35">
      <c r="A3093" t="str">
        <f t="shared" si="47"/>
        <v>CroppingHorticulture</v>
      </c>
      <c r="B3093" t="s">
        <v>52</v>
      </c>
      <c r="C3093" t="s">
        <v>56</v>
      </c>
      <c r="F3093" t="s">
        <v>196</v>
      </c>
      <c r="G3093" t="s">
        <v>9</v>
      </c>
      <c r="H3093" t="s">
        <v>24</v>
      </c>
      <c r="I3093" t="s">
        <v>24</v>
      </c>
      <c r="J3093" t="s">
        <v>54</v>
      </c>
      <c r="K3093">
        <v>0</v>
      </c>
    </row>
    <row r="3094" spans="1:11" x14ac:dyDescent="0.35">
      <c r="A3094" t="str">
        <f t="shared" si="47"/>
        <v>CroppingHorticulture</v>
      </c>
      <c r="B3094" t="s">
        <v>52</v>
      </c>
      <c r="C3094" t="s">
        <v>56</v>
      </c>
      <c r="F3094" t="s">
        <v>197</v>
      </c>
      <c r="G3094" t="s">
        <v>9</v>
      </c>
      <c r="H3094" t="s">
        <v>24</v>
      </c>
      <c r="I3094" t="s">
        <v>24</v>
      </c>
      <c r="J3094" t="s">
        <v>54</v>
      </c>
      <c r="K3094">
        <v>0</v>
      </c>
    </row>
    <row r="3095" spans="1:11" x14ac:dyDescent="0.35">
      <c r="A3095" t="str">
        <f t="shared" si="47"/>
        <v>CroppingHorticulture</v>
      </c>
      <c r="B3095" t="s">
        <v>52</v>
      </c>
      <c r="C3095" t="s">
        <v>56</v>
      </c>
      <c r="F3095" t="s">
        <v>198</v>
      </c>
      <c r="G3095" t="s">
        <v>9</v>
      </c>
      <c r="H3095" t="s">
        <v>24</v>
      </c>
      <c r="I3095">
        <v>-2.6335713080821201</v>
      </c>
      <c r="J3095" t="s">
        <v>24</v>
      </c>
      <c r="K3095" t="s">
        <v>54</v>
      </c>
    </row>
    <row r="3096" spans="1:11" x14ac:dyDescent="0.35">
      <c r="A3096" t="str">
        <f t="shared" si="47"/>
        <v>CroppingHorticulture</v>
      </c>
      <c r="B3096" t="s">
        <v>52</v>
      </c>
      <c r="C3096" t="s">
        <v>56</v>
      </c>
      <c r="F3096" t="s">
        <v>199</v>
      </c>
      <c r="G3096" t="s">
        <v>9</v>
      </c>
      <c r="H3096">
        <v>-7.9495035320489</v>
      </c>
      <c r="I3096">
        <v>0</v>
      </c>
      <c r="J3096">
        <v>0</v>
      </c>
      <c r="K3096">
        <v>-31.482425735735099</v>
      </c>
    </row>
    <row r="3097" spans="1:11" x14ac:dyDescent="0.35">
      <c r="A3097" t="str">
        <f t="shared" si="47"/>
        <v>CroppingHorticulture</v>
      </c>
      <c r="B3097" t="s">
        <v>52</v>
      </c>
      <c r="C3097" t="s">
        <v>56</v>
      </c>
      <c r="F3097" t="s">
        <v>200</v>
      </c>
      <c r="G3097" t="s">
        <v>9</v>
      </c>
      <c r="H3097">
        <v>875719.35991466301</v>
      </c>
      <c r="I3097">
        <v>461491.860417091</v>
      </c>
      <c r="J3097">
        <v>1029813.76382241</v>
      </c>
      <c r="K3097">
        <v>978088.08163758996</v>
      </c>
    </row>
    <row r="3098" spans="1:11" x14ac:dyDescent="0.35">
      <c r="A3098" t="str">
        <f t="shared" si="47"/>
        <v>CroppingHorticulture</v>
      </c>
      <c r="B3098" t="s">
        <v>52</v>
      </c>
      <c r="C3098" t="s">
        <v>56</v>
      </c>
      <c r="F3098" t="s">
        <v>201</v>
      </c>
      <c r="G3098" t="s">
        <v>9</v>
      </c>
      <c r="H3098">
        <v>607644.499814971</v>
      </c>
      <c r="I3098">
        <v>405415.73879064602</v>
      </c>
      <c r="J3098">
        <v>686703.45216173504</v>
      </c>
      <c r="K3098">
        <v>650049.71752884705</v>
      </c>
    </row>
    <row r="3099" spans="1:11" x14ac:dyDescent="0.35">
      <c r="A3099" t="str">
        <f t="shared" si="47"/>
        <v>CroppingHorticulture</v>
      </c>
      <c r="B3099" t="s">
        <v>52</v>
      </c>
      <c r="C3099" t="s">
        <v>56</v>
      </c>
      <c r="F3099" t="s">
        <v>202</v>
      </c>
      <c r="G3099" t="s">
        <v>9</v>
      </c>
      <c r="H3099">
        <v>69097.222117700207</v>
      </c>
      <c r="I3099">
        <v>19950.9184019846</v>
      </c>
      <c r="J3099">
        <v>77022.982466412606</v>
      </c>
      <c r="K3099">
        <v>101723.78153864</v>
      </c>
    </row>
    <row r="3100" spans="1:11" x14ac:dyDescent="0.35">
      <c r="A3100" t="str">
        <f t="shared" si="47"/>
        <v>CroppingHorticulture</v>
      </c>
      <c r="B3100" t="s">
        <v>52</v>
      </c>
      <c r="C3100" t="s">
        <v>56</v>
      </c>
      <c r="F3100" t="s">
        <v>203</v>
      </c>
      <c r="G3100" t="s">
        <v>9</v>
      </c>
      <c r="H3100" t="s">
        <v>19</v>
      </c>
      <c r="I3100" t="s">
        <v>24</v>
      </c>
      <c r="J3100" t="s">
        <v>19</v>
      </c>
      <c r="K3100">
        <v>0</v>
      </c>
    </row>
    <row r="3101" spans="1:11" x14ac:dyDescent="0.35">
      <c r="A3101" t="str">
        <f t="shared" si="47"/>
        <v>CroppingHorticulture</v>
      </c>
      <c r="B3101" t="s">
        <v>52</v>
      </c>
      <c r="C3101" t="s">
        <v>56</v>
      </c>
      <c r="F3101" t="s">
        <v>204</v>
      </c>
      <c r="G3101" t="s">
        <v>9</v>
      </c>
      <c r="H3101">
        <v>502.22620025781902</v>
      </c>
      <c r="I3101" t="s">
        <v>24</v>
      </c>
      <c r="J3101" t="s">
        <v>19</v>
      </c>
      <c r="K3101" t="s">
        <v>24</v>
      </c>
    </row>
    <row r="3102" spans="1:11" x14ac:dyDescent="0.35">
      <c r="A3102" t="str">
        <f t="shared" si="47"/>
        <v>CroppingHorticulture</v>
      </c>
      <c r="B3102" t="s">
        <v>52</v>
      </c>
      <c r="C3102" t="s">
        <v>56</v>
      </c>
      <c r="F3102" t="s">
        <v>205</v>
      </c>
      <c r="G3102" t="s">
        <v>9</v>
      </c>
      <c r="H3102" t="s">
        <v>19</v>
      </c>
      <c r="I3102" t="s">
        <v>24</v>
      </c>
      <c r="J3102" t="s">
        <v>19</v>
      </c>
      <c r="K3102">
        <v>21.7183161586008</v>
      </c>
    </row>
    <row r="3103" spans="1:11" x14ac:dyDescent="0.35">
      <c r="A3103" t="str">
        <f t="shared" si="47"/>
        <v>CroppingHorticulture</v>
      </c>
      <c r="B3103" t="s">
        <v>52</v>
      </c>
      <c r="C3103" t="s">
        <v>56</v>
      </c>
      <c r="F3103" t="s">
        <v>206</v>
      </c>
      <c r="G3103" t="s">
        <v>9</v>
      </c>
      <c r="H3103" t="s">
        <v>24</v>
      </c>
      <c r="I3103" t="s">
        <v>54</v>
      </c>
      <c r="J3103">
        <v>0</v>
      </c>
      <c r="K3103" t="s">
        <v>24</v>
      </c>
    </row>
    <row r="3104" spans="1:11" x14ac:dyDescent="0.35">
      <c r="A3104" t="str">
        <f t="shared" ref="A3104:A3167" si="48">CONCATENATE(B3104,C3104,D3104,E3104)</f>
        <v>CroppingHorticultureSpecialist fruit</v>
      </c>
      <c r="B3104" t="s">
        <v>52</v>
      </c>
      <c r="C3104" t="s">
        <v>56</v>
      </c>
      <c r="D3104" t="s">
        <v>57</v>
      </c>
      <c r="F3104" t="s">
        <v>4</v>
      </c>
      <c r="G3104" t="s">
        <v>5</v>
      </c>
      <c r="H3104">
        <v>608.99990000000003</v>
      </c>
      <c r="I3104">
        <v>200.6925</v>
      </c>
      <c r="J3104">
        <v>273.26749999999998</v>
      </c>
      <c r="K3104">
        <v>135.03989999999999</v>
      </c>
    </row>
    <row r="3105" spans="1:11" x14ac:dyDescent="0.35">
      <c r="A3105" t="str">
        <f t="shared" si="48"/>
        <v>CroppingHorticultureSpecialist fruit</v>
      </c>
      <c r="B3105" t="s">
        <v>52</v>
      </c>
      <c r="C3105" t="s">
        <v>56</v>
      </c>
      <c r="D3105" t="s">
        <v>57</v>
      </c>
      <c r="F3105" t="s">
        <v>6</v>
      </c>
      <c r="G3105" t="s">
        <v>7</v>
      </c>
      <c r="H3105">
        <v>25.6806563465774</v>
      </c>
      <c r="I3105" t="s">
        <v>58</v>
      </c>
      <c r="J3105">
        <v>38.058597052338797</v>
      </c>
      <c r="K3105">
        <v>23.155758831278799</v>
      </c>
    </row>
    <row r="3106" spans="1:11" x14ac:dyDescent="0.35">
      <c r="A3106" t="str">
        <f t="shared" si="48"/>
        <v>CroppingHorticultureSpecialist fruit</v>
      </c>
      <c r="B3106" t="s">
        <v>52</v>
      </c>
      <c r="C3106" t="s">
        <v>56</v>
      </c>
      <c r="D3106" t="s">
        <v>57</v>
      </c>
      <c r="F3106" t="s">
        <v>177</v>
      </c>
      <c r="G3106" t="s">
        <v>9</v>
      </c>
      <c r="H3106" t="s">
        <v>19</v>
      </c>
      <c r="I3106" t="s">
        <v>58</v>
      </c>
      <c r="J3106" t="s">
        <v>19</v>
      </c>
      <c r="K3106" t="s">
        <v>19</v>
      </c>
    </row>
    <row r="3107" spans="1:11" x14ac:dyDescent="0.35">
      <c r="A3107" t="str">
        <f t="shared" si="48"/>
        <v>CroppingHorticultureSpecialist fruit</v>
      </c>
      <c r="B3107" t="s">
        <v>52</v>
      </c>
      <c r="C3107" t="s">
        <v>56</v>
      </c>
      <c r="D3107" t="s">
        <v>57</v>
      </c>
      <c r="F3107" t="s">
        <v>178</v>
      </c>
      <c r="G3107" t="s">
        <v>9</v>
      </c>
      <c r="H3107">
        <v>0.78656362587251705</v>
      </c>
      <c r="I3107" t="s">
        <v>58</v>
      </c>
      <c r="J3107">
        <v>0.87368019464776903</v>
      </c>
      <c r="K3107">
        <v>0.75206998820348703</v>
      </c>
    </row>
    <row r="3108" spans="1:11" x14ac:dyDescent="0.35">
      <c r="A3108" t="str">
        <f t="shared" si="48"/>
        <v>CroppingHorticultureSpecialist fruit</v>
      </c>
      <c r="B3108" t="s">
        <v>52</v>
      </c>
      <c r="C3108" t="s">
        <v>56</v>
      </c>
      <c r="D3108" t="s">
        <v>57</v>
      </c>
      <c r="F3108" t="s">
        <v>179</v>
      </c>
      <c r="G3108" t="s">
        <v>9</v>
      </c>
      <c r="H3108" t="s">
        <v>19</v>
      </c>
      <c r="I3108" t="s">
        <v>58</v>
      </c>
      <c r="J3108" t="s">
        <v>19</v>
      </c>
      <c r="K3108" t="s">
        <v>19</v>
      </c>
    </row>
    <row r="3109" spans="1:11" x14ac:dyDescent="0.35">
      <c r="A3109" t="str">
        <f t="shared" si="48"/>
        <v>CroppingHorticultureSpecialist fruit</v>
      </c>
      <c r="B3109" t="s">
        <v>52</v>
      </c>
      <c r="C3109" t="s">
        <v>56</v>
      </c>
      <c r="D3109" t="s">
        <v>57</v>
      </c>
      <c r="F3109" t="s">
        <v>180</v>
      </c>
      <c r="G3109" t="s">
        <v>9</v>
      </c>
      <c r="H3109">
        <v>2.6750566989457898</v>
      </c>
      <c r="I3109" t="s">
        <v>58</v>
      </c>
      <c r="J3109">
        <v>3.7596772493075798</v>
      </c>
      <c r="K3109">
        <v>2.5200871879320998</v>
      </c>
    </row>
    <row r="3110" spans="1:11" x14ac:dyDescent="0.35">
      <c r="A3110" t="str">
        <f t="shared" si="48"/>
        <v>CroppingHorticultureSpecialist fruit</v>
      </c>
      <c r="B3110" t="s">
        <v>52</v>
      </c>
      <c r="C3110" t="s">
        <v>56</v>
      </c>
      <c r="D3110" t="s">
        <v>57</v>
      </c>
      <c r="F3110" t="s">
        <v>181</v>
      </c>
      <c r="G3110" t="s">
        <v>9</v>
      </c>
      <c r="H3110" t="s">
        <v>19</v>
      </c>
      <c r="I3110" t="s">
        <v>54</v>
      </c>
      <c r="J3110" t="s">
        <v>24</v>
      </c>
      <c r="K3110" t="s">
        <v>24</v>
      </c>
    </row>
    <row r="3111" spans="1:11" x14ac:dyDescent="0.35">
      <c r="A3111" t="str">
        <f t="shared" si="48"/>
        <v>CroppingHorticultureSpecialist fruit</v>
      </c>
      <c r="B3111" t="s">
        <v>52</v>
      </c>
      <c r="C3111" t="s">
        <v>56</v>
      </c>
      <c r="D3111" t="s">
        <v>57</v>
      </c>
      <c r="F3111" t="s">
        <v>182</v>
      </c>
      <c r="G3111" t="s">
        <v>9</v>
      </c>
      <c r="H3111" t="s">
        <v>19</v>
      </c>
      <c r="I3111">
        <v>0</v>
      </c>
      <c r="J3111" t="s">
        <v>24</v>
      </c>
      <c r="K3111" t="s">
        <v>24</v>
      </c>
    </row>
    <row r="3112" spans="1:11" x14ac:dyDescent="0.35">
      <c r="A3112" t="str">
        <f t="shared" si="48"/>
        <v>CroppingHorticultureSpecialist fruit</v>
      </c>
      <c r="B3112" t="s">
        <v>52</v>
      </c>
      <c r="C3112" t="s">
        <v>56</v>
      </c>
      <c r="D3112" t="s">
        <v>57</v>
      </c>
      <c r="F3112" t="s">
        <v>183</v>
      </c>
      <c r="G3112" t="s">
        <v>9</v>
      </c>
      <c r="H3112" t="s">
        <v>24</v>
      </c>
      <c r="I3112" t="s">
        <v>54</v>
      </c>
      <c r="J3112" t="s">
        <v>54</v>
      </c>
      <c r="K3112" t="s">
        <v>24</v>
      </c>
    </row>
    <row r="3113" spans="1:11" x14ac:dyDescent="0.35">
      <c r="A3113" t="str">
        <f t="shared" si="48"/>
        <v>CroppingHorticultureSpecialist fruit</v>
      </c>
      <c r="B3113" t="s">
        <v>52</v>
      </c>
      <c r="C3113" t="s">
        <v>56</v>
      </c>
      <c r="D3113" t="s">
        <v>57</v>
      </c>
      <c r="F3113" t="s">
        <v>184</v>
      </c>
      <c r="G3113" t="s">
        <v>9</v>
      </c>
      <c r="H3113" t="s">
        <v>19</v>
      </c>
      <c r="I3113">
        <v>0</v>
      </c>
      <c r="J3113" t="s">
        <v>24</v>
      </c>
      <c r="K3113" t="s">
        <v>24</v>
      </c>
    </row>
    <row r="3114" spans="1:11" x14ac:dyDescent="0.35">
      <c r="A3114" t="str">
        <f t="shared" si="48"/>
        <v>CroppingHorticultureSpecialist fruit</v>
      </c>
      <c r="B3114" t="s">
        <v>52</v>
      </c>
      <c r="C3114" t="s">
        <v>56</v>
      </c>
      <c r="D3114" t="s">
        <v>57</v>
      </c>
      <c r="F3114" t="s">
        <v>185</v>
      </c>
      <c r="G3114" t="s">
        <v>9</v>
      </c>
      <c r="H3114">
        <v>0</v>
      </c>
      <c r="I3114">
        <v>0</v>
      </c>
      <c r="J3114">
        <v>0</v>
      </c>
      <c r="K3114">
        <v>0</v>
      </c>
    </row>
    <row r="3115" spans="1:11" x14ac:dyDescent="0.35">
      <c r="A3115" t="str">
        <f t="shared" si="48"/>
        <v>CroppingHorticultureSpecialist fruit</v>
      </c>
      <c r="B3115" t="s">
        <v>52</v>
      </c>
      <c r="C3115" t="s">
        <v>56</v>
      </c>
      <c r="D3115" t="s">
        <v>57</v>
      </c>
      <c r="F3115" t="s">
        <v>186</v>
      </c>
      <c r="G3115" t="s">
        <v>9</v>
      </c>
      <c r="H3115">
        <v>0</v>
      </c>
      <c r="I3115" t="s">
        <v>54</v>
      </c>
      <c r="J3115">
        <v>0</v>
      </c>
      <c r="K3115">
        <v>0</v>
      </c>
    </row>
    <row r="3116" spans="1:11" x14ac:dyDescent="0.35">
      <c r="A3116" t="str">
        <f t="shared" si="48"/>
        <v>CroppingHorticultureSpecialist fruit</v>
      </c>
      <c r="B3116" t="s">
        <v>52</v>
      </c>
      <c r="C3116" t="s">
        <v>56</v>
      </c>
      <c r="D3116" t="s">
        <v>57</v>
      </c>
      <c r="F3116" t="s">
        <v>187</v>
      </c>
      <c r="G3116" t="s">
        <v>9</v>
      </c>
      <c r="H3116">
        <v>0</v>
      </c>
      <c r="I3116" t="s">
        <v>54</v>
      </c>
      <c r="J3116">
        <v>0</v>
      </c>
      <c r="K3116">
        <v>0</v>
      </c>
    </row>
    <row r="3117" spans="1:11" x14ac:dyDescent="0.35">
      <c r="A3117" t="str">
        <f t="shared" si="48"/>
        <v>CroppingHorticultureSpecialist fruit</v>
      </c>
      <c r="B3117" t="s">
        <v>52</v>
      </c>
      <c r="C3117" t="s">
        <v>56</v>
      </c>
      <c r="D3117" t="s">
        <v>57</v>
      </c>
      <c r="F3117" t="s">
        <v>188</v>
      </c>
      <c r="G3117" t="s">
        <v>9</v>
      </c>
      <c r="H3117" t="s">
        <v>24</v>
      </c>
      <c r="I3117" t="s">
        <v>54</v>
      </c>
      <c r="J3117" t="s">
        <v>24</v>
      </c>
      <c r="K3117" t="s">
        <v>54</v>
      </c>
    </row>
    <row r="3118" spans="1:11" x14ac:dyDescent="0.35">
      <c r="A3118" t="str">
        <f t="shared" si="48"/>
        <v>CroppingHorticultureSpecialist fruit</v>
      </c>
      <c r="B3118" t="s">
        <v>52</v>
      </c>
      <c r="C3118" t="s">
        <v>56</v>
      </c>
      <c r="D3118" t="s">
        <v>57</v>
      </c>
      <c r="F3118" t="s">
        <v>189</v>
      </c>
      <c r="G3118" t="s">
        <v>9</v>
      </c>
      <c r="H3118" t="s">
        <v>19</v>
      </c>
      <c r="I3118" t="s">
        <v>58</v>
      </c>
      <c r="J3118" t="s">
        <v>19</v>
      </c>
      <c r="K3118">
        <v>140485.840145764</v>
      </c>
    </row>
    <row r="3119" spans="1:11" x14ac:dyDescent="0.35">
      <c r="A3119" t="str">
        <f t="shared" si="48"/>
        <v>CroppingHorticultureSpecialist fruit</v>
      </c>
      <c r="B3119" t="s">
        <v>52</v>
      </c>
      <c r="C3119" t="s">
        <v>56</v>
      </c>
      <c r="D3119" t="s">
        <v>57</v>
      </c>
      <c r="F3119" t="s">
        <v>190</v>
      </c>
      <c r="G3119" t="s">
        <v>9</v>
      </c>
      <c r="H3119" t="s">
        <v>19</v>
      </c>
      <c r="I3119" t="s">
        <v>24</v>
      </c>
      <c r="J3119">
        <v>2645.7127448379301</v>
      </c>
      <c r="K3119" t="s">
        <v>19</v>
      </c>
    </row>
    <row r="3120" spans="1:11" x14ac:dyDescent="0.35">
      <c r="A3120" t="str">
        <f t="shared" si="48"/>
        <v>CroppingHorticultureSpecialist fruit</v>
      </c>
      <c r="B3120" t="s">
        <v>52</v>
      </c>
      <c r="C3120" t="s">
        <v>56</v>
      </c>
      <c r="D3120" t="s">
        <v>57</v>
      </c>
      <c r="F3120" t="s">
        <v>191</v>
      </c>
      <c r="G3120" t="s">
        <v>9</v>
      </c>
      <c r="H3120" t="s">
        <v>24</v>
      </c>
      <c r="I3120">
        <v>0</v>
      </c>
      <c r="J3120" t="s">
        <v>24</v>
      </c>
      <c r="K3120" t="s">
        <v>24</v>
      </c>
    </row>
    <row r="3121" spans="1:11" x14ac:dyDescent="0.35">
      <c r="A3121" t="str">
        <f t="shared" si="48"/>
        <v>CroppingHorticultureSpecialist fruit</v>
      </c>
      <c r="B3121" t="s">
        <v>52</v>
      </c>
      <c r="C3121" t="s">
        <v>56</v>
      </c>
      <c r="D3121" t="s">
        <v>57</v>
      </c>
      <c r="F3121" t="s">
        <v>192</v>
      </c>
      <c r="G3121" t="s">
        <v>9</v>
      </c>
      <c r="H3121">
        <v>0</v>
      </c>
      <c r="I3121">
        <v>0</v>
      </c>
      <c r="J3121">
        <v>0</v>
      </c>
      <c r="K3121">
        <v>0</v>
      </c>
    </row>
    <row r="3122" spans="1:11" x14ac:dyDescent="0.35">
      <c r="A3122" t="str">
        <f t="shared" si="48"/>
        <v>CroppingHorticultureSpecialist fruit</v>
      </c>
      <c r="B3122" t="s">
        <v>52</v>
      </c>
      <c r="C3122" t="s">
        <v>56</v>
      </c>
      <c r="D3122" t="s">
        <v>57</v>
      </c>
      <c r="F3122" t="s">
        <v>193</v>
      </c>
      <c r="G3122" t="s">
        <v>9</v>
      </c>
      <c r="H3122">
        <v>0</v>
      </c>
      <c r="I3122">
        <v>0</v>
      </c>
      <c r="J3122">
        <v>0</v>
      </c>
      <c r="K3122">
        <v>0</v>
      </c>
    </row>
    <row r="3123" spans="1:11" x14ac:dyDescent="0.35">
      <c r="A3123" t="str">
        <f t="shared" si="48"/>
        <v>CroppingHorticultureSpecialist fruit</v>
      </c>
      <c r="B3123" t="s">
        <v>52</v>
      </c>
      <c r="C3123" t="s">
        <v>56</v>
      </c>
      <c r="D3123" t="s">
        <v>57</v>
      </c>
      <c r="F3123" t="s">
        <v>194</v>
      </c>
      <c r="G3123" t="s">
        <v>9</v>
      </c>
      <c r="H3123" t="s">
        <v>19</v>
      </c>
      <c r="I3123" t="s">
        <v>54</v>
      </c>
      <c r="J3123" t="s">
        <v>19</v>
      </c>
      <c r="K3123" t="s">
        <v>24</v>
      </c>
    </row>
    <row r="3124" spans="1:11" x14ac:dyDescent="0.35">
      <c r="A3124" t="str">
        <f t="shared" si="48"/>
        <v>CroppingHorticultureSpecialist fruit</v>
      </c>
      <c r="B3124" t="s">
        <v>52</v>
      </c>
      <c r="C3124" t="s">
        <v>56</v>
      </c>
      <c r="D3124" t="s">
        <v>57</v>
      </c>
      <c r="F3124" t="s">
        <v>195</v>
      </c>
      <c r="G3124" t="s">
        <v>9</v>
      </c>
      <c r="H3124" t="s">
        <v>24</v>
      </c>
      <c r="I3124" t="s">
        <v>54</v>
      </c>
      <c r="J3124" t="s">
        <v>24</v>
      </c>
      <c r="K3124">
        <v>0</v>
      </c>
    </row>
    <row r="3125" spans="1:11" x14ac:dyDescent="0.35">
      <c r="A3125" t="str">
        <f t="shared" si="48"/>
        <v>CroppingHorticultureSpecialist fruit</v>
      </c>
      <c r="B3125" t="s">
        <v>52</v>
      </c>
      <c r="C3125" t="s">
        <v>56</v>
      </c>
      <c r="D3125" t="s">
        <v>57</v>
      </c>
      <c r="F3125" t="s">
        <v>196</v>
      </c>
      <c r="G3125" t="s">
        <v>9</v>
      </c>
      <c r="H3125" t="s">
        <v>54</v>
      </c>
      <c r="I3125" t="s">
        <v>54</v>
      </c>
      <c r="J3125">
        <v>0</v>
      </c>
      <c r="K3125">
        <v>0</v>
      </c>
    </row>
    <row r="3126" spans="1:11" x14ac:dyDescent="0.35">
      <c r="A3126" t="str">
        <f t="shared" si="48"/>
        <v>CroppingHorticultureSpecialist fruit</v>
      </c>
      <c r="B3126" t="s">
        <v>52</v>
      </c>
      <c r="C3126" t="s">
        <v>56</v>
      </c>
      <c r="D3126" t="s">
        <v>57</v>
      </c>
      <c r="F3126" t="s">
        <v>197</v>
      </c>
      <c r="G3126" t="s">
        <v>9</v>
      </c>
      <c r="H3126" t="s">
        <v>24</v>
      </c>
      <c r="I3126" t="s">
        <v>24</v>
      </c>
      <c r="J3126" t="s">
        <v>54</v>
      </c>
      <c r="K3126">
        <v>0</v>
      </c>
    </row>
    <row r="3127" spans="1:11" x14ac:dyDescent="0.35">
      <c r="A3127" t="str">
        <f t="shared" si="48"/>
        <v>CroppingHorticultureSpecialist fruit</v>
      </c>
      <c r="B3127" t="s">
        <v>52</v>
      </c>
      <c r="C3127" t="s">
        <v>56</v>
      </c>
      <c r="D3127" t="s">
        <v>57</v>
      </c>
      <c r="F3127" t="s">
        <v>198</v>
      </c>
      <c r="G3127" t="s">
        <v>9</v>
      </c>
      <c r="H3127" t="s">
        <v>24</v>
      </c>
      <c r="I3127" t="s">
        <v>24</v>
      </c>
      <c r="J3127" t="s">
        <v>24</v>
      </c>
      <c r="K3127">
        <v>0</v>
      </c>
    </row>
    <row r="3128" spans="1:11" x14ac:dyDescent="0.35">
      <c r="A3128" t="str">
        <f t="shared" si="48"/>
        <v>CroppingHorticultureSpecialist fruit</v>
      </c>
      <c r="B3128" t="s">
        <v>52</v>
      </c>
      <c r="C3128" t="s">
        <v>56</v>
      </c>
      <c r="D3128" t="s">
        <v>57</v>
      </c>
      <c r="F3128" t="s">
        <v>199</v>
      </c>
      <c r="G3128" t="s">
        <v>9</v>
      </c>
      <c r="H3128" t="s">
        <v>24</v>
      </c>
      <c r="I3128" t="s">
        <v>54</v>
      </c>
      <c r="J3128">
        <v>0</v>
      </c>
      <c r="K3128" t="s">
        <v>24</v>
      </c>
    </row>
    <row r="3129" spans="1:11" x14ac:dyDescent="0.35">
      <c r="A3129" t="str">
        <f t="shared" si="48"/>
        <v>CroppingHorticultureSpecialist fruit</v>
      </c>
      <c r="B3129" t="s">
        <v>52</v>
      </c>
      <c r="C3129" t="s">
        <v>56</v>
      </c>
      <c r="D3129" t="s">
        <v>57</v>
      </c>
      <c r="F3129" t="s">
        <v>200</v>
      </c>
      <c r="G3129" t="s">
        <v>9</v>
      </c>
      <c r="H3129">
        <v>975137.28038756701</v>
      </c>
      <c r="I3129" t="s">
        <v>58</v>
      </c>
      <c r="J3129">
        <v>1379219.56936591</v>
      </c>
      <c r="K3129">
        <v>891976.14538295695</v>
      </c>
    </row>
    <row r="3130" spans="1:11" x14ac:dyDescent="0.35">
      <c r="A3130" t="str">
        <f t="shared" si="48"/>
        <v>CroppingHorticultureSpecialist fruit</v>
      </c>
      <c r="B3130" t="s">
        <v>52</v>
      </c>
      <c r="C3130" t="s">
        <v>56</v>
      </c>
      <c r="D3130" t="s">
        <v>57</v>
      </c>
      <c r="F3130" t="s">
        <v>201</v>
      </c>
      <c r="G3130" t="s">
        <v>9</v>
      </c>
      <c r="H3130">
        <v>775904.45010384999</v>
      </c>
      <c r="I3130" t="s">
        <v>58</v>
      </c>
      <c r="J3130">
        <v>1068083.87569543</v>
      </c>
      <c r="K3130">
        <v>698013.12444840395</v>
      </c>
    </row>
    <row r="3131" spans="1:11" x14ac:dyDescent="0.35">
      <c r="A3131" t="str">
        <f t="shared" si="48"/>
        <v>CroppingHorticultureSpecialist fruit</v>
      </c>
      <c r="B3131" t="s">
        <v>52</v>
      </c>
      <c r="C3131" t="s">
        <v>56</v>
      </c>
      <c r="D3131" t="s">
        <v>57</v>
      </c>
      <c r="F3131" t="s">
        <v>202</v>
      </c>
      <c r="G3131" t="s">
        <v>9</v>
      </c>
      <c r="H3131">
        <v>46551.8452328153</v>
      </c>
      <c r="I3131" t="s">
        <v>58</v>
      </c>
      <c r="J3131" t="s">
        <v>19</v>
      </c>
      <c r="K3131" t="s">
        <v>19</v>
      </c>
    </row>
    <row r="3132" spans="1:11" x14ac:dyDescent="0.35">
      <c r="A3132" t="str">
        <f t="shared" si="48"/>
        <v>CroppingHorticultureSpecialist fruit</v>
      </c>
      <c r="B3132" t="s">
        <v>52</v>
      </c>
      <c r="C3132" t="s">
        <v>56</v>
      </c>
      <c r="D3132" t="s">
        <v>57</v>
      </c>
      <c r="F3132" t="s">
        <v>203</v>
      </c>
      <c r="G3132" t="s">
        <v>9</v>
      </c>
      <c r="H3132" t="s">
        <v>19</v>
      </c>
      <c r="I3132" t="s">
        <v>54</v>
      </c>
      <c r="J3132" t="s">
        <v>19</v>
      </c>
      <c r="K3132">
        <v>0</v>
      </c>
    </row>
    <row r="3133" spans="1:11" x14ac:dyDescent="0.35">
      <c r="A3133" t="str">
        <f t="shared" si="48"/>
        <v>CroppingHorticultureSpecialist fruit</v>
      </c>
      <c r="B3133" t="s">
        <v>52</v>
      </c>
      <c r="C3133" t="s">
        <v>56</v>
      </c>
      <c r="D3133" t="s">
        <v>57</v>
      </c>
      <c r="F3133" t="s">
        <v>204</v>
      </c>
      <c r="G3133" t="s">
        <v>9</v>
      </c>
      <c r="H3133" t="s">
        <v>19</v>
      </c>
      <c r="I3133" t="s">
        <v>24</v>
      </c>
      <c r="J3133" t="s">
        <v>19</v>
      </c>
      <c r="K3133" t="s">
        <v>24</v>
      </c>
    </row>
    <row r="3134" spans="1:11" x14ac:dyDescent="0.35">
      <c r="A3134" t="str">
        <f t="shared" si="48"/>
        <v>CroppingHorticultureSpecialist fruit</v>
      </c>
      <c r="B3134" t="s">
        <v>52</v>
      </c>
      <c r="C3134" t="s">
        <v>56</v>
      </c>
      <c r="D3134" t="s">
        <v>57</v>
      </c>
      <c r="F3134" t="s">
        <v>205</v>
      </c>
      <c r="G3134" t="s">
        <v>9</v>
      </c>
      <c r="H3134" t="s">
        <v>19</v>
      </c>
      <c r="I3134" t="s">
        <v>24</v>
      </c>
      <c r="J3134" t="s">
        <v>19</v>
      </c>
      <c r="K3134" t="s">
        <v>24</v>
      </c>
    </row>
    <row r="3135" spans="1:11" x14ac:dyDescent="0.35">
      <c r="A3135" t="str">
        <f t="shared" si="48"/>
        <v>CroppingHorticultureSpecialist fruit</v>
      </c>
      <c r="B3135" t="s">
        <v>52</v>
      </c>
      <c r="C3135" t="s">
        <v>56</v>
      </c>
      <c r="D3135" t="s">
        <v>57</v>
      </c>
      <c r="F3135" t="s">
        <v>206</v>
      </c>
      <c r="G3135" t="s">
        <v>9</v>
      </c>
      <c r="H3135" t="s">
        <v>24</v>
      </c>
      <c r="I3135" t="s">
        <v>54</v>
      </c>
      <c r="J3135">
        <v>0</v>
      </c>
      <c r="K3135" t="s">
        <v>24</v>
      </c>
    </row>
    <row r="3136" spans="1:11" x14ac:dyDescent="0.35">
      <c r="A3136" t="str">
        <f t="shared" si="48"/>
        <v>CroppingHorticultureSpecialist glass</v>
      </c>
      <c r="B3136" t="s">
        <v>52</v>
      </c>
      <c r="C3136" t="s">
        <v>56</v>
      </c>
      <c r="D3136" t="s">
        <v>59</v>
      </c>
      <c r="F3136" t="s">
        <v>4</v>
      </c>
      <c r="G3136" t="s">
        <v>5</v>
      </c>
      <c r="H3136">
        <v>266</v>
      </c>
      <c r="I3136">
        <v>93.316199999999995</v>
      </c>
      <c r="J3136">
        <v>137.87049999999999</v>
      </c>
      <c r="K3136">
        <v>34.813299999999998</v>
      </c>
    </row>
    <row r="3137" spans="1:11" x14ac:dyDescent="0.35">
      <c r="A3137" t="str">
        <f t="shared" si="48"/>
        <v>CroppingHorticultureSpecialist glass</v>
      </c>
      <c r="B3137" t="s">
        <v>52</v>
      </c>
      <c r="C3137" t="s">
        <v>56</v>
      </c>
      <c r="D3137" t="s">
        <v>59</v>
      </c>
      <c r="F3137" t="s">
        <v>6</v>
      </c>
      <c r="G3137" t="s">
        <v>7</v>
      </c>
      <c r="H3137">
        <v>7.2862214022556397</v>
      </c>
      <c r="I3137">
        <v>2.79724126143156</v>
      </c>
      <c r="J3137">
        <v>8.4140495319883506</v>
      </c>
      <c r="K3137" t="s">
        <v>19</v>
      </c>
    </row>
    <row r="3138" spans="1:11" x14ac:dyDescent="0.35">
      <c r="A3138" t="str">
        <f t="shared" si="48"/>
        <v>CroppingHorticultureSpecialist glass</v>
      </c>
      <c r="B3138" t="s">
        <v>52</v>
      </c>
      <c r="C3138" t="s">
        <v>56</v>
      </c>
      <c r="D3138" t="s">
        <v>59</v>
      </c>
      <c r="F3138" t="s">
        <v>177</v>
      </c>
      <c r="G3138" t="s">
        <v>9</v>
      </c>
      <c r="H3138">
        <v>8.8414777875939894</v>
      </c>
      <c r="I3138">
        <v>2.5268560944596801</v>
      </c>
      <c r="J3138">
        <v>10.8447489660093</v>
      </c>
      <c r="K3138">
        <v>17.834147308643502</v>
      </c>
    </row>
    <row r="3139" spans="1:11" x14ac:dyDescent="0.35">
      <c r="A3139" t="str">
        <f t="shared" si="48"/>
        <v>CroppingHorticultureSpecialist glass</v>
      </c>
      <c r="B3139" t="s">
        <v>52</v>
      </c>
      <c r="C3139" t="s">
        <v>56</v>
      </c>
      <c r="D3139" t="s">
        <v>59</v>
      </c>
      <c r="F3139" t="s">
        <v>178</v>
      </c>
      <c r="G3139" t="s">
        <v>9</v>
      </c>
      <c r="H3139">
        <v>1.6110042547846899</v>
      </c>
      <c r="I3139">
        <v>1.7380697724510901</v>
      </c>
      <c r="J3139">
        <v>1.5155694728023801</v>
      </c>
      <c r="K3139">
        <v>1.64835692889578</v>
      </c>
    </row>
    <row r="3140" spans="1:11" x14ac:dyDescent="0.35">
      <c r="A3140" t="str">
        <f t="shared" si="48"/>
        <v>CroppingHorticultureSpecialist glass</v>
      </c>
      <c r="B3140" t="s">
        <v>52</v>
      </c>
      <c r="C3140" t="s">
        <v>56</v>
      </c>
      <c r="D3140" t="s">
        <v>59</v>
      </c>
      <c r="F3140" t="s">
        <v>179</v>
      </c>
      <c r="G3140" t="s">
        <v>9</v>
      </c>
      <c r="H3140">
        <v>7.3923725203349298</v>
      </c>
      <c r="I3140" t="s">
        <v>19</v>
      </c>
      <c r="J3140">
        <v>9.4914050737994895</v>
      </c>
      <c r="K3140">
        <v>16.211357955410499</v>
      </c>
    </row>
    <row r="3141" spans="1:11" x14ac:dyDescent="0.35">
      <c r="A3141" t="str">
        <f t="shared" si="48"/>
        <v>CroppingHorticultureSpecialist glass</v>
      </c>
      <c r="B3141" t="s">
        <v>52</v>
      </c>
      <c r="C3141" t="s">
        <v>56</v>
      </c>
      <c r="D3141" t="s">
        <v>59</v>
      </c>
      <c r="F3141" t="s">
        <v>180</v>
      </c>
      <c r="G3141" t="s">
        <v>9</v>
      </c>
      <c r="H3141" t="s">
        <v>19</v>
      </c>
      <c r="I3141" t="s">
        <v>19</v>
      </c>
      <c r="J3141">
        <v>13.301441981216501</v>
      </c>
      <c r="K3141" t="s">
        <v>24</v>
      </c>
    </row>
    <row r="3142" spans="1:11" x14ac:dyDescent="0.35">
      <c r="A3142" t="str">
        <f t="shared" si="48"/>
        <v>CroppingHorticultureSpecialist glass</v>
      </c>
      <c r="B3142" t="s">
        <v>52</v>
      </c>
      <c r="C3142" t="s">
        <v>56</v>
      </c>
      <c r="D3142" t="s">
        <v>59</v>
      </c>
      <c r="F3142" t="s">
        <v>181</v>
      </c>
      <c r="G3142" t="s">
        <v>9</v>
      </c>
      <c r="H3142" t="s">
        <v>24</v>
      </c>
      <c r="I3142" t="s">
        <v>54</v>
      </c>
      <c r="J3142" t="s">
        <v>24</v>
      </c>
      <c r="K3142">
        <v>0</v>
      </c>
    </row>
    <row r="3143" spans="1:11" x14ac:dyDescent="0.35">
      <c r="A3143" t="str">
        <f t="shared" si="48"/>
        <v>CroppingHorticultureSpecialist glass</v>
      </c>
      <c r="B3143" t="s">
        <v>52</v>
      </c>
      <c r="C3143" t="s">
        <v>56</v>
      </c>
      <c r="D3143" t="s">
        <v>59</v>
      </c>
      <c r="F3143" t="s">
        <v>182</v>
      </c>
      <c r="G3143" t="s">
        <v>9</v>
      </c>
      <c r="H3143">
        <v>0</v>
      </c>
      <c r="I3143">
        <v>0</v>
      </c>
      <c r="J3143">
        <v>0</v>
      </c>
      <c r="K3143">
        <v>0</v>
      </c>
    </row>
    <row r="3144" spans="1:11" x14ac:dyDescent="0.35">
      <c r="A3144" t="str">
        <f t="shared" si="48"/>
        <v>CroppingHorticultureSpecialist glass</v>
      </c>
      <c r="B3144" t="s">
        <v>52</v>
      </c>
      <c r="C3144" t="s">
        <v>56</v>
      </c>
      <c r="D3144" t="s">
        <v>59</v>
      </c>
      <c r="F3144" t="s">
        <v>183</v>
      </c>
      <c r="G3144" t="s">
        <v>9</v>
      </c>
      <c r="H3144">
        <v>0</v>
      </c>
      <c r="I3144">
        <v>0</v>
      </c>
      <c r="J3144">
        <v>0</v>
      </c>
      <c r="K3144" t="s">
        <v>54</v>
      </c>
    </row>
    <row r="3145" spans="1:11" x14ac:dyDescent="0.35">
      <c r="A3145" t="str">
        <f t="shared" si="48"/>
        <v>CroppingHorticultureSpecialist glass</v>
      </c>
      <c r="B3145" t="s">
        <v>52</v>
      </c>
      <c r="C3145" t="s">
        <v>56</v>
      </c>
      <c r="D3145" t="s">
        <v>59</v>
      </c>
      <c r="F3145" t="s">
        <v>184</v>
      </c>
      <c r="G3145" t="s">
        <v>9</v>
      </c>
      <c r="H3145" t="s">
        <v>24</v>
      </c>
      <c r="I3145" t="s">
        <v>54</v>
      </c>
      <c r="J3145" t="s">
        <v>24</v>
      </c>
      <c r="K3145">
        <v>0</v>
      </c>
    </row>
    <row r="3146" spans="1:11" x14ac:dyDescent="0.35">
      <c r="A3146" t="str">
        <f t="shared" si="48"/>
        <v>CroppingHorticultureSpecialist glass</v>
      </c>
      <c r="B3146" t="s">
        <v>52</v>
      </c>
      <c r="C3146" t="s">
        <v>56</v>
      </c>
      <c r="D3146" t="s">
        <v>59</v>
      </c>
      <c r="F3146" t="s">
        <v>185</v>
      </c>
      <c r="G3146" t="s">
        <v>9</v>
      </c>
      <c r="H3146" t="s">
        <v>19</v>
      </c>
      <c r="I3146">
        <v>0</v>
      </c>
      <c r="J3146" t="s">
        <v>19</v>
      </c>
      <c r="K3146">
        <v>0</v>
      </c>
    </row>
    <row r="3147" spans="1:11" x14ac:dyDescent="0.35">
      <c r="A3147" t="str">
        <f t="shared" si="48"/>
        <v>CroppingHorticultureSpecialist glass</v>
      </c>
      <c r="B3147" t="s">
        <v>52</v>
      </c>
      <c r="C3147" t="s">
        <v>56</v>
      </c>
      <c r="D3147" t="s">
        <v>59</v>
      </c>
      <c r="F3147" t="s">
        <v>186</v>
      </c>
      <c r="G3147" t="s">
        <v>9</v>
      </c>
      <c r="H3147">
        <v>0</v>
      </c>
      <c r="I3147">
        <v>0</v>
      </c>
      <c r="J3147">
        <v>0</v>
      </c>
      <c r="K3147">
        <v>0</v>
      </c>
    </row>
    <row r="3148" spans="1:11" x14ac:dyDescent="0.35">
      <c r="A3148" t="str">
        <f t="shared" si="48"/>
        <v>CroppingHorticultureSpecialist glass</v>
      </c>
      <c r="B3148" t="s">
        <v>52</v>
      </c>
      <c r="C3148" t="s">
        <v>56</v>
      </c>
      <c r="D3148" t="s">
        <v>59</v>
      </c>
      <c r="F3148" t="s">
        <v>187</v>
      </c>
      <c r="G3148" t="s">
        <v>9</v>
      </c>
      <c r="H3148" t="s">
        <v>24</v>
      </c>
      <c r="I3148" t="s">
        <v>54</v>
      </c>
      <c r="J3148" t="s">
        <v>24</v>
      </c>
      <c r="K3148">
        <v>0</v>
      </c>
    </row>
    <row r="3149" spans="1:11" x14ac:dyDescent="0.35">
      <c r="A3149" t="str">
        <f t="shared" si="48"/>
        <v>CroppingHorticultureSpecialist glass</v>
      </c>
      <c r="B3149" t="s">
        <v>52</v>
      </c>
      <c r="C3149" t="s">
        <v>56</v>
      </c>
      <c r="D3149" t="s">
        <v>59</v>
      </c>
      <c r="F3149" t="s">
        <v>188</v>
      </c>
      <c r="G3149" t="s">
        <v>9</v>
      </c>
      <c r="H3149" t="s">
        <v>24</v>
      </c>
      <c r="I3149" t="s">
        <v>24</v>
      </c>
      <c r="J3149" t="s">
        <v>24</v>
      </c>
      <c r="K3149">
        <v>0</v>
      </c>
    </row>
    <row r="3150" spans="1:11" x14ac:dyDescent="0.35">
      <c r="A3150" t="str">
        <f t="shared" si="48"/>
        <v>CroppingHorticultureSpecialist glass</v>
      </c>
      <c r="B3150" t="s">
        <v>52</v>
      </c>
      <c r="C3150" t="s">
        <v>56</v>
      </c>
      <c r="D3150" t="s">
        <v>59</v>
      </c>
      <c r="F3150" t="s">
        <v>189</v>
      </c>
      <c r="G3150" t="s">
        <v>9</v>
      </c>
      <c r="H3150">
        <v>542735.69021842105</v>
      </c>
      <c r="I3150" t="s">
        <v>19</v>
      </c>
      <c r="J3150">
        <v>684009.53148570599</v>
      </c>
      <c r="K3150">
        <v>1243465.9412264901</v>
      </c>
    </row>
    <row r="3151" spans="1:11" x14ac:dyDescent="0.35">
      <c r="A3151" t="str">
        <f t="shared" si="48"/>
        <v>CroppingHorticultureSpecialist glass</v>
      </c>
      <c r="B3151" t="s">
        <v>52</v>
      </c>
      <c r="C3151" t="s">
        <v>56</v>
      </c>
      <c r="D3151" t="s">
        <v>59</v>
      </c>
      <c r="F3151" t="s">
        <v>190</v>
      </c>
      <c r="G3151" t="s">
        <v>9</v>
      </c>
      <c r="H3151" t="s">
        <v>19</v>
      </c>
      <c r="I3151" t="s">
        <v>24</v>
      </c>
      <c r="J3151" t="s">
        <v>19</v>
      </c>
      <c r="K3151">
        <v>0</v>
      </c>
    </row>
    <row r="3152" spans="1:11" x14ac:dyDescent="0.35">
      <c r="A3152" t="str">
        <f t="shared" si="48"/>
        <v>CroppingHorticultureSpecialist glass</v>
      </c>
      <c r="B3152" t="s">
        <v>52</v>
      </c>
      <c r="C3152" t="s">
        <v>56</v>
      </c>
      <c r="D3152" t="s">
        <v>59</v>
      </c>
      <c r="F3152" t="s">
        <v>191</v>
      </c>
      <c r="G3152" t="s">
        <v>9</v>
      </c>
      <c r="H3152">
        <v>0</v>
      </c>
      <c r="I3152">
        <v>0</v>
      </c>
      <c r="J3152">
        <v>0</v>
      </c>
      <c r="K3152">
        <v>0</v>
      </c>
    </row>
    <row r="3153" spans="1:11" x14ac:dyDescent="0.35">
      <c r="A3153" t="str">
        <f t="shared" si="48"/>
        <v>CroppingHorticultureSpecialist glass</v>
      </c>
      <c r="B3153" t="s">
        <v>52</v>
      </c>
      <c r="C3153" t="s">
        <v>56</v>
      </c>
      <c r="D3153" t="s">
        <v>59</v>
      </c>
      <c r="F3153" t="s">
        <v>192</v>
      </c>
      <c r="G3153" t="s">
        <v>9</v>
      </c>
      <c r="H3153">
        <v>0</v>
      </c>
      <c r="I3153">
        <v>0</v>
      </c>
      <c r="J3153">
        <v>0</v>
      </c>
      <c r="K3153">
        <v>0</v>
      </c>
    </row>
    <row r="3154" spans="1:11" x14ac:dyDescent="0.35">
      <c r="A3154" t="str">
        <f t="shared" si="48"/>
        <v>CroppingHorticultureSpecialist glass</v>
      </c>
      <c r="B3154" t="s">
        <v>52</v>
      </c>
      <c r="C3154" t="s">
        <v>56</v>
      </c>
      <c r="D3154" t="s">
        <v>59</v>
      </c>
      <c r="F3154" t="s">
        <v>193</v>
      </c>
      <c r="G3154" t="s">
        <v>9</v>
      </c>
      <c r="H3154">
        <v>0</v>
      </c>
      <c r="I3154">
        <v>0</v>
      </c>
      <c r="J3154">
        <v>0</v>
      </c>
      <c r="K3154">
        <v>0</v>
      </c>
    </row>
    <row r="3155" spans="1:11" x14ac:dyDescent="0.35">
      <c r="A3155" t="str">
        <f t="shared" si="48"/>
        <v>CroppingHorticultureSpecialist glass</v>
      </c>
      <c r="B3155" t="s">
        <v>52</v>
      </c>
      <c r="C3155" t="s">
        <v>56</v>
      </c>
      <c r="D3155" t="s">
        <v>59</v>
      </c>
      <c r="F3155" t="s">
        <v>194</v>
      </c>
      <c r="G3155" t="s">
        <v>9</v>
      </c>
      <c r="H3155">
        <v>0</v>
      </c>
      <c r="I3155">
        <v>0</v>
      </c>
      <c r="J3155">
        <v>0</v>
      </c>
      <c r="K3155" t="s">
        <v>54</v>
      </c>
    </row>
    <row r="3156" spans="1:11" x14ac:dyDescent="0.35">
      <c r="A3156" t="str">
        <f t="shared" si="48"/>
        <v>CroppingHorticultureSpecialist glass</v>
      </c>
      <c r="B3156" t="s">
        <v>52</v>
      </c>
      <c r="C3156" t="s">
        <v>56</v>
      </c>
      <c r="D3156" t="s">
        <v>59</v>
      </c>
      <c r="F3156" t="s">
        <v>195</v>
      </c>
      <c r="G3156" t="s">
        <v>9</v>
      </c>
      <c r="H3156">
        <v>0</v>
      </c>
      <c r="I3156">
        <v>0</v>
      </c>
      <c r="J3156">
        <v>0</v>
      </c>
      <c r="K3156">
        <v>0</v>
      </c>
    </row>
    <row r="3157" spans="1:11" x14ac:dyDescent="0.35">
      <c r="A3157" t="str">
        <f t="shared" si="48"/>
        <v>CroppingHorticultureSpecialist glass</v>
      </c>
      <c r="B3157" t="s">
        <v>52</v>
      </c>
      <c r="C3157" t="s">
        <v>56</v>
      </c>
      <c r="D3157" t="s">
        <v>59</v>
      </c>
      <c r="F3157" t="s">
        <v>196</v>
      </c>
      <c r="G3157" t="s">
        <v>9</v>
      </c>
      <c r="H3157">
        <v>0</v>
      </c>
      <c r="I3157">
        <v>0</v>
      </c>
      <c r="J3157">
        <v>0</v>
      </c>
      <c r="K3157">
        <v>0</v>
      </c>
    </row>
    <row r="3158" spans="1:11" x14ac:dyDescent="0.35">
      <c r="A3158" t="str">
        <f t="shared" si="48"/>
        <v>CroppingHorticultureSpecialist glass</v>
      </c>
      <c r="B3158" t="s">
        <v>52</v>
      </c>
      <c r="C3158" t="s">
        <v>56</v>
      </c>
      <c r="D3158" t="s">
        <v>59</v>
      </c>
      <c r="F3158" t="s">
        <v>197</v>
      </c>
      <c r="G3158" t="s">
        <v>9</v>
      </c>
      <c r="H3158">
        <v>0</v>
      </c>
      <c r="I3158">
        <v>0</v>
      </c>
      <c r="J3158">
        <v>0</v>
      </c>
      <c r="K3158">
        <v>0</v>
      </c>
    </row>
    <row r="3159" spans="1:11" x14ac:dyDescent="0.35">
      <c r="A3159" t="str">
        <f t="shared" si="48"/>
        <v>CroppingHorticultureSpecialist glass</v>
      </c>
      <c r="B3159" t="s">
        <v>52</v>
      </c>
      <c r="C3159" t="s">
        <v>56</v>
      </c>
      <c r="D3159" t="s">
        <v>59</v>
      </c>
      <c r="F3159" t="s">
        <v>198</v>
      </c>
      <c r="G3159" t="s">
        <v>9</v>
      </c>
      <c r="H3159">
        <v>0</v>
      </c>
      <c r="I3159">
        <v>0</v>
      </c>
      <c r="J3159" t="s">
        <v>54</v>
      </c>
      <c r="K3159">
        <v>0</v>
      </c>
    </row>
    <row r="3160" spans="1:11" x14ac:dyDescent="0.35">
      <c r="A3160" t="str">
        <f t="shared" si="48"/>
        <v>CroppingHorticultureSpecialist glass</v>
      </c>
      <c r="B3160" t="s">
        <v>52</v>
      </c>
      <c r="C3160" t="s">
        <v>56</v>
      </c>
      <c r="D3160" t="s">
        <v>59</v>
      </c>
      <c r="F3160" t="s">
        <v>199</v>
      </c>
      <c r="G3160" t="s">
        <v>9</v>
      </c>
      <c r="H3160">
        <v>0</v>
      </c>
      <c r="I3160">
        <v>0</v>
      </c>
      <c r="J3160">
        <v>0</v>
      </c>
      <c r="K3160">
        <v>0</v>
      </c>
    </row>
    <row r="3161" spans="1:11" x14ac:dyDescent="0.35">
      <c r="A3161" t="str">
        <f t="shared" si="48"/>
        <v>CroppingHorticultureSpecialist glass</v>
      </c>
      <c r="B3161" t="s">
        <v>52</v>
      </c>
      <c r="C3161" t="s">
        <v>56</v>
      </c>
      <c r="D3161" t="s">
        <v>59</v>
      </c>
      <c r="F3161" t="s">
        <v>200</v>
      </c>
      <c r="G3161" t="s">
        <v>9</v>
      </c>
      <c r="H3161">
        <v>768151.53191729297</v>
      </c>
      <c r="I3161" t="s">
        <v>19</v>
      </c>
      <c r="J3161">
        <v>760112.34145883296</v>
      </c>
      <c r="K3161">
        <v>2119229.4127560402</v>
      </c>
    </row>
    <row r="3162" spans="1:11" x14ac:dyDescent="0.35">
      <c r="A3162" t="str">
        <f t="shared" si="48"/>
        <v>CroppingHorticultureSpecialist glass</v>
      </c>
      <c r="B3162" t="s">
        <v>52</v>
      </c>
      <c r="C3162" t="s">
        <v>56</v>
      </c>
      <c r="D3162" t="s">
        <v>59</v>
      </c>
      <c r="F3162" t="s">
        <v>201</v>
      </c>
      <c r="G3162" t="s">
        <v>9</v>
      </c>
      <c r="H3162">
        <v>475699.97956127801</v>
      </c>
      <c r="I3162" t="s">
        <v>19</v>
      </c>
      <c r="J3162">
        <v>429711.47376052203</v>
      </c>
      <c r="K3162">
        <v>1312460.1385131499</v>
      </c>
    </row>
    <row r="3163" spans="1:11" x14ac:dyDescent="0.35">
      <c r="A3163" t="str">
        <f t="shared" si="48"/>
        <v>CroppingHorticultureSpecialist glass</v>
      </c>
      <c r="B3163" t="s">
        <v>52</v>
      </c>
      <c r="C3163" t="s">
        <v>56</v>
      </c>
      <c r="D3163" t="s">
        <v>59</v>
      </c>
      <c r="F3163" t="s">
        <v>202</v>
      </c>
      <c r="G3163" t="s">
        <v>9</v>
      </c>
      <c r="H3163">
        <v>92698.444774436095</v>
      </c>
      <c r="I3163" t="s">
        <v>19</v>
      </c>
      <c r="J3163">
        <v>94949.084935501101</v>
      </c>
      <c r="K3163">
        <v>293507.10234019801</v>
      </c>
    </row>
    <row r="3164" spans="1:11" x14ac:dyDescent="0.35">
      <c r="A3164" t="str">
        <f t="shared" si="48"/>
        <v>CroppingHorticultureSpecialist glass</v>
      </c>
      <c r="B3164" t="s">
        <v>52</v>
      </c>
      <c r="C3164" t="s">
        <v>56</v>
      </c>
      <c r="D3164" t="s">
        <v>59</v>
      </c>
      <c r="F3164" t="s">
        <v>203</v>
      </c>
      <c r="G3164" t="s">
        <v>9</v>
      </c>
      <c r="H3164">
        <v>0</v>
      </c>
      <c r="I3164">
        <v>0</v>
      </c>
      <c r="J3164">
        <v>0</v>
      </c>
      <c r="K3164">
        <v>0</v>
      </c>
    </row>
    <row r="3165" spans="1:11" x14ac:dyDescent="0.35">
      <c r="A3165" t="str">
        <f t="shared" si="48"/>
        <v>CroppingHorticultureSpecialist glass</v>
      </c>
      <c r="B3165" t="s">
        <v>52</v>
      </c>
      <c r="C3165" t="s">
        <v>56</v>
      </c>
      <c r="D3165" t="s">
        <v>59</v>
      </c>
      <c r="F3165" t="s">
        <v>204</v>
      </c>
      <c r="G3165" t="s">
        <v>9</v>
      </c>
      <c r="H3165">
        <v>0</v>
      </c>
      <c r="I3165">
        <v>0</v>
      </c>
      <c r="J3165">
        <v>0</v>
      </c>
      <c r="K3165">
        <v>0</v>
      </c>
    </row>
    <row r="3166" spans="1:11" x14ac:dyDescent="0.35">
      <c r="A3166" t="str">
        <f t="shared" si="48"/>
        <v>CroppingHorticultureSpecialist glass</v>
      </c>
      <c r="B3166" t="s">
        <v>52</v>
      </c>
      <c r="C3166" t="s">
        <v>56</v>
      </c>
      <c r="D3166" t="s">
        <v>59</v>
      </c>
      <c r="F3166" t="s">
        <v>205</v>
      </c>
      <c r="G3166" t="s">
        <v>9</v>
      </c>
      <c r="H3166">
        <v>0</v>
      </c>
      <c r="I3166">
        <v>0</v>
      </c>
      <c r="J3166">
        <v>0</v>
      </c>
      <c r="K3166">
        <v>0</v>
      </c>
    </row>
    <row r="3167" spans="1:11" x14ac:dyDescent="0.35">
      <c r="A3167" t="str">
        <f t="shared" si="48"/>
        <v>CroppingHorticultureSpecialist glass</v>
      </c>
      <c r="B3167" t="s">
        <v>52</v>
      </c>
      <c r="C3167" t="s">
        <v>56</v>
      </c>
      <c r="D3167" t="s">
        <v>59</v>
      </c>
      <c r="F3167" t="s">
        <v>206</v>
      </c>
      <c r="G3167" t="s">
        <v>9</v>
      </c>
      <c r="H3167" t="s">
        <v>54</v>
      </c>
      <c r="I3167">
        <v>0</v>
      </c>
      <c r="J3167">
        <v>0</v>
      </c>
      <c r="K3167" t="s">
        <v>54</v>
      </c>
    </row>
    <row r="3168" spans="1:11" x14ac:dyDescent="0.35">
      <c r="A3168" t="str">
        <f t="shared" ref="A3168:A3231" si="49">CONCATENATE(B3168,C3168,D3168,E3168)</f>
        <v>CroppingHorticultureSpecialist hardy nursery stock</v>
      </c>
      <c r="B3168" t="s">
        <v>52</v>
      </c>
      <c r="C3168" t="s">
        <v>56</v>
      </c>
      <c r="D3168" t="s">
        <v>60</v>
      </c>
      <c r="F3168" t="s">
        <v>4</v>
      </c>
      <c r="G3168" t="s">
        <v>5</v>
      </c>
      <c r="H3168">
        <v>668.00019999999995</v>
      </c>
      <c r="I3168">
        <v>83.809100000000001</v>
      </c>
      <c r="J3168">
        <v>358.93279999999999</v>
      </c>
      <c r="K3168">
        <v>225.25829999999999</v>
      </c>
    </row>
    <row r="3169" spans="1:11" x14ac:dyDescent="0.35">
      <c r="A3169" t="str">
        <f t="shared" si="49"/>
        <v>CroppingHorticultureSpecialist hardy nursery stock</v>
      </c>
      <c r="B3169" t="s">
        <v>52</v>
      </c>
      <c r="C3169" t="s">
        <v>56</v>
      </c>
      <c r="D3169" t="s">
        <v>60</v>
      </c>
      <c r="F3169" t="s">
        <v>6</v>
      </c>
      <c r="G3169" t="s">
        <v>7</v>
      </c>
      <c r="H3169">
        <v>8.5612652571062107</v>
      </c>
      <c r="I3169" t="s">
        <v>61</v>
      </c>
      <c r="J3169">
        <v>5.7202384234597696</v>
      </c>
      <c r="K3169" t="s">
        <v>58</v>
      </c>
    </row>
    <row r="3170" spans="1:11" x14ac:dyDescent="0.35">
      <c r="A3170" t="str">
        <f t="shared" si="49"/>
        <v>CroppingHorticultureSpecialist hardy nursery stock</v>
      </c>
      <c r="B3170" t="s">
        <v>52</v>
      </c>
      <c r="C3170" t="s">
        <v>56</v>
      </c>
      <c r="D3170" t="s">
        <v>60</v>
      </c>
      <c r="F3170" t="s">
        <v>177</v>
      </c>
      <c r="G3170" t="s">
        <v>9</v>
      </c>
      <c r="H3170">
        <v>6.8201144013674897</v>
      </c>
      <c r="I3170" t="s">
        <v>61</v>
      </c>
      <c r="J3170">
        <v>7.4079234354275698</v>
      </c>
      <c r="K3170" t="s">
        <v>58</v>
      </c>
    </row>
    <row r="3171" spans="1:11" x14ac:dyDescent="0.35">
      <c r="A3171" t="str">
        <f t="shared" si="49"/>
        <v>CroppingHorticultureSpecialist hardy nursery stock</v>
      </c>
      <c r="B3171" t="s">
        <v>52</v>
      </c>
      <c r="C3171" t="s">
        <v>56</v>
      </c>
      <c r="D3171" t="s">
        <v>60</v>
      </c>
      <c r="F3171" t="s">
        <v>178</v>
      </c>
      <c r="G3171" t="s">
        <v>9</v>
      </c>
      <c r="H3171">
        <v>1.6009071699788</v>
      </c>
      <c r="I3171" t="s">
        <v>61</v>
      </c>
      <c r="J3171">
        <v>1.6444994469463601</v>
      </c>
      <c r="K3171" t="s">
        <v>58</v>
      </c>
    </row>
    <row r="3172" spans="1:11" x14ac:dyDescent="0.35">
      <c r="A3172" t="str">
        <f t="shared" si="49"/>
        <v>CroppingHorticultureSpecialist hardy nursery stock</v>
      </c>
      <c r="B3172" t="s">
        <v>52</v>
      </c>
      <c r="C3172" t="s">
        <v>56</v>
      </c>
      <c r="D3172" t="s">
        <v>60</v>
      </c>
      <c r="F3172" t="s">
        <v>179</v>
      </c>
      <c r="G3172" t="s">
        <v>9</v>
      </c>
      <c r="H3172">
        <v>5.2956060701097796</v>
      </c>
      <c r="I3172" t="s">
        <v>61</v>
      </c>
      <c r="J3172">
        <v>5.8512535095199398</v>
      </c>
      <c r="K3172" t="s">
        <v>58</v>
      </c>
    </row>
    <row r="3173" spans="1:11" x14ac:dyDescent="0.35">
      <c r="A3173" t="str">
        <f t="shared" si="49"/>
        <v>CroppingHorticultureSpecialist hardy nursery stock</v>
      </c>
      <c r="B3173" t="s">
        <v>52</v>
      </c>
      <c r="C3173" t="s">
        <v>56</v>
      </c>
      <c r="D3173" t="s">
        <v>60</v>
      </c>
      <c r="F3173" t="s">
        <v>180</v>
      </c>
      <c r="G3173" t="s">
        <v>9</v>
      </c>
      <c r="H3173">
        <v>6.0295957469021602</v>
      </c>
      <c r="I3173" t="s">
        <v>61</v>
      </c>
      <c r="J3173">
        <v>7.0704516033108202</v>
      </c>
      <c r="K3173" t="s">
        <v>58</v>
      </c>
    </row>
    <row r="3174" spans="1:11" x14ac:dyDescent="0.35">
      <c r="A3174" t="str">
        <f t="shared" si="49"/>
        <v>CroppingHorticultureSpecialist hardy nursery stock</v>
      </c>
      <c r="B3174" t="s">
        <v>52</v>
      </c>
      <c r="C3174" t="s">
        <v>56</v>
      </c>
      <c r="D3174" t="s">
        <v>60</v>
      </c>
      <c r="F3174" t="s">
        <v>181</v>
      </c>
      <c r="G3174" t="s">
        <v>9</v>
      </c>
      <c r="H3174">
        <v>0</v>
      </c>
      <c r="I3174">
        <v>0</v>
      </c>
      <c r="J3174">
        <v>0</v>
      </c>
      <c r="K3174">
        <v>0</v>
      </c>
    </row>
    <row r="3175" spans="1:11" x14ac:dyDescent="0.35">
      <c r="A3175" t="str">
        <f t="shared" si="49"/>
        <v>CroppingHorticultureSpecialist hardy nursery stock</v>
      </c>
      <c r="B3175" t="s">
        <v>52</v>
      </c>
      <c r="C3175" t="s">
        <v>56</v>
      </c>
      <c r="D3175" t="s">
        <v>60</v>
      </c>
      <c r="F3175" t="s">
        <v>182</v>
      </c>
      <c r="G3175" t="s">
        <v>9</v>
      </c>
      <c r="H3175">
        <v>0</v>
      </c>
      <c r="I3175">
        <v>0</v>
      </c>
      <c r="J3175">
        <v>0</v>
      </c>
      <c r="K3175">
        <v>0</v>
      </c>
    </row>
    <row r="3176" spans="1:11" x14ac:dyDescent="0.35">
      <c r="A3176" t="str">
        <f t="shared" si="49"/>
        <v>CroppingHorticultureSpecialist hardy nursery stock</v>
      </c>
      <c r="B3176" t="s">
        <v>52</v>
      </c>
      <c r="C3176" t="s">
        <v>56</v>
      </c>
      <c r="D3176" t="s">
        <v>60</v>
      </c>
      <c r="F3176" t="s">
        <v>183</v>
      </c>
      <c r="G3176" t="s">
        <v>9</v>
      </c>
      <c r="H3176">
        <v>0</v>
      </c>
      <c r="I3176">
        <v>0</v>
      </c>
      <c r="J3176">
        <v>0</v>
      </c>
      <c r="K3176">
        <v>0</v>
      </c>
    </row>
    <row r="3177" spans="1:11" x14ac:dyDescent="0.35">
      <c r="A3177" t="str">
        <f t="shared" si="49"/>
        <v>CroppingHorticultureSpecialist hardy nursery stock</v>
      </c>
      <c r="B3177" t="s">
        <v>52</v>
      </c>
      <c r="C3177" t="s">
        <v>56</v>
      </c>
      <c r="D3177" t="s">
        <v>60</v>
      </c>
      <c r="F3177" t="s">
        <v>184</v>
      </c>
      <c r="G3177" t="s">
        <v>9</v>
      </c>
      <c r="H3177">
        <v>0</v>
      </c>
      <c r="I3177">
        <v>0</v>
      </c>
      <c r="J3177">
        <v>0</v>
      </c>
      <c r="K3177">
        <v>0</v>
      </c>
    </row>
    <row r="3178" spans="1:11" x14ac:dyDescent="0.35">
      <c r="A3178" t="str">
        <f t="shared" si="49"/>
        <v>CroppingHorticultureSpecialist hardy nursery stock</v>
      </c>
      <c r="B3178" t="s">
        <v>52</v>
      </c>
      <c r="C3178" t="s">
        <v>56</v>
      </c>
      <c r="D3178" t="s">
        <v>60</v>
      </c>
      <c r="F3178" t="s">
        <v>185</v>
      </c>
      <c r="G3178" t="s">
        <v>9</v>
      </c>
      <c r="H3178">
        <v>0</v>
      </c>
      <c r="I3178">
        <v>0</v>
      </c>
      <c r="J3178">
        <v>0</v>
      </c>
      <c r="K3178">
        <v>0</v>
      </c>
    </row>
    <row r="3179" spans="1:11" x14ac:dyDescent="0.35">
      <c r="A3179" t="str">
        <f t="shared" si="49"/>
        <v>CroppingHorticultureSpecialist hardy nursery stock</v>
      </c>
      <c r="B3179" t="s">
        <v>52</v>
      </c>
      <c r="C3179" t="s">
        <v>56</v>
      </c>
      <c r="D3179" t="s">
        <v>60</v>
      </c>
      <c r="F3179" t="s">
        <v>186</v>
      </c>
      <c r="G3179" t="s">
        <v>9</v>
      </c>
      <c r="H3179">
        <v>0</v>
      </c>
      <c r="I3179">
        <v>0</v>
      </c>
      <c r="J3179">
        <v>0</v>
      </c>
      <c r="K3179">
        <v>0</v>
      </c>
    </row>
    <row r="3180" spans="1:11" x14ac:dyDescent="0.35">
      <c r="A3180" t="str">
        <f t="shared" si="49"/>
        <v>CroppingHorticultureSpecialist hardy nursery stock</v>
      </c>
      <c r="B3180" t="s">
        <v>52</v>
      </c>
      <c r="C3180" t="s">
        <v>56</v>
      </c>
      <c r="D3180" t="s">
        <v>60</v>
      </c>
      <c r="F3180" t="s">
        <v>187</v>
      </c>
      <c r="G3180" t="s">
        <v>9</v>
      </c>
      <c r="H3180">
        <v>0</v>
      </c>
      <c r="I3180">
        <v>0</v>
      </c>
      <c r="J3180">
        <v>0</v>
      </c>
      <c r="K3180">
        <v>0</v>
      </c>
    </row>
    <row r="3181" spans="1:11" x14ac:dyDescent="0.35">
      <c r="A3181" t="str">
        <f t="shared" si="49"/>
        <v>CroppingHorticultureSpecialist hardy nursery stock</v>
      </c>
      <c r="B3181" t="s">
        <v>52</v>
      </c>
      <c r="C3181" t="s">
        <v>56</v>
      </c>
      <c r="D3181" t="s">
        <v>60</v>
      </c>
      <c r="F3181" t="s">
        <v>188</v>
      </c>
      <c r="G3181" t="s">
        <v>9</v>
      </c>
      <c r="H3181">
        <v>0</v>
      </c>
      <c r="I3181">
        <v>0</v>
      </c>
      <c r="J3181">
        <v>0</v>
      </c>
      <c r="K3181">
        <v>0</v>
      </c>
    </row>
    <row r="3182" spans="1:11" x14ac:dyDescent="0.35">
      <c r="A3182" t="str">
        <f t="shared" si="49"/>
        <v>CroppingHorticultureSpecialist hardy nursery stock</v>
      </c>
      <c r="B3182" t="s">
        <v>52</v>
      </c>
      <c r="C3182" t="s">
        <v>56</v>
      </c>
      <c r="D3182" t="s">
        <v>60</v>
      </c>
      <c r="F3182" t="s">
        <v>189</v>
      </c>
      <c r="G3182" t="s">
        <v>9</v>
      </c>
      <c r="H3182">
        <v>460360.04098381998</v>
      </c>
      <c r="I3182" t="s">
        <v>61</v>
      </c>
      <c r="J3182">
        <v>496191.73408699298</v>
      </c>
      <c r="K3182" t="s">
        <v>58</v>
      </c>
    </row>
    <row r="3183" spans="1:11" x14ac:dyDescent="0.35">
      <c r="A3183" t="str">
        <f t="shared" si="49"/>
        <v>CroppingHorticultureSpecialist hardy nursery stock</v>
      </c>
      <c r="B3183" t="s">
        <v>52</v>
      </c>
      <c r="C3183" t="s">
        <v>56</v>
      </c>
      <c r="D3183" t="s">
        <v>60</v>
      </c>
      <c r="F3183" t="s">
        <v>190</v>
      </c>
      <c r="G3183" t="s">
        <v>9</v>
      </c>
      <c r="H3183" t="s">
        <v>19</v>
      </c>
      <c r="I3183">
        <v>0</v>
      </c>
      <c r="J3183" t="s">
        <v>19</v>
      </c>
      <c r="K3183" t="s">
        <v>58</v>
      </c>
    </row>
    <row r="3184" spans="1:11" x14ac:dyDescent="0.35">
      <c r="A3184" t="str">
        <f t="shared" si="49"/>
        <v>CroppingHorticultureSpecialist hardy nursery stock</v>
      </c>
      <c r="B3184" t="s">
        <v>52</v>
      </c>
      <c r="C3184" t="s">
        <v>56</v>
      </c>
      <c r="D3184" t="s">
        <v>60</v>
      </c>
      <c r="F3184" t="s">
        <v>191</v>
      </c>
      <c r="G3184" t="s">
        <v>9</v>
      </c>
      <c r="H3184" t="s">
        <v>24</v>
      </c>
      <c r="I3184" t="s">
        <v>54</v>
      </c>
      <c r="J3184" t="s">
        <v>24</v>
      </c>
      <c r="K3184">
        <v>0</v>
      </c>
    </row>
    <row r="3185" spans="1:11" x14ac:dyDescent="0.35">
      <c r="A3185" t="str">
        <f t="shared" si="49"/>
        <v>CroppingHorticultureSpecialist hardy nursery stock</v>
      </c>
      <c r="B3185" t="s">
        <v>52</v>
      </c>
      <c r="C3185" t="s">
        <v>56</v>
      </c>
      <c r="D3185" t="s">
        <v>60</v>
      </c>
      <c r="F3185" t="s">
        <v>192</v>
      </c>
      <c r="G3185" t="s">
        <v>9</v>
      </c>
      <c r="H3185">
        <v>0</v>
      </c>
      <c r="I3185">
        <v>0</v>
      </c>
      <c r="J3185">
        <v>0</v>
      </c>
      <c r="K3185">
        <v>0</v>
      </c>
    </row>
    <row r="3186" spans="1:11" x14ac:dyDescent="0.35">
      <c r="A3186" t="str">
        <f t="shared" si="49"/>
        <v>CroppingHorticultureSpecialist hardy nursery stock</v>
      </c>
      <c r="B3186" t="s">
        <v>52</v>
      </c>
      <c r="C3186" t="s">
        <v>56</v>
      </c>
      <c r="D3186" t="s">
        <v>60</v>
      </c>
      <c r="F3186" t="s">
        <v>193</v>
      </c>
      <c r="G3186" t="s">
        <v>9</v>
      </c>
      <c r="H3186">
        <v>0</v>
      </c>
      <c r="I3186">
        <v>0</v>
      </c>
      <c r="J3186">
        <v>0</v>
      </c>
      <c r="K3186">
        <v>0</v>
      </c>
    </row>
    <row r="3187" spans="1:11" x14ac:dyDescent="0.35">
      <c r="A3187" t="str">
        <f t="shared" si="49"/>
        <v>CroppingHorticultureSpecialist hardy nursery stock</v>
      </c>
      <c r="B3187" t="s">
        <v>52</v>
      </c>
      <c r="C3187" t="s">
        <v>56</v>
      </c>
      <c r="D3187" t="s">
        <v>60</v>
      </c>
      <c r="F3187" t="s">
        <v>194</v>
      </c>
      <c r="G3187" t="s">
        <v>9</v>
      </c>
      <c r="H3187">
        <v>0</v>
      </c>
      <c r="I3187">
        <v>0</v>
      </c>
      <c r="J3187">
        <v>0</v>
      </c>
      <c r="K3187">
        <v>0</v>
      </c>
    </row>
    <row r="3188" spans="1:11" x14ac:dyDescent="0.35">
      <c r="A3188" t="str">
        <f t="shared" si="49"/>
        <v>CroppingHorticultureSpecialist hardy nursery stock</v>
      </c>
      <c r="B3188" t="s">
        <v>52</v>
      </c>
      <c r="C3188" t="s">
        <v>56</v>
      </c>
      <c r="D3188" t="s">
        <v>60</v>
      </c>
      <c r="F3188" t="s">
        <v>195</v>
      </c>
      <c r="G3188" t="s">
        <v>9</v>
      </c>
      <c r="H3188">
        <v>0</v>
      </c>
      <c r="I3188">
        <v>0</v>
      </c>
      <c r="J3188">
        <v>0</v>
      </c>
      <c r="K3188">
        <v>0</v>
      </c>
    </row>
    <row r="3189" spans="1:11" x14ac:dyDescent="0.35">
      <c r="A3189" t="str">
        <f t="shared" si="49"/>
        <v>CroppingHorticultureSpecialist hardy nursery stock</v>
      </c>
      <c r="B3189" t="s">
        <v>52</v>
      </c>
      <c r="C3189" t="s">
        <v>56</v>
      </c>
      <c r="D3189" t="s">
        <v>60</v>
      </c>
      <c r="F3189" t="s">
        <v>196</v>
      </c>
      <c r="G3189" t="s">
        <v>9</v>
      </c>
      <c r="H3189">
        <v>0</v>
      </c>
      <c r="I3189">
        <v>0</v>
      </c>
      <c r="J3189">
        <v>0</v>
      </c>
      <c r="K3189">
        <v>0</v>
      </c>
    </row>
    <row r="3190" spans="1:11" x14ac:dyDescent="0.35">
      <c r="A3190" t="str">
        <f t="shared" si="49"/>
        <v>CroppingHorticultureSpecialist hardy nursery stock</v>
      </c>
      <c r="B3190" t="s">
        <v>52</v>
      </c>
      <c r="C3190" t="s">
        <v>56</v>
      </c>
      <c r="D3190" t="s">
        <v>60</v>
      </c>
      <c r="F3190" t="s">
        <v>197</v>
      </c>
      <c r="G3190" t="s">
        <v>9</v>
      </c>
      <c r="H3190">
        <v>0</v>
      </c>
      <c r="I3190">
        <v>0</v>
      </c>
      <c r="J3190">
        <v>0</v>
      </c>
      <c r="K3190">
        <v>0</v>
      </c>
    </row>
    <row r="3191" spans="1:11" x14ac:dyDescent="0.35">
      <c r="A3191" t="str">
        <f t="shared" si="49"/>
        <v>CroppingHorticultureSpecialist hardy nursery stock</v>
      </c>
      <c r="B3191" t="s">
        <v>52</v>
      </c>
      <c r="C3191" t="s">
        <v>56</v>
      </c>
      <c r="D3191" t="s">
        <v>60</v>
      </c>
      <c r="F3191" t="s">
        <v>198</v>
      </c>
      <c r="G3191" t="s">
        <v>9</v>
      </c>
      <c r="H3191">
        <v>0</v>
      </c>
      <c r="I3191">
        <v>0</v>
      </c>
      <c r="J3191">
        <v>0</v>
      </c>
      <c r="K3191">
        <v>0</v>
      </c>
    </row>
    <row r="3192" spans="1:11" x14ac:dyDescent="0.35">
      <c r="A3192" t="str">
        <f t="shared" si="49"/>
        <v>CroppingHorticultureSpecialist hardy nursery stock</v>
      </c>
      <c r="B3192" t="s">
        <v>52</v>
      </c>
      <c r="C3192" t="s">
        <v>56</v>
      </c>
      <c r="D3192" t="s">
        <v>60</v>
      </c>
      <c r="F3192" t="s">
        <v>199</v>
      </c>
      <c r="G3192" t="s">
        <v>9</v>
      </c>
      <c r="H3192">
        <v>0</v>
      </c>
      <c r="I3192">
        <v>0</v>
      </c>
      <c r="J3192">
        <v>0</v>
      </c>
      <c r="K3192">
        <v>0</v>
      </c>
    </row>
    <row r="3193" spans="1:11" x14ac:dyDescent="0.35">
      <c r="A3193" t="str">
        <f t="shared" si="49"/>
        <v>CroppingHorticultureSpecialist hardy nursery stock</v>
      </c>
      <c r="B3193" t="s">
        <v>52</v>
      </c>
      <c r="C3193" t="s">
        <v>56</v>
      </c>
      <c r="D3193" t="s">
        <v>60</v>
      </c>
      <c r="F3193" t="s">
        <v>200</v>
      </c>
      <c r="G3193" t="s">
        <v>9</v>
      </c>
      <c r="H3193">
        <v>736848.12072182004</v>
      </c>
      <c r="I3193" t="s">
        <v>61</v>
      </c>
      <c r="J3193">
        <v>741902.907389628</v>
      </c>
      <c r="K3193" t="s">
        <v>58</v>
      </c>
    </row>
    <row r="3194" spans="1:11" x14ac:dyDescent="0.35">
      <c r="A3194" t="str">
        <f t="shared" si="49"/>
        <v>CroppingHorticultureSpecialist hardy nursery stock</v>
      </c>
      <c r="B3194" t="s">
        <v>52</v>
      </c>
      <c r="C3194" t="s">
        <v>56</v>
      </c>
      <c r="D3194" t="s">
        <v>60</v>
      </c>
      <c r="F3194" t="s">
        <v>201</v>
      </c>
      <c r="G3194" t="s">
        <v>9</v>
      </c>
      <c r="H3194">
        <v>380916.52586945298</v>
      </c>
      <c r="I3194" t="s">
        <v>61</v>
      </c>
      <c r="J3194">
        <v>331072.08406281099</v>
      </c>
      <c r="K3194" t="s">
        <v>58</v>
      </c>
    </row>
    <row r="3195" spans="1:11" x14ac:dyDescent="0.35">
      <c r="A3195" t="str">
        <f t="shared" si="49"/>
        <v>CroppingHorticultureSpecialist hardy nursery stock</v>
      </c>
      <c r="B3195" t="s">
        <v>52</v>
      </c>
      <c r="C3195" t="s">
        <v>56</v>
      </c>
      <c r="D3195" t="s">
        <v>60</v>
      </c>
      <c r="F3195" t="s">
        <v>202</v>
      </c>
      <c r="G3195" t="s">
        <v>9</v>
      </c>
      <c r="H3195">
        <v>60687.328323404698</v>
      </c>
      <c r="I3195" t="s">
        <v>61</v>
      </c>
      <c r="J3195">
        <v>56832.329362766497</v>
      </c>
      <c r="K3195" t="s">
        <v>58</v>
      </c>
    </row>
    <row r="3196" spans="1:11" x14ac:dyDescent="0.35">
      <c r="A3196" t="str">
        <f t="shared" si="49"/>
        <v>CroppingHorticultureSpecialist hardy nursery stock</v>
      </c>
      <c r="B3196" t="s">
        <v>52</v>
      </c>
      <c r="C3196" t="s">
        <v>56</v>
      </c>
      <c r="D3196" t="s">
        <v>60</v>
      </c>
      <c r="F3196" t="s">
        <v>203</v>
      </c>
      <c r="G3196" t="s">
        <v>9</v>
      </c>
      <c r="H3196">
        <v>0</v>
      </c>
      <c r="I3196">
        <v>0</v>
      </c>
      <c r="J3196">
        <v>0</v>
      </c>
      <c r="K3196">
        <v>0</v>
      </c>
    </row>
    <row r="3197" spans="1:11" x14ac:dyDescent="0.35">
      <c r="A3197" t="str">
        <f t="shared" si="49"/>
        <v>CroppingHorticultureSpecialist hardy nursery stock</v>
      </c>
      <c r="B3197" t="s">
        <v>52</v>
      </c>
      <c r="C3197" t="s">
        <v>56</v>
      </c>
      <c r="D3197" t="s">
        <v>60</v>
      </c>
      <c r="F3197" t="s">
        <v>204</v>
      </c>
      <c r="G3197" t="s">
        <v>9</v>
      </c>
      <c r="H3197">
        <v>0</v>
      </c>
      <c r="I3197">
        <v>0</v>
      </c>
      <c r="J3197">
        <v>0</v>
      </c>
      <c r="K3197">
        <v>0</v>
      </c>
    </row>
    <row r="3198" spans="1:11" x14ac:dyDescent="0.35">
      <c r="A3198" t="str">
        <f t="shared" si="49"/>
        <v>CroppingHorticultureSpecialist hardy nursery stock</v>
      </c>
      <c r="B3198" t="s">
        <v>52</v>
      </c>
      <c r="C3198" t="s">
        <v>56</v>
      </c>
      <c r="D3198" t="s">
        <v>60</v>
      </c>
      <c r="F3198" t="s">
        <v>205</v>
      </c>
      <c r="G3198" t="s">
        <v>9</v>
      </c>
      <c r="H3198">
        <v>0</v>
      </c>
      <c r="I3198">
        <v>0</v>
      </c>
      <c r="J3198">
        <v>0</v>
      </c>
      <c r="K3198">
        <v>0</v>
      </c>
    </row>
    <row r="3199" spans="1:11" x14ac:dyDescent="0.35">
      <c r="A3199" t="str">
        <f t="shared" si="49"/>
        <v>CroppingHorticultureSpecialist hardy nursery stock</v>
      </c>
      <c r="B3199" t="s">
        <v>52</v>
      </c>
      <c r="C3199" t="s">
        <v>56</v>
      </c>
      <c r="D3199" t="s">
        <v>60</v>
      </c>
      <c r="F3199" t="s">
        <v>206</v>
      </c>
      <c r="G3199" t="s">
        <v>9</v>
      </c>
      <c r="H3199">
        <v>0</v>
      </c>
      <c r="I3199">
        <v>0</v>
      </c>
      <c r="J3199">
        <v>0</v>
      </c>
      <c r="K3199">
        <v>0</v>
      </c>
    </row>
    <row r="3200" spans="1:11" x14ac:dyDescent="0.35">
      <c r="A3200" t="str">
        <f t="shared" si="49"/>
        <v>CroppingHorticultureOther horticulture</v>
      </c>
      <c r="B3200" t="s">
        <v>52</v>
      </c>
      <c r="C3200" t="s">
        <v>56</v>
      </c>
      <c r="D3200" t="s">
        <v>62</v>
      </c>
      <c r="F3200" t="s">
        <v>4</v>
      </c>
      <c r="G3200" t="s">
        <v>5</v>
      </c>
      <c r="H3200">
        <v>1209.0002999999999</v>
      </c>
      <c r="I3200">
        <v>305.11180000000002</v>
      </c>
      <c r="J3200">
        <v>604.10320000000002</v>
      </c>
      <c r="K3200">
        <v>299.78530000000001</v>
      </c>
    </row>
    <row r="3201" spans="1:11" x14ac:dyDescent="0.35">
      <c r="A3201" t="str">
        <f t="shared" si="49"/>
        <v>CroppingHorticultureOther horticulture</v>
      </c>
      <c r="B3201" t="s">
        <v>52</v>
      </c>
      <c r="C3201" t="s">
        <v>56</v>
      </c>
      <c r="D3201" t="s">
        <v>62</v>
      </c>
      <c r="F3201" t="s">
        <v>6</v>
      </c>
      <c r="G3201" t="s">
        <v>7</v>
      </c>
      <c r="H3201">
        <v>38.638729272441097</v>
      </c>
      <c r="I3201" t="s">
        <v>58</v>
      </c>
      <c r="J3201">
        <v>40.956056554575397</v>
      </c>
      <c r="K3201" t="s">
        <v>19</v>
      </c>
    </row>
    <row r="3202" spans="1:11" x14ac:dyDescent="0.35">
      <c r="A3202" t="str">
        <f t="shared" si="49"/>
        <v>CroppingHorticultureOther horticulture</v>
      </c>
      <c r="B3202" t="s">
        <v>52</v>
      </c>
      <c r="C3202" t="s">
        <v>56</v>
      </c>
      <c r="D3202" t="s">
        <v>62</v>
      </c>
      <c r="F3202" t="s">
        <v>177</v>
      </c>
      <c r="G3202" t="s">
        <v>9</v>
      </c>
      <c r="H3202">
        <v>6.7451782038808901</v>
      </c>
      <c r="I3202" t="s">
        <v>58</v>
      </c>
      <c r="J3202">
        <v>10.480974096283299</v>
      </c>
      <c r="K3202" t="s">
        <v>19</v>
      </c>
    </row>
    <row r="3203" spans="1:11" x14ac:dyDescent="0.35">
      <c r="A3203" t="str">
        <f t="shared" si="49"/>
        <v>CroppingHorticultureOther horticulture</v>
      </c>
      <c r="B3203" t="s">
        <v>52</v>
      </c>
      <c r="C3203" t="s">
        <v>56</v>
      </c>
      <c r="D3203" t="s">
        <v>62</v>
      </c>
      <c r="F3203" t="s">
        <v>178</v>
      </c>
      <c r="G3203" t="s">
        <v>9</v>
      </c>
      <c r="H3203">
        <v>1.43917546606669</v>
      </c>
      <c r="I3203" t="s">
        <v>58</v>
      </c>
      <c r="J3203">
        <v>1.1355144768913099</v>
      </c>
      <c r="K3203">
        <v>1.3509644967733401</v>
      </c>
    </row>
    <row r="3204" spans="1:11" x14ac:dyDescent="0.35">
      <c r="A3204" t="str">
        <f t="shared" si="49"/>
        <v>CroppingHorticultureOther horticulture</v>
      </c>
      <c r="B3204" t="s">
        <v>52</v>
      </c>
      <c r="C3204" t="s">
        <v>56</v>
      </c>
      <c r="D3204" t="s">
        <v>62</v>
      </c>
      <c r="F3204" t="s">
        <v>179</v>
      </c>
      <c r="G3204" t="s">
        <v>9</v>
      </c>
      <c r="H3204">
        <v>5.4092772865918501</v>
      </c>
      <c r="I3204" t="s">
        <v>58</v>
      </c>
      <c r="J3204" t="s">
        <v>19</v>
      </c>
      <c r="K3204" t="s">
        <v>24</v>
      </c>
    </row>
    <row r="3205" spans="1:11" x14ac:dyDescent="0.35">
      <c r="A3205" t="str">
        <f t="shared" si="49"/>
        <v>CroppingHorticultureOther horticulture</v>
      </c>
      <c r="B3205" t="s">
        <v>52</v>
      </c>
      <c r="C3205" t="s">
        <v>56</v>
      </c>
      <c r="D3205" t="s">
        <v>62</v>
      </c>
      <c r="F3205" t="s">
        <v>180</v>
      </c>
      <c r="G3205" t="s">
        <v>9</v>
      </c>
      <c r="H3205">
        <v>6.7990366143531098</v>
      </c>
      <c r="I3205" t="s">
        <v>58</v>
      </c>
      <c r="J3205">
        <v>8.7280570628626801</v>
      </c>
      <c r="K3205" t="s">
        <v>19</v>
      </c>
    </row>
    <row r="3206" spans="1:11" x14ac:dyDescent="0.35">
      <c r="A3206" t="str">
        <f t="shared" si="49"/>
        <v>CroppingHorticultureOther horticulture</v>
      </c>
      <c r="B3206" t="s">
        <v>52</v>
      </c>
      <c r="C3206" t="s">
        <v>56</v>
      </c>
      <c r="D3206" t="s">
        <v>62</v>
      </c>
      <c r="F3206" t="s">
        <v>181</v>
      </c>
      <c r="G3206" t="s">
        <v>9</v>
      </c>
      <c r="H3206">
        <v>9176.9388737951595</v>
      </c>
      <c r="I3206" t="s">
        <v>24</v>
      </c>
      <c r="J3206" t="s">
        <v>19</v>
      </c>
      <c r="K3206" t="s">
        <v>19</v>
      </c>
    </row>
    <row r="3207" spans="1:11" x14ac:dyDescent="0.35">
      <c r="A3207" t="str">
        <f t="shared" si="49"/>
        <v>CroppingHorticultureOther horticulture</v>
      </c>
      <c r="B3207" t="s">
        <v>52</v>
      </c>
      <c r="C3207" t="s">
        <v>56</v>
      </c>
      <c r="D3207" t="s">
        <v>62</v>
      </c>
      <c r="F3207" t="s">
        <v>182</v>
      </c>
      <c r="G3207" t="s">
        <v>9</v>
      </c>
      <c r="H3207" t="s">
        <v>19</v>
      </c>
      <c r="I3207" t="s">
        <v>58</v>
      </c>
      <c r="J3207" t="s">
        <v>24</v>
      </c>
      <c r="K3207" t="s">
        <v>24</v>
      </c>
    </row>
    <row r="3208" spans="1:11" x14ac:dyDescent="0.35">
      <c r="A3208" t="str">
        <f t="shared" si="49"/>
        <v>CroppingHorticultureOther horticulture</v>
      </c>
      <c r="B3208" t="s">
        <v>52</v>
      </c>
      <c r="C3208" t="s">
        <v>56</v>
      </c>
      <c r="D3208" t="s">
        <v>62</v>
      </c>
      <c r="F3208" t="s">
        <v>183</v>
      </c>
      <c r="G3208" t="s">
        <v>9</v>
      </c>
      <c r="H3208" t="s">
        <v>19</v>
      </c>
      <c r="I3208" t="s">
        <v>24</v>
      </c>
      <c r="J3208" t="s">
        <v>24</v>
      </c>
      <c r="K3208">
        <v>0</v>
      </c>
    </row>
    <row r="3209" spans="1:11" x14ac:dyDescent="0.35">
      <c r="A3209" t="str">
        <f t="shared" si="49"/>
        <v>CroppingHorticultureOther horticulture</v>
      </c>
      <c r="B3209" t="s">
        <v>52</v>
      </c>
      <c r="C3209" t="s">
        <v>56</v>
      </c>
      <c r="D3209" t="s">
        <v>62</v>
      </c>
      <c r="F3209" t="s">
        <v>184</v>
      </c>
      <c r="G3209" t="s">
        <v>9</v>
      </c>
      <c r="H3209" t="s">
        <v>24</v>
      </c>
      <c r="I3209" t="s">
        <v>54</v>
      </c>
      <c r="J3209">
        <v>0</v>
      </c>
      <c r="K3209" t="s">
        <v>24</v>
      </c>
    </row>
    <row r="3210" spans="1:11" x14ac:dyDescent="0.35">
      <c r="A3210" t="str">
        <f t="shared" si="49"/>
        <v>CroppingHorticultureOther horticulture</v>
      </c>
      <c r="B3210" t="s">
        <v>52</v>
      </c>
      <c r="C3210" t="s">
        <v>56</v>
      </c>
      <c r="D3210" t="s">
        <v>62</v>
      </c>
      <c r="F3210" t="s">
        <v>185</v>
      </c>
      <c r="G3210" t="s">
        <v>9</v>
      </c>
      <c r="H3210" t="s">
        <v>19</v>
      </c>
      <c r="I3210">
        <v>0</v>
      </c>
      <c r="J3210" t="s">
        <v>24</v>
      </c>
      <c r="K3210" t="s">
        <v>19</v>
      </c>
    </row>
    <row r="3211" spans="1:11" x14ac:dyDescent="0.35">
      <c r="A3211" t="str">
        <f t="shared" si="49"/>
        <v>CroppingHorticultureOther horticulture</v>
      </c>
      <c r="B3211" t="s">
        <v>52</v>
      </c>
      <c r="C3211" t="s">
        <v>56</v>
      </c>
      <c r="D3211" t="s">
        <v>62</v>
      </c>
      <c r="F3211" t="s">
        <v>186</v>
      </c>
      <c r="G3211" t="s">
        <v>9</v>
      </c>
      <c r="H3211" t="s">
        <v>19</v>
      </c>
      <c r="I3211" t="s">
        <v>24</v>
      </c>
      <c r="J3211" t="s">
        <v>19</v>
      </c>
      <c r="K3211" t="s">
        <v>19</v>
      </c>
    </row>
    <row r="3212" spans="1:11" x14ac:dyDescent="0.35">
      <c r="A3212" t="str">
        <f t="shared" si="49"/>
        <v>CroppingHorticultureOther horticulture</v>
      </c>
      <c r="B3212" t="s">
        <v>52</v>
      </c>
      <c r="C3212" t="s">
        <v>56</v>
      </c>
      <c r="D3212" t="s">
        <v>62</v>
      </c>
      <c r="F3212" t="s">
        <v>187</v>
      </c>
      <c r="G3212" t="s">
        <v>9</v>
      </c>
      <c r="H3212" t="s">
        <v>19</v>
      </c>
      <c r="I3212" t="s">
        <v>24</v>
      </c>
      <c r="J3212" t="s">
        <v>19</v>
      </c>
      <c r="K3212" t="s">
        <v>19</v>
      </c>
    </row>
    <row r="3213" spans="1:11" x14ac:dyDescent="0.35">
      <c r="A3213" t="str">
        <f t="shared" si="49"/>
        <v>CroppingHorticultureOther horticulture</v>
      </c>
      <c r="B3213" t="s">
        <v>52</v>
      </c>
      <c r="C3213" t="s">
        <v>56</v>
      </c>
      <c r="D3213" t="s">
        <v>62</v>
      </c>
      <c r="F3213" t="s">
        <v>188</v>
      </c>
      <c r="G3213" t="s">
        <v>9</v>
      </c>
      <c r="H3213" t="s">
        <v>24</v>
      </c>
      <c r="I3213" t="s">
        <v>54</v>
      </c>
      <c r="J3213">
        <v>0</v>
      </c>
      <c r="K3213" t="s">
        <v>24</v>
      </c>
    </row>
    <row r="3214" spans="1:11" x14ac:dyDescent="0.35">
      <c r="A3214" t="str">
        <f t="shared" si="49"/>
        <v>CroppingHorticultureOther horticulture</v>
      </c>
      <c r="B3214" t="s">
        <v>52</v>
      </c>
      <c r="C3214" t="s">
        <v>56</v>
      </c>
      <c r="D3214" t="s">
        <v>62</v>
      </c>
      <c r="F3214" t="s">
        <v>189</v>
      </c>
      <c r="G3214" t="s">
        <v>9</v>
      </c>
      <c r="H3214">
        <v>293693.64425104001</v>
      </c>
      <c r="I3214" t="s">
        <v>58</v>
      </c>
      <c r="J3214" t="s">
        <v>19</v>
      </c>
      <c r="K3214" t="s">
        <v>19</v>
      </c>
    </row>
    <row r="3215" spans="1:11" x14ac:dyDescent="0.35">
      <c r="A3215" t="str">
        <f t="shared" si="49"/>
        <v>CroppingHorticultureOther horticulture</v>
      </c>
      <c r="B3215" t="s">
        <v>52</v>
      </c>
      <c r="C3215" t="s">
        <v>56</v>
      </c>
      <c r="D3215" t="s">
        <v>62</v>
      </c>
      <c r="F3215" t="s">
        <v>190</v>
      </c>
      <c r="G3215" t="s">
        <v>9</v>
      </c>
      <c r="H3215">
        <v>2517.3777288558199</v>
      </c>
      <c r="I3215" t="s">
        <v>58</v>
      </c>
      <c r="J3215" t="s">
        <v>19</v>
      </c>
      <c r="K3215" t="s">
        <v>19</v>
      </c>
    </row>
    <row r="3216" spans="1:11" x14ac:dyDescent="0.35">
      <c r="A3216" t="str">
        <f t="shared" si="49"/>
        <v>CroppingHorticultureOther horticulture</v>
      </c>
      <c r="B3216" t="s">
        <v>52</v>
      </c>
      <c r="C3216" t="s">
        <v>56</v>
      </c>
      <c r="D3216" t="s">
        <v>62</v>
      </c>
      <c r="F3216" t="s">
        <v>191</v>
      </c>
      <c r="G3216" t="s">
        <v>9</v>
      </c>
      <c r="H3216" t="s">
        <v>19</v>
      </c>
      <c r="I3216">
        <v>0</v>
      </c>
      <c r="J3216" t="s">
        <v>19</v>
      </c>
      <c r="K3216" t="s">
        <v>19</v>
      </c>
    </row>
    <row r="3217" spans="1:11" x14ac:dyDescent="0.35">
      <c r="A3217" t="str">
        <f t="shared" si="49"/>
        <v>CroppingHorticultureOther horticulture</v>
      </c>
      <c r="B3217" t="s">
        <v>52</v>
      </c>
      <c r="C3217" t="s">
        <v>56</v>
      </c>
      <c r="D3217" t="s">
        <v>62</v>
      </c>
      <c r="F3217" t="s">
        <v>192</v>
      </c>
      <c r="G3217" t="s">
        <v>9</v>
      </c>
      <c r="H3217">
        <v>0</v>
      </c>
      <c r="I3217">
        <v>0</v>
      </c>
      <c r="J3217">
        <v>0</v>
      </c>
      <c r="K3217">
        <v>0</v>
      </c>
    </row>
    <row r="3218" spans="1:11" x14ac:dyDescent="0.35">
      <c r="A3218" t="str">
        <f t="shared" si="49"/>
        <v>CroppingHorticultureOther horticulture</v>
      </c>
      <c r="B3218" t="s">
        <v>52</v>
      </c>
      <c r="C3218" t="s">
        <v>56</v>
      </c>
      <c r="D3218" t="s">
        <v>62</v>
      </c>
      <c r="F3218" t="s">
        <v>193</v>
      </c>
      <c r="G3218" t="s">
        <v>9</v>
      </c>
      <c r="H3218">
        <v>0</v>
      </c>
      <c r="I3218">
        <v>0</v>
      </c>
      <c r="J3218">
        <v>0</v>
      </c>
      <c r="K3218">
        <v>0</v>
      </c>
    </row>
    <row r="3219" spans="1:11" x14ac:dyDescent="0.35">
      <c r="A3219" t="str">
        <f t="shared" si="49"/>
        <v>CroppingHorticultureOther horticulture</v>
      </c>
      <c r="B3219" t="s">
        <v>52</v>
      </c>
      <c r="C3219" t="s">
        <v>56</v>
      </c>
      <c r="D3219" t="s">
        <v>62</v>
      </c>
      <c r="F3219" t="s">
        <v>194</v>
      </c>
      <c r="G3219" t="s">
        <v>9</v>
      </c>
      <c r="H3219" t="s">
        <v>19</v>
      </c>
      <c r="I3219" t="s">
        <v>24</v>
      </c>
      <c r="J3219" t="s">
        <v>24</v>
      </c>
      <c r="K3219">
        <v>0</v>
      </c>
    </row>
    <row r="3220" spans="1:11" x14ac:dyDescent="0.35">
      <c r="A3220" t="str">
        <f t="shared" si="49"/>
        <v>CroppingHorticultureOther horticulture</v>
      </c>
      <c r="B3220" t="s">
        <v>52</v>
      </c>
      <c r="C3220" t="s">
        <v>56</v>
      </c>
      <c r="D3220" t="s">
        <v>62</v>
      </c>
      <c r="F3220" t="s">
        <v>195</v>
      </c>
      <c r="G3220" t="s">
        <v>9</v>
      </c>
      <c r="H3220" t="s">
        <v>24</v>
      </c>
      <c r="I3220" t="s">
        <v>24</v>
      </c>
      <c r="J3220" t="s">
        <v>24</v>
      </c>
      <c r="K3220">
        <v>0</v>
      </c>
    </row>
    <row r="3221" spans="1:11" x14ac:dyDescent="0.35">
      <c r="A3221" t="str">
        <f t="shared" si="49"/>
        <v>CroppingHorticultureOther horticulture</v>
      </c>
      <c r="B3221" t="s">
        <v>52</v>
      </c>
      <c r="C3221" t="s">
        <v>56</v>
      </c>
      <c r="D3221" t="s">
        <v>62</v>
      </c>
      <c r="F3221" t="s">
        <v>196</v>
      </c>
      <c r="G3221" t="s">
        <v>9</v>
      </c>
      <c r="H3221" t="s">
        <v>24</v>
      </c>
      <c r="I3221" t="s">
        <v>24</v>
      </c>
      <c r="J3221" t="s">
        <v>54</v>
      </c>
      <c r="K3221">
        <v>0</v>
      </c>
    </row>
    <row r="3222" spans="1:11" x14ac:dyDescent="0.35">
      <c r="A3222" t="str">
        <f t="shared" si="49"/>
        <v>CroppingHorticultureOther horticulture</v>
      </c>
      <c r="B3222" t="s">
        <v>52</v>
      </c>
      <c r="C3222" t="s">
        <v>56</v>
      </c>
      <c r="D3222" t="s">
        <v>62</v>
      </c>
      <c r="F3222" t="s">
        <v>197</v>
      </c>
      <c r="G3222" t="s">
        <v>9</v>
      </c>
      <c r="H3222" t="s">
        <v>24</v>
      </c>
      <c r="I3222" t="s">
        <v>24</v>
      </c>
      <c r="J3222" t="s">
        <v>54</v>
      </c>
      <c r="K3222">
        <v>0</v>
      </c>
    </row>
    <row r="3223" spans="1:11" x14ac:dyDescent="0.35">
      <c r="A3223" t="str">
        <f t="shared" si="49"/>
        <v>CroppingHorticultureOther horticulture</v>
      </c>
      <c r="B3223" t="s">
        <v>52</v>
      </c>
      <c r="C3223" t="s">
        <v>56</v>
      </c>
      <c r="D3223" t="s">
        <v>62</v>
      </c>
      <c r="F3223" t="s">
        <v>198</v>
      </c>
      <c r="G3223" t="s">
        <v>9</v>
      </c>
      <c r="H3223" t="s">
        <v>24</v>
      </c>
      <c r="I3223" t="s">
        <v>24</v>
      </c>
      <c r="J3223" t="s">
        <v>54</v>
      </c>
      <c r="K3223">
        <v>0</v>
      </c>
    </row>
    <row r="3224" spans="1:11" x14ac:dyDescent="0.35">
      <c r="A3224" t="str">
        <f t="shared" si="49"/>
        <v>CroppingHorticultureOther horticulture</v>
      </c>
      <c r="B3224" t="s">
        <v>52</v>
      </c>
      <c r="C3224" t="s">
        <v>56</v>
      </c>
      <c r="D3224" t="s">
        <v>62</v>
      </c>
      <c r="F3224" t="s">
        <v>199</v>
      </c>
      <c r="G3224" t="s">
        <v>9</v>
      </c>
      <c r="H3224" t="s">
        <v>24</v>
      </c>
      <c r="I3224" t="s">
        <v>54</v>
      </c>
      <c r="J3224">
        <v>0</v>
      </c>
      <c r="K3224" t="s">
        <v>24</v>
      </c>
    </row>
    <row r="3225" spans="1:11" x14ac:dyDescent="0.35">
      <c r="A3225" t="str">
        <f t="shared" si="49"/>
        <v>CroppingHorticultureOther horticulture</v>
      </c>
      <c r="B3225" t="s">
        <v>52</v>
      </c>
      <c r="C3225" t="s">
        <v>56</v>
      </c>
      <c r="D3225" t="s">
        <v>62</v>
      </c>
      <c r="F3225" t="s">
        <v>200</v>
      </c>
      <c r="G3225" t="s">
        <v>9</v>
      </c>
      <c r="H3225">
        <v>926036.59654079506</v>
      </c>
      <c r="I3225" t="s">
        <v>58</v>
      </c>
      <c r="J3225">
        <v>1104375.97245736</v>
      </c>
      <c r="K3225" t="s">
        <v>19</v>
      </c>
    </row>
    <row r="3226" spans="1:11" x14ac:dyDescent="0.35">
      <c r="A3226" t="str">
        <f t="shared" si="49"/>
        <v>CroppingHorticultureOther horticulture</v>
      </c>
      <c r="B3226" t="s">
        <v>52</v>
      </c>
      <c r="C3226" t="s">
        <v>56</v>
      </c>
      <c r="D3226" t="s">
        <v>62</v>
      </c>
      <c r="F3226" t="s">
        <v>201</v>
      </c>
      <c r="G3226" t="s">
        <v>9</v>
      </c>
      <c r="H3226">
        <v>677190.62104318803</v>
      </c>
      <c r="I3226" t="s">
        <v>58</v>
      </c>
      <c r="J3226">
        <v>784137.96399638301</v>
      </c>
      <c r="K3226" t="s">
        <v>19</v>
      </c>
    </row>
    <row r="3227" spans="1:11" x14ac:dyDescent="0.35">
      <c r="A3227" t="str">
        <f t="shared" si="49"/>
        <v>CroppingHorticultureOther horticulture</v>
      </c>
      <c r="B3227" t="s">
        <v>52</v>
      </c>
      <c r="C3227" t="s">
        <v>56</v>
      </c>
      <c r="D3227" t="s">
        <v>62</v>
      </c>
      <c r="F3227" t="s">
        <v>202</v>
      </c>
      <c r="G3227" t="s">
        <v>9</v>
      </c>
      <c r="H3227">
        <v>79907.821402277594</v>
      </c>
      <c r="I3227" t="s">
        <v>58</v>
      </c>
      <c r="J3227">
        <v>89320.791443746697</v>
      </c>
      <c r="K3227" t="s">
        <v>19</v>
      </c>
    </row>
    <row r="3228" spans="1:11" x14ac:dyDescent="0.35">
      <c r="A3228" t="str">
        <f t="shared" si="49"/>
        <v>CroppingHorticultureOther horticulture</v>
      </c>
      <c r="B3228" t="s">
        <v>52</v>
      </c>
      <c r="C3228" t="s">
        <v>56</v>
      </c>
      <c r="D3228" t="s">
        <v>62</v>
      </c>
      <c r="F3228" t="s">
        <v>203</v>
      </c>
      <c r="G3228" t="s">
        <v>9</v>
      </c>
      <c r="H3228" t="s">
        <v>24</v>
      </c>
      <c r="I3228" t="s">
        <v>24</v>
      </c>
      <c r="J3228" t="s">
        <v>24</v>
      </c>
      <c r="K3228">
        <v>0</v>
      </c>
    </row>
    <row r="3229" spans="1:11" x14ac:dyDescent="0.35">
      <c r="A3229" t="str">
        <f t="shared" si="49"/>
        <v>CroppingHorticultureOther horticulture</v>
      </c>
      <c r="B3229" t="s">
        <v>52</v>
      </c>
      <c r="C3229" t="s">
        <v>56</v>
      </c>
      <c r="D3229" t="s">
        <v>62</v>
      </c>
      <c r="F3229" t="s">
        <v>204</v>
      </c>
      <c r="G3229" t="s">
        <v>9</v>
      </c>
      <c r="H3229" t="s">
        <v>19</v>
      </c>
      <c r="I3229" t="s">
        <v>24</v>
      </c>
      <c r="J3229" t="s">
        <v>24</v>
      </c>
      <c r="K3229" t="s">
        <v>24</v>
      </c>
    </row>
    <row r="3230" spans="1:11" x14ac:dyDescent="0.35">
      <c r="A3230" t="str">
        <f t="shared" si="49"/>
        <v>CroppingHorticultureOther horticulture</v>
      </c>
      <c r="B3230" t="s">
        <v>52</v>
      </c>
      <c r="C3230" t="s">
        <v>56</v>
      </c>
      <c r="D3230" t="s">
        <v>62</v>
      </c>
      <c r="F3230" t="s">
        <v>205</v>
      </c>
      <c r="G3230" t="s">
        <v>9</v>
      </c>
      <c r="H3230" t="s">
        <v>19</v>
      </c>
      <c r="I3230" t="s">
        <v>24</v>
      </c>
      <c r="J3230" t="s">
        <v>24</v>
      </c>
      <c r="K3230" t="s">
        <v>24</v>
      </c>
    </row>
    <row r="3231" spans="1:11" x14ac:dyDescent="0.35">
      <c r="A3231" t="str">
        <f t="shared" si="49"/>
        <v>CroppingHorticultureOther horticulture</v>
      </c>
      <c r="B3231" t="s">
        <v>52</v>
      </c>
      <c r="C3231" t="s">
        <v>56</v>
      </c>
      <c r="D3231" t="s">
        <v>62</v>
      </c>
      <c r="F3231" t="s">
        <v>206</v>
      </c>
      <c r="G3231" t="s">
        <v>9</v>
      </c>
      <c r="H3231">
        <v>0</v>
      </c>
      <c r="I3231">
        <v>0</v>
      </c>
      <c r="J3231">
        <v>0</v>
      </c>
      <c r="K3231">
        <v>0</v>
      </c>
    </row>
    <row r="3232" spans="1:11" x14ac:dyDescent="0.35">
      <c r="A3232" t="str">
        <f t="shared" ref="A3232:A3295" si="50">CONCATENATE(B3232,C3232,D3232,E3232)</f>
        <v>Grazing Livestock</v>
      </c>
      <c r="B3232" t="s">
        <v>63</v>
      </c>
      <c r="F3232" t="s">
        <v>4</v>
      </c>
      <c r="G3232" t="s">
        <v>5</v>
      </c>
      <c r="H3232">
        <v>25558.000876999999</v>
      </c>
      <c r="I3232">
        <v>6350.4106769999999</v>
      </c>
      <c r="J3232">
        <v>12747.1103</v>
      </c>
      <c r="K3232">
        <v>6460.4799000000003</v>
      </c>
    </row>
    <row r="3233" spans="1:11" x14ac:dyDescent="0.35">
      <c r="A3233" t="str">
        <f t="shared" si="50"/>
        <v>Grazing Livestock</v>
      </c>
      <c r="B3233" t="s">
        <v>63</v>
      </c>
      <c r="F3233" t="s">
        <v>6</v>
      </c>
      <c r="G3233" t="s">
        <v>7</v>
      </c>
      <c r="H3233">
        <v>132.35446819631801</v>
      </c>
      <c r="I3233">
        <v>80.296215477081304</v>
      </c>
      <c r="J3233">
        <v>124.62346634491701</v>
      </c>
      <c r="K3233">
        <v>198.77975298414</v>
      </c>
    </row>
    <row r="3234" spans="1:11" x14ac:dyDescent="0.35">
      <c r="A3234" t="str">
        <f t="shared" si="50"/>
        <v>Grazing Livestock</v>
      </c>
      <c r="B3234" t="s">
        <v>63</v>
      </c>
      <c r="F3234" t="s">
        <v>177</v>
      </c>
      <c r="G3234" t="s">
        <v>9</v>
      </c>
      <c r="H3234">
        <v>2.0816325475285802</v>
      </c>
      <c r="I3234">
        <v>1.67885990354281</v>
      </c>
      <c r="J3234">
        <v>2.2467367787341499</v>
      </c>
      <c r="K3234">
        <v>2.15177746858881</v>
      </c>
    </row>
    <row r="3235" spans="1:11" x14ac:dyDescent="0.35">
      <c r="A3235" t="str">
        <f t="shared" si="50"/>
        <v>Grazing Livestock</v>
      </c>
      <c r="B3235" t="s">
        <v>63</v>
      </c>
      <c r="F3235" t="s">
        <v>178</v>
      </c>
      <c r="G3235" t="s">
        <v>9</v>
      </c>
      <c r="H3235">
        <v>1.42637904911012</v>
      </c>
      <c r="I3235">
        <v>1.38797941365872</v>
      </c>
      <c r="J3235">
        <v>1.50398320398866</v>
      </c>
      <c r="K3235">
        <v>1.31100445178159</v>
      </c>
    </row>
    <row r="3236" spans="1:11" x14ac:dyDescent="0.35">
      <c r="A3236" t="str">
        <f t="shared" si="50"/>
        <v>Grazing Livestock</v>
      </c>
      <c r="B3236" t="s">
        <v>63</v>
      </c>
      <c r="F3236" t="s">
        <v>179</v>
      </c>
      <c r="G3236" t="s">
        <v>9</v>
      </c>
      <c r="H3236">
        <v>0.75341565280360201</v>
      </c>
      <c r="I3236">
        <v>0.37653635625722298</v>
      </c>
      <c r="J3236">
        <v>0.85992059419573297</v>
      </c>
      <c r="K3236">
        <v>0.91373007051549004</v>
      </c>
    </row>
    <row r="3237" spans="1:11" x14ac:dyDescent="0.35">
      <c r="A3237" t="str">
        <f t="shared" si="50"/>
        <v>Grazing Livestock</v>
      </c>
      <c r="B3237" t="s">
        <v>63</v>
      </c>
      <c r="F3237" t="s">
        <v>180</v>
      </c>
      <c r="G3237" t="s">
        <v>9</v>
      </c>
      <c r="H3237">
        <v>2.8704201532588498</v>
      </c>
      <c r="I3237">
        <v>1.7254747942039099</v>
      </c>
      <c r="J3237">
        <v>3.0614140527004601</v>
      </c>
      <c r="K3237">
        <v>3.6190105064173799</v>
      </c>
    </row>
    <row r="3238" spans="1:11" x14ac:dyDescent="0.35">
      <c r="A3238" t="str">
        <f t="shared" si="50"/>
        <v>Grazing Livestock</v>
      </c>
      <c r="B3238" t="s">
        <v>63</v>
      </c>
      <c r="F3238" t="s">
        <v>181</v>
      </c>
      <c r="G3238" t="s">
        <v>9</v>
      </c>
      <c r="H3238">
        <v>4778.7849032162803</v>
      </c>
      <c r="I3238">
        <v>3109.4384932163598</v>
      </c>
      <c r="J3238">
        <v>3915.4544106047301</v>
      </c>
      <c r="K3238">
        <v>8123.1191654972899</v>
      </c>
    </row>
    <row r="3239" spans="1:11" x14ac:dyDescent="0.35">
      <c r="A3239" t="str">
        <f t="shared" si="50"/>
        <v>Grazing Livestock</v>
      </c>
      <c r="B3239" t="s">
        <v>63</v>
      </c>
      <c r="F3239" t="s">
        <v>182</v>
      </c>
      <c r="G3239" t="s">
        <v>9</v>
      </c>
      <c r="H3239">
        <v>2975.08037993174</v>
      </c>
      <c r="I3239" t="s">
        <v>19</v>
      </c>
      <c r="J3239">
        <v>2912.84158870893</v>
      </c>
      <c r="K3239">
        <v>4511.3312930514603</v>
      </c>
    </row>
    <row r="3240" spans="1:11" x14ac:dyDescent="0.35">
      <c r="A3240" t="str">
        <f t="shared" si="50"/>
        <v>Grazing Livestock</v>
      </c>
      <c r="B3240" t="s">
        <v>63</v>
      </c>
      <c r="F3240" t="s">
        <v>183</v>
      </c>
      <c r="G3240" t="s">
        <v>9</v>
      </c>
      <c r="H3240">
        <v>760.53767649301506</v>
      </c>
      <c r="I3240" t="s">
        <v>19</v>
      </c>
      <c r="J3240">
        <v>783.70665269916105</v>
      </c>
      <c r="K3240">
        <v>1259.1512971350601</v>
      </c>
    </row>
    <row r="3241" spans="1:11" x14ac:dyDescent="0.35">
      <c r="A3241" t="str">
        <f t="shared" si="50"/>
        <v>Grazing Livestock</v>
      </c>
      <c r="B3241" t="s">
        <v>63</v>
      </c>
      <c r="F3241" t="s">
        <v>184</v>
      </c>
      <c r="G3241" t="s">
        <v>9</v>
      </c>
      <c r="H3241">
        <v>546.78781822455198</v>
      </c>
      <c r="I3241" t="s">
        <v>19</v>
      </c>
      <c r="J3241">
        <v>381.45620639997099</v>
      </c>
      <c r="K3241">
        <v>872.35758623751803</v>
      </c>
    </row>
    <row r="3242" spans="1:11" x14ac:dyDescent="0.35">
      <c r="A3242" t="str">
        <f t="shared" si="50"/>
        <v>Grazing Livestock</v>
      </c>
      <c r="B3242" t="s">
        <v>63</v>
      </c>
      <c r="F3242" t="s">
        <v>185</v>
      </c>
      <c r="G3242" t="s">
        <v>9</v>
      </c>
      <c r="H3242" t="s">
        <v>19</v>
      </c>
      <c r="I3242">
        <v>0</v>
      </c>
      <c r="J3242" t="s">
        <v>19</v>
      </c>
      <c r="K3242" t="s">
        <v>19</v>
      </c>
    </row>
    <row r="3243" spans="1:11" x14ac:dyDescent="0.35">
      <c r="A3243" t="str">
        <f t="shared" si="50"/>
        <v>Grazing Livestock</v>
      </c>
      <c r="B3243" t="s">
        <v>63</v>
      </c>
      <c r="F3243" t="s">
        <v>186</v>
      </c>
      <c r="G3243" t="s">
        <v>9</v>
      </c>
      <c r="H3243">
        <v>0</v>
      </c>
      <c r="I3243">
        <v>0</v>
      </c>
      <c r="J3243">
        <v>0</v>
      </c>
      <c r="K3243">
        <v>0</v>
      </c>
    </row>
    <row r="3244" spans="1:11" x14ac:dyDescent="0.35">
      <c r="A3244" t="str">
        <f t="shared" si="50"/>
        <v>Grazing Livestock</v>
      </c>
      <c r="B3244" t="s">
        <v>63</v>
      </c>
      <c r="F3244" t="s">
        <v>187</v>
      </c>
      <c r="G3244" t="s">
        <v>9</v>
      </c>
      <c r="H3244" t="s">
        <v>24</v>
      </c>
      <c r="I3244" t="s">
        <v>54</v>
      </c>
      <c r="J3244">
        <v>0</v>
      </c>
      <c r="K3244" t="s">
        <v>24</v>
      </c>
    </row>
    <row r="3245" spans="1:11" x14ac:dyDescent="0.35">
      <c r="A3245" t="str">
        <f t="shared" si="50"/>
        <v>Grazing Livestock</v>
      </c>
      <c r="B3245" t="s">
        <v>63</v>
      </c>
      <c r="F3245" t="s">
        <v>188</v>
      </c>
      <c r="G3245" t="s">
        <v>9</v>
      </c>
      <c r="H3245" t="s">
        <v>19</v>
      </c>
      <c r="I3245" t="s">
        <v>24</v>
      </c>
      <c r="J3245" t="s">
        <v>24</v>
      </c>
      <c r="K3245" t="s">
        <v>24</v>
      </c>
    </row>
    <row r="3246" spans="1:11" x14ac:dyDescent="0.35">
      <c r="A3246" t="str">
        <f t="shared" si="50"/>
        <v>Grazing Livestock</v>
      </c>
      <c r="B3246" t="s">
        <v>63</v>
      </c>
      <c r="F3246" t="s">
        <v>189</v>
      </c>
      <c r="G3246" t="s">
        <v>9</v>
      </c>
      <c r="H3246" t="s">
        <v>24</v>
      </c>
      <c r="I3246">
        <v>0</v>
      </c>
      <c r="J3246" t="s">
        <v>24</v>
      </c>
      <c r="K3246" t="s">
        <v>24</v>
      </c>
    </row>
    <row r="3247" spans="1:11" x14ac:dyDescent="0.35">
      <c r="A3247" t="str">
        <f t="shared" si="50"/>
        <v>Grazing Livestock</v>
      </c>
      <c r="B3247" t="s">
        <v>63</v>
      </c>
      <c r="F3247" t="s">
        <v>190</v>
      </c>
      <c r="G3247" t="s">
        <v>9</v>
      </c>
      <c r="H3247">
        <v>4537.2126826244803</v>
      </c>
      <c r="I3247">
        <v>3027.9593670839399</v>
      </c>
      <c r="J3247">
        <v>4606.0871529055503</v>
      </c>
      <c r="K3247">
        <v>5884.8568258682999</v>
      </c>
    </row>
    <row r="3248" spans="1:11" x14ac:dyDescent="0.35">
      <c r="A3248" t="str">
        <f t="shared" si="50"/>
        <v>Grazing Livestock</v>
      </c>
      <c r="B3248" t="s">
        <v>63</v>
      </c>
      <c r="F3248" t="s">
        <v>191</v>
      </c>
      <c r="G3248" t="s">
        <v>9</v>
      </c>
      <c r="H3248">
        <v>88.502459323239094</v>
      </c>
      <c r="I3248" t="s">
        <v>19</v>
      </c>
      <c r="J3248">
        <v>115.28576471170901</v>
      </c>
      <c r="K3248" t="s">
        <v>19</v>
      </c>
    </row>
    <row r="3249" spans="1:11" x14ac:dyDescent="0.35">
      <c r="A3249" t="str">
        <f t="shared" si="50"/>
        <v>Grazing Livestock</v>
      </c>
      <c r="B3249" t="s">
        <v>63</v>
      </c>
      <c r="F3249" t="s">
        <v>192</v>
      </c>
      <c r="G3249" t="s">
        <v>9</v>
      </c>
      <c r="H3249">
        <v>106006.291662893</v>
      </c>
      <c r="I3249">
        <v>61528.679041056697</v>
      </c>
      <c r="J3249">
        <v>117306.270854164</v>
      </c>
      <c r="K3249">
        <v>127430.24577849099</v>
      </c>
    </row>
    <row r="3250" spans="1:11" x14ac:dyDescent="0.35">
      <c r="A3250" t="str">
        <f t="shared" si="50"/>
        <v>Grazing Livestock</v>
      </c>
      <c r="B3250" t="s">
        <v>63</v>
      </c>
      <c r="F3250" t="s">
        <v>193</v>
      </c>
      <c r="G3250" t="s">
        <v>9</v>
      </c>
      <c r="H3250">
        <v>-4425.4004105660397</v>
      </c>
      <c r="I3250">
        <v>-3430.82743403226</v>
      </c>
      <c r="J3250">
        <v>-4870.0679530167699</v>
      </c>
      <c r="K3250">
        <v>-4525.6593152932801</v>
      </c>
    </row>
    <row r="3251" spans="1:11" x14ac:dyDescent="0.35">
      <c r="A3251" t="str">
        <f t="shared" si="50"/>
        <v>Grazing Livestock</v>
      </c>
      <c r="B3251" t="s">
        <v>63</v>
      </c>
      <c r="F3251" t="s">
        <v>194</v>
      </c>
      <c r="G3251" t="s">
        <v>9</v>
      </c>
      <c r="H3251">
        <v>45053.467933877197</v>
      </c>
      <c r="I3251">
        <v>25537.4450968321</v>
      </c>
      <c r="J3251">
        <v>48310.130221858999</v>
      </c>
      <c r="K3251">
        <v>57811.301357705699</v>
      </c>
    </row>
    <row r="3252" spans="1:11" x14ac:dyDescent="0.35">
      <c r="A3252" t="str">
        <f t="shared" si="50"/>
        <v>Grazing Livestock</v>
      </c>
      <c r="B3252" t="s">
        <v>63</v>
      </c>
      <c r="F3252" t="s">
        <v>195</v>
      </c>
      <c r="G3252" t="s">
        <v>9</v>
      </c>
      <c r="H3252">
        <v>17788.790799425999</v>
      </c>
      <c r="I3252">
        <v>5378.7075839536301</v>
      </c>
      <c r="J3252">
        <v>19433.741134788801</v>
      </c>
      <c r="K3252">
        <v>26741.803963525999</v>
      </c>
    </row>
    <row r="3253" spans="1:11" x14ac:dyDescent="0.35">
      <c r="A3253" t="str">
        <f t="shared" si="50"/>
        <v>Grazing Livestock</v>
      </c>
      <c r="B3253" t="s">
        <v>63</v>
      </c>
      <c r="F3253" t="s">
        <v>196</v>
      </c>
      <c r="G3253" t="s">
        <v>9</v>
      </c>
      <c r="H3253">
        <v>110.25186461026399</v>
      </c>
      <c r="I3253">
        <v>42.997620734820401</v>
      </c>
      <c r="J3253">
        <v>152.565096388944</v>
      </c>
      <c r="K3253" t="s">
        <v>19</v>
      </c>
    </row>
    <row r="3254" spans="1:11" x14ac:dyDescent="0.35">
      <c r="A3254" t="str">
        <f t="shared" si="50"/>
        <v>Grazing Livestock</v>
      </c>
      <c r="B3254" t="s">
        <v>63</v>
      </c>
      <c r="F3254" t="s">
        <v>197</v>
      </c>
      <c r="G3254" t="s">
        <v>9</v>
      </c>
      <c r="H3254" t="s">
        <v>19</v>
      </c>
      <c r="I3254" t="s">
        <v>54</v>
      </c>
      <c r="J3254" t="s">
        <v>19</v>
      </c>
      <c r="K3254" t="s">
        <v>24</v>
      </c>
    </row>
    <row r="3255" spans="1:11" x14ac:dyDescent="0.35">
      <c r="A3255" t="str">
        <f t="shared" si="50"/>
        <v>Grazing Livestock</v>
      </c>
      <c r="B3255" t="s">
        <v>63</v>
      </c>
      <c r="F3255" t="s">
        <v>198</v>
      </c>
      <c r="G3255" t="s">
        <v>9</v>
      </c>
      <c r="H3255" t="s">
        <v>19</v>
      </c>
      <c r="I3255" t="s">
        <v>19</v>
      </c>
      <c r="J3255">
        <v>-27.0456579794403</v>
      </c>
      <c r="K3255" t="s">
        <v>24</v>
      </c>
    </row>
    <row r="3256" spans="1:11" x14ac:dyDescent="0.35">
      <c r="A3256" t="str">
        <f t="shared" si="50"/>
        <v>Grazing Livestock</v>
      </c>
      <c r="B3256" t="s">
        <v>63</v>
      </c>
      <c r="F3256" t="s">
        <v>199</v>
      </c>
      <c r="G3256" t="s">
        <v>9</v>
      </c>
      <c r="H3256" t="s">
        <v>19</v>
      </c>
      <c r="I3256" t="s">
        <v>24</v>
      </c>
      <c r="J3256" t="s">
        <v>24</v>
      </c>
      <c r="K3256" t="s">
        <v>24</v>
      </c>
    </row>
    <row r="3257" spans="1:11" x14ac:dyDescent="0.35">
      <c r="A3257" t="str">
        <f t="shared" si="50"/>
        <v>Grazing Livestock</v>
      </c>
      <c r="B3257" t="s">
        <v>63</v>
      </c>
      <c r="F3257" t="s">
        <v>200</v>
      </c>
      <c r="G3257" t="s">
        <v>9</v>
      </c>
      <c r="H3257">
        <v>1464304.1093031699</v>
      </c>
      <c r="I3257">
        <v>1026585.91651229</v>
      </c>
      <c r="J3257">
        <v>1453971.54590613</v>
      </c>
      <c r="K3257">
        <v>1914951.84064589</v>
      </c>
    </row>
    <row r="3258" spans="1:11" x14ac:dyDescent="0.35">
      <c r="A3258" t="str">
        <f t="shared" si="50"/>
        <v>Grazing Livestock</v>
      </c>
      <c r="B3258" t="s">
        <v>63</v>
      </c>
      <c r="F3258" t="s">
        <v>201</v>
      </c>
      <c r="G3258" t="s">
        <v>9</v>
      </c>
      <c r="H3258">
        <v>1115259.9789074201</v>
      </c>
      <c r="I3258">
        <v>805737.30219243898</v>
      </c>
      <c r="J3258">
        <v>1099077.6212816399</v>
      </c>
      <c r="K3258">
        <v>1451438.4737208299</v>
      </c>
    </row>
    <row r="3259" spans="1:11" x14ac:dyDescent="0.35">
      <c r="A3259" t="str">
        <f t="shared" si="50"/>
        <v>Grazing Livestock</v>
      </c>
      <c r="B3259" t="s">
        <v>63</v>
      </c>
      <c r="F3259" t="s">
        <v>202</v>
      </c>
      <c r="G3259" t="s">
        <v>9</v>
      </c>
      <c r="H3259">
        <v>100841.856249745</v>
      </c>
      <c r="I3259">
        <v>69786.733306945098</v>
      </c>
      <c r="J3259">
        <v>106812.272655105</v>
      </c>
      <c r="K3259">
        <v>119587.712552995</v>
      </c>
    </row>
    <row r="3260" spans="1:11" x14ac:dyDescent="0.35">
      <c r="A3260" t="str">
        <f t="shared" si="50"/>
        <v>Grazing Livestock</v>
      </c>
      <c r="B3260" t="s">
        <v>63</v>
      </c>
      <c r="F3260" t="s">
        <v>203</v>
      </c>
      <c r="G3260" t="s">
        <v>9</v>
      </c>
      <c r="H3260">
        <v>94219.959344013405</v>
      </c>
      <c r="I3260">
        <v>61048.283075708801</v>
      </c>
      <c r="J3260">
        <v>101153.024012525</v>
      </c>
      <c r="K3260">
        <v>113146.916628051</v>
      </c>
    </row>
    <row r="3261" spans="1:11" x14ac:dyDescent="0.35">
      <c r="A3261" t="str">
        <f t="shared" si="50"/>
        <v>Grazing Livestock</v>
      </c>
      <c r="B3261" t="s">
        <v>63</v>
      </c>
      <c r="F3261" t="s">
        <v>204</v>
      </c>
      <c r="G3261" t="s">
        <v>9</v>
      </c>
      <c r="H3261">
        <v>50040.897638112699</v>
      </c>
      <c r="I3261">
        <v>31705.756187955201</v>
      </c>
      <c r="J3261">
        <v>53726.543306391497</v>
      </c>
      <c r="K3261">
        <v>60791.545770167897</v>
      </c>
    </row>
    <row r="3262" spans="1:11" x14ac:dyDescent="0.35">
      <c r="A3262" t="str">
        <f t="shared" si="50"/>
        <v>Grazing Livestock</v>
      </c>
      <c r="B3262" t="s">
        <v>63</v>
      </c>
      <c r="F3262" t="s">
        <v>205</v>
      </c>
      <c r="G3262" t="s">
        <v>9</v>
      </c>
      <c r="H3262">
        <v>50072.926349476802</v>
      </c>
      <c r="I3262">
        <v>31561.4851130649</v>
      </c>
      <c r="J3262">
        <v>57021.732721831002</v>
      </c>
      <c r="K3262">
        <v>54558.359822093</v>
      </c>
    </row>
    <row r="3263" spans="1:11" x14ac:dyDescent="0.35">
      <c r="A3263" t="str">
        <f t="shared" si="50"/>
        <v>Grazing Livestock</v>
      </c>
      <c r="B3263" t="s">
        <v>63</v>
      </c>
      <c r="F3263" t="s">
        <v>206</v>
      </c>
      <c r="G3263" t="s">
        <v>9</v>
      </c>
      <c r="H3263">
        <v>4796.59962023563</v>
      </c>
      <c r="I3263">
        <v>3217.76118195135</v>
      </c>
      <c r="J3263">
        <v>4777.9591671376702</v>
      </c>
      <c r="K3263">
        <v>6385.3181901084499</v>
      </c>
    </row>
    <row r="3264" spans="1:11" x14ac:dyDescent="0.35">
      <c r="A3264" t="str">
        <f t="shared" si="50"/>
        <v>Grazing LivestockDairy</v>
      </c>
      <c r="B3264" t="s">
        <v>63</v>
      </c>
      <c r="C3264" t="s">
        <v>64</v>
      </c>
      <c r="F3264" t="s">
        <v>4</v>
      </c>
      <c r="G3264" t="s">
        <v>5</v>
      </c>
      <c r="H3264">
        <v>5839.0001769999999</v>
      </c>
      <c r="I3264">
        <v>1482.183477</v>
      </c>
      <c r="J3264">
        <v>2879.2031999999999</v>
      </c>
      <c r="K3264">
        <v>1477.6134999999999</v>
      </c>
    </row>
    <row r="3265" spans="1:11" x14ac:dyDescent="0.35">
      <c r="A3265" t="str">
        <f t="shared" si="50"/>
        <v>Grazing LivestockDairy</v>
      </c>
      <c r="B3265" t="s">
        <v>63</v>
      </c>
      <c r="C3265" t="s">
        <v>64</v>
      </c>
      <c r="F3265" t="s">
        <v>6</v>
      </c>
      <c r="G3265" t="s">
        <v>7</v>
      </c>
      <c r="H3265">
        <v>168.443519154966</v>
      </c>
      <c r="I3265">
        <v>136.448772673338</v>
      </c>
      <c r="J3265">
        <v>178.12802988514301</v>
      </c>
      <c r="K3265">
        <v>181.666469744625</v>
      </c>
    </row>
    <row r="3266" spans="1:11" x14ac:dyDescent="0.35">
      <c r="A3266" t="str">
        <f t="shared" si="50"/>
        <v>Grazing LivestockDairy</v>
      </c>
      <c r="B3266" t="s">
        <v>63</v>
      </c>
      <c r="C3266" t="s">
        <v>64</v>
      </c>
      <c r="F3266" t="s">
        <v>177</v>
      </c>
      <c r="G3266" t="s">
        <v>9</v>
      </c>
      <c r="H3266">
        <v>4.0421322493432603</v>
      </c>
      <c r="I3266">
        <v>3.19262194512558</v>
      </c>
      <c r="J3266">
        <v>4.4247949783309997</v>
      </c>
      <c r="K3266">
        <v>4.1486326181003701</v>
      </c>
    </row>
    <row r="3267" spans="1:11" x14ac:dyDescent="0.35">
      <c r="A3267" t="str">
        <f t="shared" si="50"/>
        <v>Grazing LivestockDairy</v>
      </c>
      <c r="B3267" t="s">
        <v>63</v>
      </c>
      <c r="C3267" t="s">
        <v>64</v>
      </c>
      <c r="F3267" t="s">
        <v>178</v>
      </c>
      <c r="G3267" t="s">
        <v>9</v>
      </c>
      <c r="H3267">
        <v>1.9686087221367099</v>
      </c>
      <c r="I3267">
        <v>2.0554221597897402</v>
      </c>
      <c r="J3267">
        <v>2.0113460192736698</v>
      </c>
      <c r="K3267">
        <v>1.79825104365925</v>
      </c>
    </row>
    <row r="3268" spans="1:11" x14ac:dyDescent="0.35">
      <c r="A3268" t="str">
        <f t="shared" si="50"/>
        <v>Grazing LivestockDairy</v>
      </c>
      <c r="B3268" t="s">
        <v>63</v>
      </c>
      <c r="C3268" t="s">
        <v>64</v>
      </c>
      <c r="F3268" t="s">
        <v>179</v>
      </c>
      <c r="G3268" t="s">
        <v>9</v>
      </c>
      <c r="H3268">
        <v>2.2845719294872802</v>
      </c>
      <c r="I3268">
        <v>1.3459633112001601</v>
      </c>
      <c r="J3268">
        <v>2.6480495547265601</v>
      </c>
      <c r="K3268">
        <v>2.51782930272977</v>
      </c>
    </row>
    <row r="3269" spans="1:11" x14ac:dyDescent="0.35">
      <c r="A3269" t="str">
        <f t="shared" si="50"/>
        <v>Grazing LivestockDairy</v>
      </c>
      <c r="B3269" t="s">
        <v>63</v>
      </c>
      <c r="C3269" t="s">
        <v>64</v>
      </c>
      <c r="F3269" t="s">
        <v>180</v>
      </c>
      <c r="G3269" t="s">
        <v>9</v>
      </c>
      <c r="H3269">
        <v>5.8692809892404796</v>
      </c>
      <c r="I3269">
        <v>4.1236863195279403</v>
      </c>
      <c r="J3269">
        <v>6.4059950583232999</v>
      </c>
      <c r="K3269">
        <v>6.5744604639805999</v>
      </c>
    </row>
    <row r="3270" spans="1:11" x14ac:dyDescent="0.35">
      <c r="A3270" t="str">
        <f t="shared" si="50"/>
        <v>Grazing LivestockDairy</v>
      </c>
      <c r="B3270" t="s">
        <v>63</v>
      </c>
      <c r="C3270" t="s">
        <v>64</v>
      </c>
      <c r="F3270" t="s">
        <v>181</v>
      </c>
      <c r="G3270" t="s">
        <v>9</v>
      </c>
      <c r="H3270">
        <v>15781.957552952499</v>
      </c>
      <c r="I3270">
        <v>13322.3799301576</v>
      </c>
      <c r="J3270">
        <v>11249.5675040928</v>
      </c>
      <c r="K3270">
        <v>27080.7290146577</v>
      </c>
    </row>
    <row r="3271" spans="1:11" x14ac:dyDescent="0.35">
      <c r="A3271" t="str">
        <f t="shared" si="50"/>
        <v>Grazing LivestockDairy</v>
      </c>
      <c r="B3271" t="s">
        <v>63</v>
      </c>
      <c r="C3271" t="s">
        <v>64</v>
      </c>
      <c r="F3271" t="s">
        <v>182</v>
      </c>
      <c r="G3271" t="s">
        <v>9</v>
      </c>
      <c r="H3271">
        <v>5812.7260530721896</v>
      </c>
      <c r="I3271">
        <v>5972.3159535268496</v>
      </c>
      <c r="J3271">
        <v>3780.20285862422</v>
      </c>
      <c r="K3271">
        <v>9613.1148367282694</v>
      </c>
    </row>
    <row r="3272" spans="1:11" x14ac:dyDescent="0.35">
      <c r="A3272" t="str">
        <f t="shared" si="50"/>
        <v>Grazing LivestockDairy</v>
      </c>
      <c r="B3272" t="s">
        <v>63</v>
      </c>
      <c r="C3272" t="s">
        <v>64</v>
      </c>
      <c r="F3272" t="s">
        <v>183</v>
      </c>
      <c r="G3272" t="s">
        <v>9</v>
      </c>
      <c r="H3272">
        <v>1641.50692532168</v>
      </c>
      <c r="I3272" t="s">
        <v>19</v>
      </c>
      <c r="J3272">
        <v>1535.94791816014</v>
      </c>
      <c r="K3272" t="s">
        <v>19</v>
      </c>
    </row>
    <row r="3273" spans="1:11" x14ac:dyDescent="0.35">
      <c r="A3273" t="str">
        <f t="shared" si="50"/>
        <v>Grazing LivestockDairy</v>
      </c>
      <c r="B3273" t="s">
        <v>63</v>
      </c>
      <c r="C3273" t="s">
        <v>64</v>
      </c>
      <c r="F3273" t="s">
        <v>184</v>
      </c>
      <c r="G3273" t="s">
        <v>9</v>
      </c>
      <c r="H3273">
        <v>2143.8458693021498</v>
      </c>
      <c r="I3273" t="s">
        <v>19</v>
      </c>
      <c r="J3273">
        <v>1519.6905189255101</v>
      </c>
      <c r="K3273">
        <v>3157.74595765401</v>
      </c>
    </row>
    <row r="3274" spans="1:11" x14ac:dyDescent="0.35">
      <c r="A3274" t="str">
        <f t="shared" si="50"/>
        <v>Grazing LivestockDairy</v>
      </c>
      <c r="B3274" t="s">
        <v>63</v>
      </c>
      <c r="C3274" t="s">
        <v>64</v>
      </c>
      <c r="F3274" t="s">
        <v>185</v>
      </c>
      <c r="G3274" t="s">
        <v>9</v>
      </c>
      <c r="H3274" t="s">
        <v>19</v>
      </c>
      <c r="I3274">
        <v>0</v>
      </c>
      <c r="J3274" t="s">
        <v>19</v>
      </c>
      <c r="K3274" t="s">
        <v>19</v>
      </c>
    </row>
    <row r="3275" spans="1:11" x14ac:dyDescent="0.35">
      <c r="A3275" t="str">
        <f t="shared" si="50"/>
        <v>Grazing LivestockDairy</v>
      </c>
      <c r="B3275" t="s">
        <v>63</v>
      </c>
      <c r="C3275" t="s">
        <v>64</v>
      </c>
      <c r="F3275" t="s">
        <v>186</v>
      </c>
      <c r="G3275" t="s">
        <v>9</v>
      </c>
      <c r="H3275">
        <v>0</v>
      </c>
      <c r="I3275">
        <v>0</v>
      </c>
      <c r="J3275">
        <v>0</v>
      </c>
      <c r="K3275">
        <v>0</v>
      </c>
    </row>
    <row r="3276" spans="1:11" x14ac:dyDescent="0.35">
      <c r="A3276" t="str">
        <f t="shared" si="50"/>
        <v>Grazing LivestockDairy</v>
      </c>
      <c r="B3276" t="s">
        <v>63</v>
      </c>
      <c r="C3276" t="s">
        <v>64</v>
      </c>
      <c r="F3276" t="s">
        <v>187</v>
      </c>
      <c r="G3276" t="s">
        <v>9</v>
      </c>
      <c r="H3276" t="s">
        <v>24</v>
      </c>
      <c r="I3276" t="s">
        <v>54</v>
      </c>
      <c r="J3276">
        <v>0</v>
      </c>
      <c r="K3276" t="s">
        <v>24</v>
      </c>
    </row>
    <row r="3277" spans="1:11" x14ac:dyDescent="0.35">
      <c r="A3277" t="str">
        <f t="shared" si="50"/>
        <v>Grazing LivestockDairy</v>
      </c>
      <c r="B3277" t="s">
        <v>63</v>
      </c>
      <c r="C3277" t="s">
        <v>64</v>
      </c>
      <c r="F3277" t="s">
        <v>188</v>
      </c>
      <c r="G3277" t="s">
        <v>9</v>
      </c>
      <c r="H3277" t="s">
        <v>19</v>
      </c>
      <c r="I3277" t="s">
        <v>24</v>
      </c>
      <c r="J3277" t="s">
        <v>24</v>
      </c>
      <c r="K3277" t="s">
        <v>54</v>
      </c>
    </row>
    <row r="3278" spans="1:11" x14ac:dyDescent="0.35">
      <c r="A3278" t="str">
        <f t="shared" si="50"/>
        <v>Grazing LivestockDairy</v>
      </c>
      <c r="B3278" t="s">
        <v>63</v>
      </c>
      <c r="C3278" t="s">
        <v>64</v>
      </c>
      <c r="F3278" t="s">
        <v>189</v>
      </c>
      <c r="G3278" t="s">
        <v>9</v>
      </c>
      <c r="H3278" t="s">
        <v>54</v>
      </c>
      <c r="I3278">
        <v>0</v>
      </c>
      <c r="J3278" t="s">
        <v>54</v>
      </c>
      <c r="K3278" t="s">
        <v>54</v>
      </c>
    </row>
    <row r="3279" spans="1:11" x14ac:dyDescent="0.35">
      <c r="A3279" t="str">
        <f t="shared" si="50"/>
        <v>Grazing LivestockDairy</v>
      </c>
      <c r="B3279" t="s">
        <v>63</v>
      </c>
      <c r="C3279" t="s">
        <v>64</v>
      </c>
      <c r="F3279" t="s">
        <v>190</v>
      </c>
      <c r="G3279" t="s">
        <v>9</v>
      </c>
      <c r="H3279">
        <v>4855.2580806767101</v>
      </c>
      <c r="I3279" t="s">
        <v>19</v>
      </c>
      <c r="J3279">
        <v>4347.8410988498499</v>
      </c>
      <c r="K3279">
        <v>7244.99669642975</v>
      </c>
    </row>
    <row r="3280" spans="1:11" x14ac:dyDescent="0.35">
      <c r="A3280" t="str">
        <f t="shared" si="50"/>
        <v>Grazing LivestockDairy</v>
      </c>
      <c r="B3280" t="s">
        <v>63</v>
      </c>
      <c r="C3280" t="s">
        <v>64</v>
      </c>
      <c r="F3280" t="s">
        <v>191</v>
      </c>
      <c r="G3280" t="s">
        <v>9</v>
      </c>
      <c r="H3280">
        <v>236.24358598816301</v>
      </c>
      <c r="I3280" t="s">
        <v>24</v>
      </c>
      <c r="J3280" t="s">
        <v>19</v>
      </c>
      <c r="K3280">
        <v>457.20878978163103</v>
      </c>
    </row>
    <row r="3281" spans="1:11" x14ac:dyDescent="0.35">
      <c r="A3281" t="str">
        <f t="shared" si="50"/>
        <v>Grazing LivestockDairy</v>
      </c>
      <c r="B3281" t="s">
        <v>63</v>
      </c>
      <c r="C3281" t="s">
        <v>64</v>
      </c>
      <c r="F3281" t="s">
        <v>192</v>
      </c>
      <c r="G3281" t="s">
        <v>9</v>
      </c>
      <c r="H3281">
        <v>460506.312341996</v>
      </c>
      <c r="I3281">
        <v>262502.24670318101</v>
      </c>
      <c r="J3281">
        <v>515399.623257573</v>
      </c>
      <c r="K3281">
        <v>552160.42759063805</v>
      </c>
    </row>
    <row r="3282" spans="1:11" x14ac:dyDescent="0.35">
      <c r="A3282" t="str">
        <f t="shared" si="50"/>
        <v>Grazing LivestockDairy</v>
      </c>
      <c r="B3282" t="s">
        <v>63</v>
      </c>
      <c r="C3282" t="s">
        <v>64</v>
      </c>
      <c r="F3282" t="s">
        <v>193</v>
      </c>
      <c r="G3282" t="s">
        <v>9</v>
      </c>
      <c r="H3282">
        <v>-18164.744252160199</v>
      </c>
      <c r="I3282">
        <v>-14099.5290193908</v>
      </c>
      <c r="J3282">
        <v>-19927.848378224899</v>
      </c>
      <c r="K3282">
        <v>-18807.036574720001</v>
      </c>
    </row>
    <row r="3283" spans="1:11" x14ac:dyDescent="0.35">
      <c r="A3283" t="str">
        <f t="shared" si="50"/>
        <v>Grazing LivestockDairy</v>
      </c>
      <c r="B3283" t="s">
        <v>63</v>
      </c>
      <c r="C3283" t="s">
        <v>64</v>
      </c>
      <c r="F3283" t="s">
        <v>194</v>
      </c>
      <c r="G3283" t="s">
        <v>9</v>
      </c>
      <c r="H3283">
        <v>76244.331827980393</v>
      </c>
      <c r="I3283">
        <v>49495.720387202797</v>
      </c>
      <c r="J3283">
        <v>82513.135434206299</v>
      </c>
      <c r="K3283">
        <v>90860.596843829597</v>
      </c>
    </row>
    <row r="3284" spans="1:11" x14ac:dyDescent="0.35">
      <c r="A3284" t="str">
        <f t="shared" si="50"/>
        <v>Grazing LivestockDairy</v>
      </c>
      <c r="B3284" t="s">
        <v>63</v>
      </c>
      <c r="C3284" t="s">
        <v>64</v>
      </c>
      <c r="F3284" t="s">
        <v>195</v>
      </c>
      <c r="G3284" t="s">
        <v>9</v>
      </c>
      <c r="H3284">
        <v>3152.6456133381998</v>
      </c>
      <c r="I3284">
        <v>5439.708694985</v>
      </c>
      <c r="J3284">
        <v>3233.3363760848802</v>
      </c>
      <c r="K3284">
        <v>701.27912759324397</v>
      </c>
    </row>
    <row r="3285" spans="1:11" x14ac:dyDescent="0.35">
      <c r="A3285" t="str">
        <f t="shared" si="50"/>
        <v>Grazing LivestockDairy</v>
      </c>
      <c r="B3285" t="s">
        <v>63</v>
      </c>
      <c r="C3285" t="s">
        <v>64</v>
      </c>
      <c r="F3285" t="s">
        <v>196</v>
      </c>
      <c r="G3285" t="s">
        <v>9</v>
      </c>
      <c r="H3285" t="s">
        <v>24</v>
      </c>
      <c r="I3285" t="s">
        <v>24</v>
      </c>
      <c r="J3285" t="s">
        <v>24</v>
      </c>
      <c r="K3285">
        <v>0</v>
      </c>
    </row>
    <row r="3286" spans="1:11" x14ac:dyDescent="0.35">
      <c r="A3286" t="str">
        <f t="shared" si="50"/>
        <v>Grazing LivestockDairy</v>
      </c>
      <c r="B3286" t="s">
        <v>63</v>
      </c>
      <c r="C3286" t="s">
        <v>64</v>
      </c>
      <c r="F3286" t="s">
        <v>197</v>
      </c>
      <c r="G3286" t="s">
        <v>9</v>
      </c>
      <c r="H3286" t="s">
        <v>19</v>
      </c>
      <c r="I3286" t="s">
        <v>24</v>
      </c>
      <c r="J3286" t="s">
        <v>19</v>
      </c>
      <c r="K3286">
        <v>0</v>
      </c>
    </row>
    <row r="3287" spans="1:11" x14ac:dyDescent="0.35">
      <c r="A3287" t="str">
        <f t="shared" si="50"/>
        <v>Grazing LivestockDairy</v>
      </c>
      <c r="B3287" t="s">
        <v>63</v>
      </c>
      <c r="C3287" t="s">
        <v>64</v>
      </c>
      <c r="F3287" t="s">
        <v>198</v>
      </c>
      <c r="G3287" t="s">
        <v>9</v>
      </c>
      <c r="H3287">
        <v>-66.237076207576195</v>
      </c>
      <c r="I3287" t="s">
        <v>19</v>
      </c>
      <c r="J3287">
        <v>-345.499052967154</v>
      </c>
      <c r="K3287">
        <v>0</v>
      </c>
    </row>
    <row r="3288" spans="1:11" x14ac:dyDescent="0.35">
      <c r="A3288" t="str">
        <f t="shared" si="50"/>
        <v>Grazing LivestockDairy</v>
      </c>
      <c r="B3288" t="s">
        <v>63</v>
      </c>
      <c r="C3288" t="s">
        <v>64</v>
      </c>
      <c r="F3288" t="s">
        <v>199</v>
      </c>
      <c r="G3288" t="s">
        <v>9</v>
      </c>
      <c r="H3288">
        <v>0</v>
      </c>
      <c r="I3288">
        <v>0</v>
      </c>
      <c r="J3288">
        <v>0</v>
      </c>
      <c r="K3288">
        <v>0</v>
      </c>
    </row>
    <row r="3289" spans="1:11" x14ac:dyDescent="0.35">
      <c r="A3289" t="str">
        <f t="shared" si="50"/>
        <v>Grazing LivestockDairy</v>
      </c>
      <c r="B3289" t="s">
        <v>63</v>
      </c>
      <c r="C3289" t="s">
        <v>64</v>
      </c>
      <c r="F3289" t="s">
        <v>200</v>
      </c>
      <c r="G3289" t="s">
        <v>9</v>
      </c>
      <c r="H3289">
        <v>2414718.6246412699</v>
      </c>
      <c r="I3289">
        <v>1704949.30562653</v>
      </c>
      <c r="J3289">
        <v>2351239.2053720299</v>
      </c>
      <c r="K3289">
        <v>3250375.9221817502</v>
      </c>
    </row>
    <row r="3290" spans="1:11" x14ac:dyDescent="0.35">
      <c r="A3290" t="str">
        <f t="shared" si="50"/>
        <v>Grazing LivestockDairy</v>
      </c>
      <c r="B3290" t="s">
        <v>63</v>
      </c>
      <c r="C3290" t="s">
        <v>64</v>
      </c>
      <c r="F3290" t="s">
        <v>201</v>
      </c>
      <c r="G3290" t="s">
        <v>9</v>
      </c>
      <c r="H3290">
        <v>1681682.0549383699</v>
      </c>
      <c r="I3290">
        <v>1217747.4781045199</v>
      </c>
      <c r="J3290">
        <v>1576890.6570061799</v>
      </c>
      <c r="K3290">
        <v>2351242.7299395902</v>
      </c>
    </row>
    <row r="3291" spans="1:11" x14ac:dyDescent="0.35">
      <c r="A3291" t="str">
        <f t="shared" si="50"/>
        <v>Grazing LivestockDairy</v>
      </c>
      <c r="B3291" t="s">
        <v>63</v>
      </c>
      <c r="C3291" t="s">
        <v>64</v>
      </c>
      <c r="F3291" t="s">
        <v>202</v>
      </c>
      <c r="G3291" t="s">
        <v>9</v>
      </c>
      <c r="H3291">
        <v>219377.02569786599</v>
      </c>
      <c r="I3291">
        <v>163104.141356162</v>
      </c>
      <c r="J3291">
        <v>237600.24003199901</v>
      </c>
      <c r="K3291">
        <v>240315.11427737999</v>
      </c>
    </row>
    <row r="3292" spans="1:11" x14ac:dyDescent="0.35">
      <c r="A3292" t="str">
        <f t="shared" si="50"/>
        <v>Grazing LivestockDairy</v>
      </c>
      <c r="B3292" t="s">
        <v>63</v>
      </c>
      <c r="C3292" t="s">
        <v>64</v>
      </c>
      <c r="F3292" t="s">
        <v>203</v>
      </c>
      <c r="G3292" t="s">
        <v>9</v>
      </c>
      <c r="H3292">
        <v>240995.25367188599</v>
      </c>
      <c r="I3292">
        <v>159773.747087453</v>
      </c>
      <c r="J3292">
        <v>268835.27565345197</v>
      </c>
      <c r="K3292">
        <v>268220.299097565</v>
      </c>
    </row>
    <row r="3293" spans="1:11" x14ac:dyDescent="0.35">
      <c r="A3293" t="str">
        <f t="shared" si="50"/>
        <v>Grazing LivestockDairy</v>
      </c>
      <c r="B3293" t="s">
        <v>63</v>
      </c>
      <c r="C3293" t="s">
        <v>64</v>
      </c>
      <c r="F3293" t="s">
        <v>204</v>
      </c>
      <c r="G3293" t="s">
        <v>9</v>
      </c>
      <c r="H3293">
        <v>68064.926370347297</v>
      </c>
      <c r="I3293">
        <v>51261.717168939998</v>
      </c>
      <c r="J3293">
        <v>76644.959491882997</v>
      </c>
      <c r="K3293">
        <v>68201.484556414798</v>
      </c>
    </row>
    <row r="3294" spans="1:11" x14ac:dyDescent="0.35">
      <c r="A3294" t="str">
        <f t="shared" si="50"/>
        <v>Grazing LivestockDairy</v>
      </c>
      <c r="B3294" t="s">
        <v>63</v>
      </c>
      <c r="C3294" t="s">
        <v>64</v>
      </c>
      <c r="F3294" t="s">
        <v>205</v>
      </c>
      <c r="G3294" t="s">
        <v>9</v>
      </c>
      <c r="H3294">
        <v>164192.84093090499</v>
      </c>
      <c r="I3294">
        <v>110126.023116424</v>
      </c>
      <c r="J3294">
        <v>189867.92487060299</v>
      </c>
      <c r="K3294">
        <v>168397.70247226401</v>
      </c>
    </row>
    <row r="3295" spans="1:11" x14ac:dyDescent="0.35">
      <c r="A3295" t="str">
        <f t="shared" si="50"/>
        <v>Grazing LivestockDairy</v>
      </c>
      <c r="B3295" t="s">
        <v>63</v>
      </c>
      <c r="C3295" t="s">
        <v>64</v>
      </c>
      <c r="F3295" t="s">
        <v>206</v>
      </c>
      <c r="G3295" t="s">
        <v>9</v>
      </c>
      <c r="H3295">
        <v>12700.2643984849</v>
      </c>
      <c r="I3295">
        <v>12743.597144417499</v>
      </c>
      <c r="J3295">
        <v>10332.2001466239</v>
      </c>
      <c r="K3295">
        <v>17271.088292371402</v>
      </c>
    </row>
    <row r="3296" spans="1:11" x14ac:dyDescent="0.35">
      <c r="A3296" t="str">
        <f t="shared" ref="A3296:A3359" si="51">CONCATENATE(B3296,C3296,D3296,E3296)</f>
        <v>Grazing LivestockGrazing livestock (lowland)</v>
      </c>
      <c r="B3296" t="s">
        <v>63</v>
      </c>
      <c r="C3296" t="s">
        <v>65</v>
      </c>
      <c r="F3296" t="s">
        <v>4</v>
      </c>
      <c r="G3296" t="s">
        <v>5</v>
      </c>
      <c r="H3296">
        <v>12791.000599999999</v>
      </c>
      <c r="I3296">
        <v>3170.4452000000001</v>
      </c>
      <c r="J3296">
        <v>6377.9678000000004</v>
      </c>
      <c r="K3296">
        <v>3242.5875999999998</v>
      </c>
    </row>
    <row r="3297" spans="1:11" x14ac:dyDescent="0.35">
      <c r="A3297" t="str">
        <f t="shared" si="51"/>
        <v>Grazing LivestockGrazing livestock (lowland)</v>
      </c>
      <c r="B3297" t="s">
        <v>63</v>
      </c>
      <c r="C3297" t="s">
        <v>65</v>
      </c>
      <c r="F3297" t="s">
        <v>6</v>
      </c>
      <c r="G3297" t="s">
        <v>7</v>
      </c>
      <c r="H3297">
        <v>94.501708578060601</v>
      </c>
      <c r="I3297">
        <v>57.892403977523401</v>
      </c>
      <c r="J3297">
        <v>95.636351734795497</v>
      </c>
      <c r="K3297">
        <v>128.06474216517699</v>
      </c>
    </row>
    <row r="3298" spans="1:11" x14ac:dyDescent="0.35">
      <c r="A3298" t="str">
        <f t="shared" si="51"/>
        <v>Grazing LivestockGrazing livestock (lowland)</v>
      </c>
      <c r="B3298" t="s">
        <v>63</v>
      </c>
      <c r="C3298" t="s">
        <v>65</v>
      </c>
      <c r="F3298" t="s">
        <v>177</v>
      </c>
      <c r="G3298" t="s">
        <v>9</v>
      </c>
      <c r="H3298">
        <v>1.49591750057529</v>
      </c>
      <c r="I3298">
        <v>1.2664006514548201</v>
      </c>
      <c r="J3298">
        <v>1.6759196422323499</v>
      </c>
      <c r="K3298">
        <v>1.3662749673075301</v>
      </c>
    </row>
    <row r="3299" spans="1:11" x14ac:dyDescent="0.35">
      <c r="A3299" t="str">
        <f t="shared" si="51"/>
        <v>Grazing LivestockGrazing livestock (lowland)</v>
      </c>
      <c r="B3299" t="s">
        <v>63</v>
      </c>
      <c r="C3299" t="s">
        <v>65</v>
      </c>
      <c r="F3299" t="s">
        <v>178</v>
      </c>
      <c r="G3299" t="s">
        <v>9</v>
      </c>
      <c r="H3299">
        <v>1.28063845382965</v>
      </c>
      <c r="I3299">
        <v>1.2490690601519501</v>
      </c>
      <c r="J3299">
        <v>1.38948487929451</v>
      </c>
      <c r="K3299">
        <v>1.09741134098078</v>
      </c>
    </row>
    <row r="3300" spans="1:11" x14ac:dyDescent="0.35">
      <c r="A3300" t="str">
        <f t="shared" si="51"/>
        <v>Grazing LivestockGrazing livestock (lowland)</v>
      </c>
      <c r="B3300" t="s">
        <v>63</v>
      </c>
      <c r="C3300" t="s">
        <v>65</v>
      </c>
      <c r="F3300" t="s">
        <v>179</v>
      </c>
      <c r="G3300" t="s">
        <v>9</v>
      </c>
      <c r="H3300">
        <v>0.28811966201313599</v>
      </c>
      <c r="I3300">
        <v>7.6445581149985398E-2</v>
      </c>
      <c r="J3300">
        <v>0.37716412254528597</v>
      </c>
      <c r="K3300">
        <v>0.31993942583217999</v>
      </c>
    </row>
    <row r="3301" spans="1:11" x14ac:dyDescent="0.35">
      <c r="A3301" t="str">
        <f t="shared" si="51"/>
        <v>Grazing LivestockGrazing livestock (lowland)</v>
      </c>
      <c r="B3301" t="s">
        <v>63</v>
      </c>
      <c r="C3301" t="s">
        <v>65</v>
      </c>
      <c r="F3301" t="s">
        <v>180</v>
      </c>
      <c r="G3301" t="s">
        <v>9</v>
      </c>
      <c r="H3301">
        <v>1.7952522957110399</v>
      </c>
      <c r="I3301">
        <v>0.96393260203903097</v>
      </c>
      <c r="J3301">
        <v>1.9845256482348701</v>
      </c>
      <c r="K3301">
        <v>2.23578755979239</v>
      </c>
    </row>
    <row r="3302" spans="1:11" x14ac:dyDescent="0.35">
      <c r="A3302" t="str">
        <f t="shared" si="51"/>
        <v>Grazing LivestockGrazing livestock (lowland)</v>
      </c>
      <c r="B3302" t="s">
        <v>63</v>
      </c>
      <c r="C3302" t="s">
        <v>65</v>
      </c>
      <c r="F3302" t="s">
        <v>181</v>
      </c>
      <c r="G3302" t="s">
        <v>9</v>
      </c>
      <c r="H3302">
        <v>2071.8609045175099</v>
      </c>
      <c r="I3302">
        <v>0</v>
      </c>
      <c r="J3302">
        <v>2416.0559158357601</v>
      </c>
      <c r="K3302">
        <v>3420.6160655767599</v>
      </c>
    </row>
    <row r="3303" spans="1:11" x14ac:dyDescent="0.35">
      <c r="A3303" t="str">
        <f t="shared" si="51"/>
        <v>Grazing LivestockGrazing livestock (lowland)</v>
      </c>
      <c r="B3303" t="s">
        <v>63</v>
      </c>
      <c r="C3303" t="s">
        <v>65</v>
      </c>
      <c r="F3303" t="s">
        <v>182</v>
      </c>
      <c r="G3303" t="s">
        <v>9</v>
      </c>
      <c r="H3303">
        <v>2875.0540425273698</v>
      </c>
      <c r="I3303" t="s">
        <v>19</v>
      </c>
      <c r="J3303">
        <v>3644.2871174420202</v>
      </c>
      <c r="K3303">
        <v>3967.7935310059202</v>
      </c>
    </row>
    <row r="3304" spans="1:11" x14ac:dyDescent="0.35">
      <c r="A3304" t="str">
        <f t="shared" si="51"/>
        <v>Grazing LivestockGrazing livestock (lowland)</v>
      </c>
      <c r="B3304" t="s">
        <v>63</v>
      </c>
      <c r="C3304" t="s">
        <v>65</v>
      </c>
      <c r="F3304" t="s">
        <v>183</v>
      </c>
      <c r="G3304" t="s">
        <v>9</v>
      </c>
      <c r="H3304">
        <v>630.56549193657304</v>
      </c>
      <c r="I3304" t="s">
        <v>24</v>
      </c>
      <c r="J3304">
        <v>685.17459874915005</v>
      </c>
      <c r="K3304" t="s">
        <v>54</v>
      </c>
    </row>
    <row r="3305" spans="1:11" x14ac:dyDescent="0.35">
      <c r="A3305" t="str">
        <f t="shared" si="51"/>
        <v>Grazing LivestockGrazing livestock (lowland)</v>
      </c>
      <c r="B3305" t="s">
        <v>63</v>
      </c>
      <c r="C3305" t="s">
        <v>65</v>
      </c>
      <c r="F3305" t="s">
        <v>184</v>
      </c>
      <c r="G3305" t="s">
        <v>9</v>
      </c>
      <c r="H3305" t="s">
        <v>19</v>
      </c>
      <c r="I3305">
        <v>0</v>
      </c>
      <c r="J3305" t="s">
        <v>24</v>
      </c>
      <c r="K3305" t="s">
        <v>19</v>
      </c>
    </row>
    <row r="3306" spans="1:11" x14ac:dyDescent="0.35">
      <c r="A3306" t="str">
        <f t="shared" si="51"/>
        <v>Grazing LivestockGrazing livestock (lowland)</v>
      </c>
      <c r="B3306" t="s">
        <v>63</v>
      </c>
      <c r="C3306" t="s">
        <v>65</v>
      </c>
      <c r="F3306" t="s">
        <v>185</v>
      </c>
      <c r="G3306" t="s">
        <v>9</v>
      </c>
      <c r="H3306" t="s">
        <v>19</v>
      </c>
      <c r="I3306">
        <v>0</v>
      </c>
      <c r="J3306" t="s">
        <v>19</v>
      </c>
      <c r="K3306" t="s">
        <v>19</v>
      </c>
    </row>
    <row r="3307" spans="1:11" x14ac:dyDescent="0.35">
      <c r="A3307" t="str">
        <f t="shared" si="51"/>
        <v>Grazing LivestockGrazing livestock (lowland)</v>
      </c>
      <c r="B3307" t="s">
        <v>63</v>
      </c>
      <c r="C3307" t="s">
        <v>65</v>
      </c>
      <c r="F3307" t="s">
        <v>186</v>
      </c>
      <c r="G3307" t="s">
        <v>9</v>
      </c>
      <c r="H3307">
        <v>0</v>
      </c>
      <c r="I3307">
        <v>0</v>
      </c>
      <c r="J3307">
        <v>0</v>
      </c>
      <c r="K3307">
        <v>0</v>
      </c>
    </row>
    <row r="3308" spans="1:11" x14ac:dyDescent="0.35">
      <c r="A3308" t="str">
        <f t="shared" si="51"/>
        <v>Grazing LivestockGrazing livestock (lowland)</v>
      </c>
      <c r="B3308" t="s">
        <v>63</v>
      </c>
      <c r="C3308" t="s">
        <v>65</v>
      </c>
      <c r="F3308" t="s">
        <v>187</v>
      </c>
      <c r="G3308" t="s">
        <v>9</v>
      </c>
      <c r="H3308">
        <v>0</v>
      </c>
      <c r="I3308">
        <v>0</v>
      </c>
      <c r="J3308">
        <v>0</v>
      </c>
      <c r="K3308">
        <v>0</v>
      </c>
    </row>
    <row r="3309" spans="1:11" x14ac:dyDescent="0.35">
      <c r="A3309" t="str">
        <f t="shared" si="51"/>
        <v>Grazing LivestockGrazing livestock (lowland)</v>
      </c>
      <c r="B3309" t="s">
        <v>63</v>
      </c>
      <c r="C3309" t="s">
        <v>65</v>
      </c>
      <c r="F3309" t="s">
        <v>188</v>
      </c>
      <c r="G3309" t="s">
        <v>9</v>
      </c>
      <c r="H3309" t="s">
        <v>24</v>
      </c>
      <c r="I3309" t="s">
        <v>54</v>
      </c>
      <c r="J3309">
        <v>0</v>
      </c>
      <c r="K3309" t="s">
        <v>24</v>
      </c>
    </row>
    <row r="3310" spans="1:11" x14ac:dyDescent="0.35">
      <c r="A3310" t="str">
        <f t="shared" si="51"/>
        <v>Grazing LivestockGrazing livestock (lowland)</v>
      </c>
      <c r="B3310" t="s">
        <v>63</v>
      </c>
      <c r="C3310" t="s">
        <v>65</v>
      </c>
      <c r="F3310" t="s">
        <v>189</v>
      </c>
      <c r="G3310" t="s">
        <v>9</v>
      </c>
      <c r="H3310" t="s">
        <v>24</v>
      </c>
      <c r="I3310">
        <v>0</v>
      </c>
      <c r="J3310" t="s">
        <v>24</v>
      </c>
      <c r="K3310" t="s">
        <v>24</v>
      </c>
    </row>
    <row r="3311" spans="1:11" x14ac:dyDescent="0.35">
      <c r="A3311" t="str">
        <f t="shared" si="51"/>
        <v>Grazing LivestockGrazing livestock (lowland)</v>
      </c>
      <c r="B3311" t="s">
        <v>63</v>
      </c>
      <c r="C3311" t="s">
        <v>65</v>
      </c>
      <c r="F3311" t="s">
        <v>190</v>
      </c>
      <c r="G3311" t="s">
        <v>9</v>
      </c>
      <c r="H3311">
        <v>5621.99675413978</v>
      </c>
      <c r="I3311">
        <v>3284.8712302297499</v>
      </c>
      <c r="J3311">
        <v>6170.2274529670703</v>
      </c>
      <c r="K3311">
        <v>6828.7893339257798</v>
      </c>
    </row>
    <row r="3312" spans="1:11" x14ac:dyDescent="0.35">
      <c r="A3312" t="str">
        <f t="shared" si="51"/>
        <v>Grazing LivestockGrazing livestock (lowland)</v>
      </c>
      <c r="B3312" t="s">
        <v>63</v>
      </c>
      <c r="C3312" t="s">
        <v>65</v>
      </c>
      <c r="F3312" t="s">
        <v>191</v>
      </c>
      <c r="G3312" t="s">
        <v>9</v>
      </c>
      <c r="H3312" t="s">
        <v>19</v>
      </c>
      <c r="I3312" t="s">
        <v>24</v>
      </c>
      <c r="J3312" t="s">
        <v>19</v>
      </c>
      <c r="K3312" t="s">
        <v>19</v>
      </c>
    </row>
    <row r="3313" spans="1:11" x14ac:dyDescent="0.35">
      <c r="A3313" t="str">
        <f t="shared" si="51"/>
        <v>Grazing LivestockGrazing livestock (lowland)</v>
      </c>
      <c r="B3313" t="s">
        <v>63</v>
      </c>
      <c r="C3313" t="s">
        <v>65</v>
      </c>
      <c r="F3313" t="s">
        <v>192</v>
      </c>
      <c r="G3313" t="s">
        <v>9</v>
      </c>
      <c r="H3313" t="s">
        <v>19</v>
      </c>
      <c r="I3313" t="s">
        <v>24</v>
      </c>
      <c r="J3313" t="s">
        <v>19</v>
      </c>
      <c r="K3313" t="s">
        <v>19</v>
      </c>
    </row>
    <row r="3314" spans="1:11" x14ac:dyDescent="0.35">
      <c r="A3314" t="str">
        <f t="shared" si="51"/>
        <v>Grazing LivestockGrazing livestock (lowland)</v>
      </c>
      <c r="B3314" t="s">
        <v>63</v>
      </c>
      <c r="C3314" t="s">
        <v>65</v>
      </c>
      <c r="F3314" t="s">
        <v>193</v>
      </c>
      <c r="G3314" t="s">
        <v>9</v>
      </c>
      <c r="H3314">
        <v>-364.163718294251</v>
      </c>
      <c r="I3314" t="s">
        <v>54</v>
      </c>
      <c r="J3314">
        <v>-449.10903883835903</v>
      </c>
      <c r="K3314">
        <v>-286.32017195156101</v>
      </c>
    </row>
    <row r="3315" spans="1:11" x14ac:dyDescent="0.35">
      <c r="A3315" t="str">
        <f t="shared" si="51"/>
        <v>Grazing LivestockGrazing livestock (lowland)</v>
      </c>
      <c r="B3315" t="s">
        <v>63</v>
      </c>
      <c r="C3315" t="s">
        <v>65</v>
      </c>
      <c r="F3315" t="s">
        <v>194</v>
      </c>
      <c r="G3315" t="s">
        <v>9</v>
      </c>
      <c r="H3315">
        <v>41192.118610415797</v>
      </c>
      <c r="I3315">
        <v>21606.207393176199</v>
      </c>
      <c r="J3315">
        <v>43859.431514141499</v>
      </c>
      <c r="K3315">
        <v>55095.836244393198</v>
      </c>
    </row>
    <row r="3316" spans="1:11" x14ac:dyDescent="0.35">
      <c r="A3316" t="str">
        <f t="shared" si="51"/>
        <v>Grazing LivestockGrazing livestock (lowland)</v>
      </c>
      <c r="B3316" t="s">
        <v>63</v>
      </c>
      <c r="C3316" t="s">
        <v>65</v>
      </c>
      <c r="F3316" t="s">
        <v>195</v>
      </c>
      <c r="G3316" t="s">
        <v>9</v>
      </c>
      <c r="H3316">
        <v>16318.223185323001</v>
      </c>
      <c r="I3316">
        <v>2537.45427503368</v>
      </c>
      <c r="J3316">
        <v>20713.119965453599</v>
      </c>
      <c r="K3316">
        <v>21147.903807039798</v>
      </c>
    </row>
    <row r="3317" spans="1:11" x14ac:dyDescent="0.35">
      <c r="A3317" t="str">
        <f t="shared" si="51"/>
        <v>Grazing LivestockGrazing livestock (lowland)</v>
      </c>
      <c r="B3317" t="s">
        <v>63</v>
      </c>
      <c r="C3317" t="s">
        <v>65</v>
      </c>
      <c r="F3317" t="s">
        <v>196</v>
      </c>
      <c r="G3317" t="s">
        <v>9</v>
      </c>
      <c r="H3317">
        <v>205.35006816433099</v>
      </c>
      <c r="I3317" t="s">
        <v>19</v>
      </c>
      <c r="J3317">
        <v>281.59943471335799</v>
      </c>
      <c r="K3317" t="s">
        <v>19</v>
      </c>
    </row>
    <row r="3318" spans="1:11" x14ac:dyDescent="0.35">
      <c r="A3318" t="str">
        <f t="shared" si="51"/>
        <v>Grazing LivestockGrazing livestock (lowland)</v>
      </c>
      <c r="B3318" t="s">
        <v>63</v>
      </c>
      <c r="C3318" t="s">
        <v>65</v>
      </c>
      <c r="F3318" t="s">
        <v>197</v>
      </c>
      <c r="G3318" t="s">
        <v>9</v>
      </c>
      <c r="H3318" t="s">
        <v>19</v>
      </c>
      <c r="I3318" t="s">
        <v>19</v>
      </c>
      <c r="J3318" t="s">
        <v>24</v>
      </c>
      <c r="K3318" t="s">
        <v>24</v>
      </c>
    </row>
    <row r="3319" spans="1:11" x14ac:dyDescent="0.35">
      <c r="A3319" t="str">
        <f t="shared" si="51"/>
        <v>Grazing LivestockGrazing livestock (lowland)</v>
      </c>
      <c r="B3319" t="s">
        <v>63</v>
      </c>
      <c r="C3319" t="s">
        <v>65</v>
      </c>
      <c r="F3319" t="s">
        <v>198</v>
      </c>
      <c r="G3319" t="s">
        <v>9</v>
      </c>
      <c r="H3319" t="s">
        <v>24</v>
      </c>
      <c r="I3319">
        <v>-2.55366536535626</v>
      </c>
      <c r="J3319" t="s">
        <v>19</v>
      </c>
      <c r="K3319" t="s">
        <v>24</v>
      </c>
    </row>
    <row r="3320" spans="1:11" x14ac:dyDescent="0.35">
      <c r="A3320" t="str">
        <f t="shared" si="51"/>
        <v>Grazing LivestockGrazing livestock (lowland)</v>
      </c>
      <c r="B3320" t="s">
        <v>63</v>
      </c>
      <c r="C3320" t="s">
        <v>65</v>
      </c>
      <c r="F3320" t="s">
        <v>199</v>
      </c>
      <c r="G3320" t="s">
        <v>9</v>
      </c>
      <c r="H3320" t="s">
        <v>19</v>
      </c>
      <c r="I3320" t="s">
        <v>24</v>
      </c>
      <c r="J3320" t="s">
        <v>24</v>
      </c>
      <c r="K3320" t="s">
        <v>24</v>
      </c>
    </row>
    <row r="3321" spans="1:11" x14ac:dyDescent="0.35">
      <c r="A3321" t="str">
        <f t="shared" si="51"/>
        <v>Grazing LivestockGrazing livestock (lowland)</v>
      </c>
      <c r="B3321" t="s">
        <v>63</v>
      </c>
      <c r="C3321" t="s">
        <v>65</v>
      </c>
      <c r="F3321" t="s">
        <v>200</v>
      </c>
      <c r="G3321" t="s">
        <v>9</v>
      </c>
      <c r="H3321">
        <v>1291148.7276112901</v>
      </c>
      <c r="I3321">
        <v>870737.68626456603</v>
      </c>
      <c r="J3321">
        <v>1334639.9579101701</v>
      </c>
      <c r="K3321">
        <v>1616661.75357736</v>
      </c>
    </row>
    <row r="3322" spans="1:11" x14ac:dyDescent="0.35">
      <c r="A3322" t="str">
        <f t="shared" si="51"/>
        <v>Grazing LivestockGrazing livestock (lowland)</v>
      </c>
      <c r="B3322" t="s">
        <v>63</v>
      </c>
      <c r="C3322" t="s">
        <v>65</v>
      </c>
      <c r="F3322" t="s">
        <v>201</v>
      </c>
      <c r="G3322" t="s">
        <v>9</v>
      </c>
      <c r="H3322">
        <v>1057881.32747191</v>
      </c>
      <c r="I3322">
        <v>715693.80918080499</v>
      </c>
      <c r="J3322">
        <v>1099196.22448131</v>
      </c>
      <c r="K3322">
        <v>1311191.8909489401</v>
      </c>
    </row>
    <row r="3323" spans="1:11" x14ac:dyDescent="0.35">
      <c r="A3323" t="str">
        <f t="shared" si="51"/>
        <v>Grazing LivestockGrazing livestock (lowland)</v>
      </c>
      <c r="B3323" t="s">
        <v>63</v>
      </c>
      <c r="C3323" t="s">
        <v>65</v>
      </c>
      <c r="F3323" t="s">
        <v>202</v>
      </c>
      <c r="G3323" t="s">
        <v>9</v>
      </c>
      <c r="H3323">
        <v>69228.084725732799</v>
      </c>
      <c r="I3323">
        <v>49543.560437348002</v>
      </c>
      <c r="J3323">
        <v>71301.484013167996</v>
      </c>
      <c r="K3323">
        <v>84396.412530535803</v>
      </c>
    </row>
    <row r="3324" spans="1:11" x14ac:dyDescent="0.35">
      <c r="A3324" t="str">
        <f t="shared" si="51"/>
        <v>Grazing LivestockGrazing livestock (lowland)</v>
      </c>
      <c r="B3324" t="s">
        <v>63</v>
      </c>
      <c r="C3324" t="s">
        <v>65</v>
      </c>
      <c r="F3324" t="s">
        <v>203</v>
      </c>
      <c r="G3324" t="s">
        <v>9</v>
      </c>
      <c r="H3324">
        <v>42276.669469970897</v>
      </c>
      <c r="I3324">
        <v>30474.187237741899</v>
      </c>
      <c r="J3324">
        <v>45365.392779766</v>
      </c>
      <c r="K3324">
        <v>47741.238978678601</v>
      </c>
    </row>
    <row r="3325" spans="1:11" x14ac:dyDescent="0.35">
      <c r="A3325" t="str">
        <f t="shared" si="51"/>
        <v>Grazing LivestockGrazing livestock (lowland)</v>
      </c>
      <c r="B3325" t="s">
        <v>63</v>
      </c>
      <c r="C3325" t="s">
        <v>65</v>
      </c>
      <c r="F3325" t="s">
        <v>204</v>
      </c>
      <c r="G3325" t="s">
        <v>9</v>
      </c>
      <c r="H3325">
        <v>51303.253421604801</v>
      </c>
      <c r="I3325">
        <v>31592.278885280801</v>
      </c>
      <c r="J3325">
        <v>54494.544660887099</v>
      </c>
      <c r="K3325">
        <v>64298.619172539802</v>
      </c>
    </row>
    <row r="3326" spans="1:11" x14ac:dyDescent="0.35">
      <c r="A3326" t="str">
        <f t="shared" si="51"/>
        <v>Grazing LivestockGrazing livestock (lowland)</v>
      </c>
      <c r="B3326" t="s">
        <v>63</v>
      </c>
      <c r="C3326" t="s">
        <v>65</v>
      </c>
      <c r="F3326" t="s">
        <v>205</v>
      </c>
      <c r="G3326" t="s">
        <v>9</v>
      </c>
      <c r="H3326">
        <v>14577.488553389599</v>
      </c>
      <c r="I3326">
        <v>6425.9094799998402</v>
      </c>
      <c r="J3326">
        <v>17085.700218367401</v>
      </c>
      <c r="K3326">
        <v>17614.211913103001</v>
      </c>
    </row>
    <row r="3327" spans="1:11" x14ac:dyDescent="0.35">
      <c r="A3327" t="str">
        <f t="shared" si="51"/>
        <v>Grazing LivestockGrazing livestock (lowland)</v>
      </c>
      <c r="B3327" t="s">
        <v>63</v>
      </c>
      <c r="C3327" t="s">
        <v>65</v>
      </c>
      <c r="F3327" t="s">
        <v>206</v>
      </c>
      <c r="G3327" t="s">
        <v>9</v>
      </c>
      <c r="H3327">
        <v>3361.1077881272199</v>
      </c>
      <c r="I3327" t="s">
        <v>19</v>
      </c>
      <c r="J3327">
        <v>4468.8020051778803</v>
      </c>
      <c r="K3327">
        <v>4069.2294972077202</v>
      </c>
    </row>
    <row r="3328" spans="1:11" x14ac:dyDescent="0.35">
      <c r="A3328" t="str">
        <f t="shared" si="51"/>
        <v>Grazing LivestockGrazing livestock (LFA)</v>
      </c>
      <c r="B3328" t="s">
        <v>63</v>
      </c>
      <c r="C3328" t="s">
        <v>66</v>
      </c>
      <c r="F3328" t="s">
        <v>4</v>
      </c>
      <c r="G3328" t="s">
        <v>5</v>
      </c>
      <c r="H3328">
        <v>6928.0001000000002</v>
      </c>
      <c r="I3328">
        <v>1697.7819999999999</v>
      </c>
      <c r="J3328">
        <v>3489.9393</v>
      </c>
      <c r="K3328">
        <v>1740.2788</v>
      </c>
    </row>
    <row r="3329" spans="1:11" x14ac:dyDescent="0.35">
      <c r="A3329" t="str">
        <f t="shared" si="51"/>
        <v>Grazing LivestockGrazing livestock (LFA)</v>
      </c>
      <c r="B3329" t="s">
        <v>63</v>
      </c>
      <c r="C3329" t="s">
        <v>66</v>
      </c>
      <c r="F3329" t="s">
        <v>6</v>
      </c>
      <c r="G3329" t="s">
        <v>7</v>
      </c>
      <c r="H3329">
        <v>171.82483368512101</v>
      </c>
      <c r="I3329">
        <v>73.111349671512599</v>
      </c>
      <c r="J3329">
        <v>133.45696469219399</v>
      </c>
      <c r="K3329">
        <v>345.07035628256801</v>
      </c>
    </row>
    <row r="3330" spans="1:11" x14ac:dyDescent="0.35">
      <c r="A3330" t="str">
        <f t="shared" si="51"/>
        <v>Grazing LivestockGrazing livestock (LFA)</v>
      </c>
      <c r="B3330" t="s">
        <v>63</v>
      </c>
      <c r="C3330" t="s">
        <v>66</v>
      </c>
      <c r="F3330" t="s">
        <v>177</v>
      </c>
      <c r="G3330" t="s">
        <v>9</v>
      </c>
      <c r="H3330">
        <v>1.51069193958953</v>
      </c>
      <c r="I3330">
        <v>1.12755612592836</v>
      </c>
      <c r="J3330">
        <v>1.4930220015835001</v>
      </c>
      <c r="K3330">
        <v>1.91990688782949</v>
      </c>
    </row>
    <row r="3331" spans="1:11" x14ac:dyDescent="0.35">
      <c r="A3331" t="str">
        <f t="shared" si="51"/>
        <v>Grazing LivestockGrazing livestock (LFA)</v>
      </c>
      <c r="B3331" t="s">
        <v>63</v>
      </c>
      <c r="C3331" t="s">
        <v>66</v>
      </c>
      <c r="F3331" t="s">
        <v>178</v>
      </c>
      <c r="G3331" t="s">
        <v>9</v>
      </c>
      <c r="H3331">
        <v>1.2384588562250101</v>
      </c>
      <c r="I3331">
        <v>1.0646958904189501</v>
      </c>
      <c r="J3331">
        <v>1.2946574964394499</v>
      </c>
      <c r="K3331">
        <v>1.2952783684325899</v>
      </c>
    </row>
    <row r="3332" spans="1:11" x14ac:dyDescent="0.35">
      <c r="A3332" t="str">
        <f t="shared" si="51"/>
        <v>Grazing LivestockGrazing livestock (LFA)</v>
      </c>
      <c r="B3332" t="s">
        <v>63</v>
      </c>
      <c r="C3332" t="s">
        <v>66</v>
      </c>
      <c r="F3332" t="s">
        <v>179</v>
      </c>
      <c r="G3332" t="s">
        <v>9</v>
      </c>
      <c r="H3332">
        <v>0.32200392791171101</v>
      </c>
      <c r="I3332">
        <v>9.0606091198559502E-2</v>
      </c>
      <c r="J3332">
        <v>0.26696432308097201</v>
      </c>
      <c r="K3332">
        <v>0.65812706057631298</v>
      </c>
    </row>
    <row r="3333" spans="1:11" x14ac:dyDescent="0.35">
      <c r="A3333" t="str">
        <f t="shared" si="51"/>
        <v>Grazing LivestockGrazing livestock (LFA)</v>
      </c>
      <c r="B3333" t="s">
        <v>63</v>
      </c>
      <c r="C3333" t="s">
        <v>66</v>
      </c>
      <c r="F3333" t="s">
        <v>180</v>
      </c>
      <c r="G3333" t="s">
        <v>9</v>
      </c>
      <c r="H3333">
        <v>2.3280015350633199</v>
      </c>
      <c r="I3333">
        <v>1.05391524801975</v>
      </c>
      <c r="J3333">
        <v>2.2701771489028801</v>
      </c>
      <c r="K3333">
        <v>3.6869357255787198</v>
      </c>
    </row>
    <row r="3334" spans="1:11" x14ac:dyDescent="0.35">
      <c r="A3334" t="str">
        <f t="shared" si="51"/>
        <v>Grazing LivestockGrazing livestock (LFA)</v>
      </c>
      <c r="B3334" t="s">
        <v>63</v>
      </c>
      <c r="C3334" t="s">
        <v>66</v>
      </c>
      <c r="F3334" t="s">
        <v>181</v>
      </c>
      <c r="G3334" t="s">
        <v>9</v>
      </c>
      <c r="H3334" t="s">
        <v>19</v>
      </c>
      <c r="I3334">
        <v>0</v>
      </c>
      <c r="J3334" t="s">
        <v>19</v>
      </c>
      <c r="K3334" t="s">
        <v>19</v>
      </c>
    </row>
    <row r="3335" spans="1:11" x14ac:dyDescent="0.35">
      <c r="A3335" t="str">
        <f t="shared" si="51"/>
        <v>Grazing LivestockGrazing livestock (LFA)</v>
      </c>
      <c r="B3335" t="s">
        <v>63</v>
      </c>
      <c r="C3335" t="s">
        <v>66</v>
      </c>
      <c r="F3335" t="s">
        <v>182</v>
      </c>
      <c r="G3335" t="s">
        <v>9</v>
      </c>
      <c r="H3335">
        <v>768.15537628239895</v>
      </c>
      <c r="I3335" t="s">
        <v>24</v>
      </c>
      <c r="J3335">
        <v>860.52928241474001</v>
      </c>
      <c r="K3335" t="s">
        <v>19</v>
      </c>
    </row>
    <row r="3336" spans="1:11" x14ac:dyDescent="0.35">
      <c r="A3336" t="str">
        <f t="shared" si="51"/>
        <v>Grazing LivestockGrazing livestock (LFA)</v>
      </c>
      <c r="B3336" t="s">
        <v>63</v>
      </c>
      <c r="C3336" t="s">
        <v>66</v>
      </c>
      <c r="F3336" t="s">
        <v>183</v>
      </c>
      <c r="G3336" t="s">
        <v>9</v>
      </c>
      <c r="H3336" t="s">
        <v>19</v>
      </c>
      <c r="I3336">
        <v>0</v>
      </c>
      <c r="J3336" t="s">
        <v>19</v>
      </c>
      <c r="K3336" t="s">
        <v>19</v>
      </c>
    </row>
    <row r="3337" spans="1:11" x14ac:dyDescent="0.35">
      <c r="A3337" t="str">
        <f t="shared" si="51"/>
        <v>Grazing LivestockGrazing livestock (LFA)</v>
      </c>
      <c r="B3337" t="s">
        <v>63</v>
      </c>
      <c r="C3337" t="s">
        <v>66</v>
      </c>
      <c r="F3337" t="s">
        <v>184</v>
      </c>
      <c r="G3337" t="s">
        <v>9</v>
      </c>
      <c r="H3337">
        <v>0</v>
      </c>
      <c r="I3337">
        <v>0</v>
      </c>
      <c r="J3337" t="s">
        <v>54</v>
      </c>
      <c r="K3337">
        <v>0</v>
      </c>
    </row>
    <row r="3338" spans="1:11" x14ac:dyDescent="0.35">
      <c r="A3338" t="str">
        <f t="shared" si="51"/>
        <v>Grazing LivestockGrazing livestock (LFA)</v>
      </c>
      <c r="B3338" t="s">
        <v>63</v>
      </c>
      <c r="C3338" t="s">
        <v>66</v>
      </c>
      <c r="F3338" t="s">
        <v>185</v>
      </c>
      <c r="G3338" t="s">
        <v>9</v>
      </c>
      <c r="H3338" t="s">
        <v>24</v>
      </c>
      <c r="I3338">
        <v>0</v>
      </c>
      <c r="J3338" t="s">
        <v>24</v>
      </c>
      <c r="K3338" t="s">
        <v>24</v>
      </c>
    </row>
    <row r="3339" spans="1:11" x14ac:dyDescent="0.35">
      <c r="A3339" t="str">
        <f t="shared" si="51"/>
        <v>Grazing LivestockGrazing livestock (LFA)</v>
      </c>
      <c r="B3339" t="s">
        <v>63</v>
      </c>
      <c r="C3339" t="s">
        <v>66</v>
      </c>
      <c r="F3339" t="s">
        <v>186</v>
      </c>
      <c r="G3339" t="s">
        <v>9</v>
      </c>
      <c r="H3339">
        <v>0</v>
      </c>
      <c r="I3339">
        <v>0</v>
      </c>
      <c r="J3339">
        <v>0</v>
      </c>
      <c r="K3339">
        <v>0</v>
      </c>
    </row>
    <row r="3340" spans="1:11" x14ac:dyDescent="0.35">
      <c r="A3340" t="str">
        <f t="shared" si="51"/>
        <v>Grazing LivestockGrazing livestock (LFA)</v>
      </c>
      <c r="B3340" t="s">
        <v>63</v>
      </c>
      <c r="C3340" t="s">
        <v>66</v>
      </c>
      <c r="F3340" t="s">
        <v>187</v>
      </c>
      <c r="G3340" t="s">
        <v>9</v>
      </c>
      <c r="H3340" t="s">
        <v>24</v>
      </c>
      <c r="I3340" t="s">
        <v>54</v>
      </c>
      <c r="J3340">
        <v>0</v>
      </c>
      <c r="K3340" t="s">
        <v>24</v>
      </c>
    </row>
    <row r="3341" spans="1:11" x14ac:dyDescent="0.35">
      <c r="A3341" t="str">
        <f t="shared" si="51"/>
        <v>Grazing LivestockGrazing livestock (LFA)</v>
      </c>
      <c r="B3341" t="s">
        <v>63</v>
      </c>
      <c r="C3341" t="s">
        <v>66</v>
      </c>
      <c r="F3341" t="s">
        <v>188</v>
      </c>
      <c r="G3341" t="s">
        <v>9</v>
      </c>
      <c r="H3341" t="s">
        <v>24</v>
      </c>
      <c r="I3341" t="s">
        <v>54</v>
      </c>
      <c r="J3341" t="s">
        <v>24</v>
      </c>
      <c r="K3341">
        <v>0</v>
      </c>
    </row>
    <row r="3342" spans="1:11" x14ac:dyDescent="0.35">
      <c r="A3342" t="str">
        <f t="shared" si="51"/>
        <v>Grazing LivestockGrazing livestock (LFA)</v>
      </c>
      <c r="B3342" t="s">
        <v>63</v>
      </c>
      <c r="C3342" t="s">
        <v>66</v>
      </c>
      <c r="F3342" t="s">
        <v>189</v>
      </c>
      <c r="G3342" t="s">
        <v>9</v>
      </c>
      <c r="H3342">
        <v>0</v>
      </c>
      <c r="I3342">
        <v>0</v>
      </c>
      <c r="J3342">
        <v>0</v>
      </c>
      <c r="K3342">
        <v>0</v>
      </c>
    </row>
    <row r="3343" spans="1:11" x14ac:dyDescent="0.35">
      <c r="A3343" t="str">
        <f t="shared" si="51"/>
        <v>Grazing LivestockGrazing livestock (LFA)</v>
      </c>
      <c r="B3343" t="s">
        <v>63</v>
      </c>
      <c r="C3343" t="s">
        <v>66</v>
      </c>
      <c r="F3343" t="s">
        <v>190</v>
      </c>
      <c r="G3343" t="s">
        <v>9</v>
      </c>
      <c r="H3343">
        <v>2266.3494294406801</v>
      </c>
      <c r="I3343">
        <v>2172.2761864008498</v>
      </c>
      <c r="J3343">
        <v>1960.6275017161499</v>
      </c>
      <c r="K3343">
        <v>2971.21742481722</v>
      </c>
    </row>
    <row r="3344" spans="1:11" x14ac:dyDescent="0.35">
      <c r="A3344" t="str">
        <f t="shared" si="51"/>
        <v>Grazing LivestockGrazing livestock (LFA)</v>
      </c>
      <c r="B3344" t="s">
        <v>63</v>
      </c>
      <c r="C3344" t="s">
        <v>66</v>
      </c>
      <c r="F3344" t="s">
        <v>191</v>
      </c>
      <c r="G3344" t="s">
        <v>9</v>
      </c>
      <c r="H3344" t="s">
        <v>19</v>
      </c>
      <c r="I3344">
        <v>0</v>
      </c>
      <c r="J3344" t="s">
        <v>24</v>
      </c>
      <c r="K3344" t="s">
        <v>24</v>
      </c>
    </row>
    <row r="3345" spans="1:11" x14ac:dyDescent="0.35">
      <c r="A3345" t="str">
        <f t="shared" si="51"/>
        <v>Grazing LivestockGrazing livestock (LFA)</v>
      </c>
      <c r="B3345" t="s">
        <v>63</v>
      </c>
      <c r="C3345" t="s">
        <v>66</v>
      </c>
      <c r="F3345" t="s">
        <v>192</v>
      </c>
      <c r="G3345" t="s">
        <v>9</v>
      </c>
      <c r="H3345" t="s">
        <v>19</v>
      </c>
      <c r="I3345" t="s">
        <v>24</v>
      </c>
      <c r="J3345" t="s">
        <v>19</v>
      </c>
      <c r="K3345" t="s">
        <v>19</v>
      </c>
    </row>
    <row r="3346" spans="1:11" x14ac:dyDescent="0.35">
      <c r="A3346" t="str">
        <f t="shared" si="51"/>
        <v>Grazing LivestockGrazing livestock (LFA)</v>
      </c>
      <c r="B3346" t="s">
        <v>63</v>
      </c>
      <c r="C3346" t="s">
        <v>66</v>
      </c>
      <c r="F3346" t="s">
        <v>193</v>
      </c>
      <c r="G3346" t="s">
        <v>9</v>
      </c>
      <c r="H3346">
        <v>-343.88341472454601</v>
      </c>
      <c r="I3346" t="s">
        <v>24</v>
      </c>
      <c r="J3346">
        <v>-526.81877805152703</v>
      </c>
      <c r="K3346" t="s">
        <v>54</v>
      </c>
    </row>
    <row r="3347" spans="1:11" x14ac:dyDescent="0.35">
      <c r="A3347" t="str">
        <f t="shared" si="51"/>
        <v>Grazing LivestockGrazing livestock (LFA)</v>
      </c>
      <c r="B3347" t="s">
        <v>63</v>
      </c>
      <c r="C3347" t="s">
        <v>66</v>
      </c>
      <c r="F3347" t="s">
        <v>194</v>
      </c>
      <c r="G3347" t="s">
        <v>9</v>
      </c>
      <c r="H3347">
        <v>25894.5567951132</v>
      </c>
      <c r="I3347">
        <v>11962.8011995651</v>
      </c>
      <c r="J3347">
        <v>28226.402974315399</v>
      </c>
      <c r="K3347">
        <v>34809.842240277801</v>
      </c>
    </row>
    <row r="3348" spans="1:11" x14ac:dyDescent="0.35">
      <c r="A3348" t="str">
        <f t="shared" si="51"/>
        <v>Grazing LivestockGrazing livestock (LFA)</v>
      </c>
      <c r="B3348" t="s">
        <v>63</v>
      </c>
      <c r="C3348" t="s">
        <v>66</v>
      </c>
      <c r="F3348" t="s">
        <v>195</v>
      </c>
      <c r="G3348" t="s">
        <v>9</v>
      </c>
      <c r="H3348">
        <v>32839.380300211</v>
      </c>
      <c r="I3348">
        <v>10631.221202545399</v>
      </c>
      <c r="J3348">
        <v>30460.987435769999</v>
      </c>
      <c r="K3348">
        <v>59274.833916956297</v>
      </c>
    </row>
    <row r="3349" spans="1:11" x14ac:dyDescent="0.35">
      <c r="A3349" t="str">
        <f t="shared" si="51"/>
        <v>Grazing LivestockGrazing livestock (LFA)</v>
      </c>
      <c r="B3349" t="s">
        <v>63</v>
      </c>
      <c r="C3349" t="s">
        <v>66</v>
      </c>
      <c r="F3349" t="s">
        <v>196</v>
      </c>
      <c r="G3349" t="s">
        <v>9</v>
      </c>
      <c r="H3349" t="s">
        <v>24</v>
      </c>
      <c r="I3349" t="s">
        <v>24</v>
      </c>
      <c r="J3349" t="s">
        <v>54</v>
      </c>
      <c r="K3349">
        <v>0</v>
      </c>
    </row>
    <row r="3350" spans="1:11" x14ac:dyDescent="0.35">
      <c r="A3350" t="str">
        <f t="shared" si="51"/>
        <v>Grazing LivestockGrazing livestock (LFA)</v>
      </c>
      <c r="B3350" t="s">
        <v>63</v>
      </c>
      <c r="C3350" t="s">
        <v>66</v>
      </c>
      <c r="F3350" t="s">
        <v>197</v>
      </c>
      <c r="G3350" t="s">
        <v>9</v>
      </c>
      <c r="H3350">
        <v>0</v>
      </c>
      <c r="I3350">
        <v>0</v>
      </c>
      <c r="J3350">
        <v>0</v>
      </c>
      <c r="K3350">
        <v>0</v>
      </c>
    </row>
    <row r="3351" spans="1:11" x14ac:dyDescent="0.35">
      <c r="A3351" t="str">
        <f t="shared" si="51"/>
        <v>Grazing LivestockGrazing livestock (LFA)</v>
      </c>
      <c r="B3351" t="s">
        <v>63</v>
      </c>
      <c r="C3351" t="s">
        <v>66</v>
      </c>
      <c r="F3351" t="s">
        <v>198</v>
      </c>
      <c r="G3351" t="s">
        <v>9</v>
      </c>
      <c r="H3351" t="s">
        <v>19</v>
      </c>
      <c r="I3351">
        <v>0</v>
      </c>
      <c r="J3351" t="s">
        <v>24</v>
      </c>
      <c r="K3351" t="s">
        <v>19</v>
      </c>
    </row>
    <row r="3352" spans="1:11" x14ac:dyDescent="0.35">
      <c r="A3352" t="str">
        <f t="shared" si="51"/>
        <v>Grazing LivestockGrazing livestock (LFA)</v>
      </c>
      <c r="B3352" t="s">
        <v>63</v>
      </c>
      <c r="C3352" t="s">
        <v>66</v>
      </c>
      <c r="F3352" t="s">
        <v>199</v>
      </c>
      <c r="G3352" t="s">
        <v>9</v>
      </c>
      <c r="H3352" t="s">
        <v>19</v>
      </c>
      <c r="I3352">
        <v>0</v>
      </c>
      <c r="J3352" t="s">
        <v>24</v>
      </c>
      <c r="K3352" t="s">
        <v>24</v>
      </c>
    </row>
    <row r="3353" spans="1:11" x14ac:dyDescent="0.35">
      <c r="A3353" t="str">
        <f t="shared" si="51"/>
        <v>Grazing LivestockGrazing livestock (LFA)</v>
      </c>
      <c r="B3353" t="s">
        <v>63</v>
      </c>
      <c r="C3353" t="s">
        <v>66</v>
      </c>
      <c r="F3353" t="s">
        <v>200</v>
      </c>
      <c r="G3353" t="s">
        <v>9</v>
      </c>
      <c r="H3353">
        <v>982976.18146893405</v>
      </c>
      <c r="I3353">
        <v>725398.40643769305</v>
      </c>
      <c r="J3353">
        <v>931806.90807713999</v>
      </c>
      <c r="K3353">
        <v>1336878.4230009001</v>
      </c>
    </row>
    <row r="3354" spans="1:11" x14ac:dyDescent="0.35">
      <c r="A3354" t="str">
        <f t="shared" si="51"/>
        <v>Grazing LivestockGrazing livestock (LFA)</v>
      </c>
      <c r="B3354" t="s">
        <v>63</v>
      </c>
      <c r="C3354" t="s">
        <v>66</v>
      </c>
      <c r="F3354" t="s">
        <v>201</v>
      </c>
      <c r="G3354" t="s">
        <v>9</v>
      </c>
      <c r="H3354">
        <v>743809.60360176698</v>
      </c>
      <c r="I3354">
        <v>614195.21087401104</v>
      </c>
      <c r="J3354">
        <v>704664.66720868205</v>
      </c>
      <c r="K3354">
        <v>948759.77298172005</v>
      </c>
    </row>
    <row r="3355" spans="1:11" x14ac:dyDescent="0.35">
      <c r="A3355" t="str">
        <f t="shared" si="51"/>
        <v>Grazing LivestockGrazing livestock (LFA)</v>
      </c>
      <c r="B3355" t="s">
        <v>63</v>
      </c>
      <c r="C3355" t="s">
        <v>66</v>
      </c>
      <c r="F3355" t="s">
        <v>202</v>
      </c>
      <c r="G3355" t="s">
        <v>9</v>
      </c>
      <c r="H3355">
        <v>59306.766656368804</v>
      </c>
      <c r="I3355">
        <v>26121.733872487799</v>
      </c>
      <c r="J3355">
        <v>63809.098450279598</v>
      </c>
      <c r="K3355">
        <v>82652.501064369702</v>
      </c>
    </row>
    <row r="3356" spans="1:11" x14ac:dyDescent="0.35">
      <c r="A3356" t="str">
        <f t="shared" si="51"/>
        <v>Grazing LivestockGrazing livestock (LFA)</v>
      </c>
      <c r="B3356" t="s">
        <v>63</v>
      </c>
      <c r="C3356" t="s">
        <v>66</v>
      </c>
      <c r="F3356" t="s">
        <v>203</v>
      </c>
      <c r="G3356" t="s">
        <v>9</v>
      </c>
      <c r="H3356">
        <v>66417.662168119801</v>
      </c>
      <c r="I3356">
        <v>31953.996457319001</v>
      </c>
      <c r="J3356">
        <v>64768.563151857699</v>
      </c>
      <c r="K3356">
        <v>103346.82935918101</v>
      </c>
    </row>
    <row r="3357" spans="1:11" x14ac:dyDescent="0.35">
      <c r="A3357" t="str">
        <f t="shared" si="51"/>
        <v>Grazing LivestockGrazing livestock (LFA)</v>
      </c>
      <c r="B3357" t="s">
        <v>63</v>
      </c>
      <c r="C3357" t="s">
        <v>66</v>
      </c>
      <c r="F3357" t="s">
        <v>204</v>
      </c>
      <c r="G3357" t="s">
        <v>9</v>
      </c>
      <c r="H3357">
        <v>32519.3764502255</v>
      </c>
      <c r="I3357">
        <v>14845.082277347699</v>
      </c>
      <c r="J3357">
        <v>33415.283127875598</v>
      </c>
      <c r="K3357">
        <v>47965.429453889803</v>
      </c>
    </row>
    <row r="3358" spans="1:11" x14ac:dyDescent="0.35">
      <c r="A3358" t="str">
        <f t="shared" si="51"/>
        <v>Grazing LivestockGrazing livestock (LFA)</v>
      </c>
      <c r="B3358" t="s">
        <v>63</v>
      </c>
      <c r="C3358" t="s">
        <v>66</v>
      </c>
      <c r="F3358" t="s">
        <v>205</v>
      </c>
      <c r="G3358" t="s">
        <v>9</v>
      </c>
      <c r="H3358">
        <v>19425.6930601516</v>
      </c>
      <c r="I3358">
        <v>9912.0065630334193</v>
      </c>
      <c r="J3358">
        <v>20407.7858329226</v>
      </c>
      <c r="K3358">
        <v>26737.579824795899</v>
      </c>
    </row>
    <row r="3359" spans="1:11" x14ac:dyDescent="0.35">
      <c r="A3359" t="str">
        <f t="shared" si="51"/>
        <v>Grazing LivestockGrazing livestock (LFA)</v>
      </c>
      <c r="B3359" t="s">
        <v>63</v>
      </c>
      <c r="C3359" t="s">
        <v>66</v>
      </c>
      <c r="F3359" t="s">
        <v>206</v>
      </c>
      <c r="G3359" t="s">
        <v>9</v>
      </c>
      <c r="H3359">
        <v>785.61192504890403</v>
      </c>
      <c r="I3359" t="s">
        <v>19</v>
      </c>
      <c r="J3359">
        <v>760.69904528138898</v>
      </c>
      <c r="K3359" t="s">
        <v>19</v>
      </c>
    </row>
    <row r="3360" spans="1:11" x14ac:dyDescent="0.35">
      <c r="A3360" t="str">
        <f t="shared" ref="A3360:A3423" si="52">CONCATENATE(B3360,C3360,D3360,E3360)</f>
        <v>Grazing LivestockGrazing livestock (LFA)Grazing livestock (DA)</v>
      </c>
      <c r="B3360" t="s">
        <v>63</v>
      </c>
      <c r="C3360" t="s">
        <v>66</v>
      </c>
      <c r="D3360" t="s">
        <v>67</v>
      </c>
      <c r="F3360" t="s">
        <v>4</v>
      </c>
      <c r="G3360" t="s">
        <v>5</v>
      </c>
      <c r="H3360">
        <v>2634.0001999999999</v>
      </c>
      <c r="I3360">
        <v>910.23170000000005</v>
      </c>
      <c r="J3360">
        <v>1159.3735999999999</v>
      </c>
      <c r="K3360">
        <v>564.39490000000001</v>
      </c>
    </row>
    <row r="3361" spans="1:11" x14ac:dyDescent="0.35">
      <c r="A3361" t="str">
        <f t="shared" si="52"/>
        <v>Grazing LivestockGrazing livestock (LFA)Grazing livestock (DA)</v>
      </c>
      <c r="B3361" t="s">
        <v>63</v>
      </c>
      <c r="C3361" t="s">
        <v>66</v>
      </c>
      <c r="D3361" t="s">
        <v>67</v>
      </c>
      <c r="F3361" t="s">
        <v>6</v>
      </c>
      <c r="G3361" t="s">
        <v>7</v>
      </c>
      <c r="H3361">
        <v>91.992141920869997</v>
      </c>
      <c r="I3361">
        <v>66.213767614333804</v>
      </c>
      <c r="J3361">
        <v>91.198815661319202</v>
      </c>
      <c r="K3361">
        <v>135.19603159064701</v>
      </c>
    </row>
    <row r="3362" spans="1:11" x14ac:dyDescent="0.35">
      <c r="A3362" t="str">
        <f t="shared" si="52"/>
        <v>Grazing LivestockGrazing livestock (LFA)Grazing livestock (DA)</v>
      </c>
      <c r="B3362" t="s">
        <v>63</v>
      </c>
      <c r="C3362" t="s">
        <v>66</v>
      </c>
      <c r="D3362" t="s">
        <v>67</v>
      </c>
      <c r="F3362" t="s">
        <v>177</v>
      </c>
      <c r="G3362" t="s">
        <v>9</v>
      </c>
      <c r="H3362">
        <v>1.31239957961348</v>
      </c>
      <c r="I3362">
        <v>1.0585604703226099</v>
      </c>
      <c r="J3362">
        <v>1.41603368311051</v>
      </c>
      <c r="K3362">
        <v>1.5088963238650499</v>
      </c>
    </row>
    <row r="3363" spans="1:11" x14ac:dyDescent="0.35">
      <c r="A3363" t="str">
        <f t="shared" si="52"/>
        <v>Grazing LivestockGrazing livestock (LFA)Grazing livestock (DA)</v>
      </c>
      <c r="B3363" t="s">
        <v>63</v>
      </c>
      <c r="C3363" t="s">
        <v>66</v>
      </c>
      <c r="D3363" t="s">
        <v>67</v>
      </c>
      <c r="F3363" t="s">
        <v>178</v>
      </c>
      <c r="G3363" t="s">
        <v>9</v>
      </c>
      <c r="H3363">
        <v>1.1532426840051799</v>
      </c>
      <c r="I3363">
        <v>0.96317639104217301</v>
      </c>
      <c r="J3363">
        <v>1.2396906435666499</v>
      </c>
      <c r="K3363">
        <v>1.2821929684017701</v>
      </c>
    </row>
    <row r="3364" spans="1:11" x14ac:dyDescent="0.35">
      <c r="A3364" t="str">
        <f t="shared" si="52"/>
        <v>Grazing LivestockGrazing livestock (LFA)Grazing livestock (DA)</v>
      </c>
      <c r="B3364" t="s">
        <v>63</v>
      </c>
      <c r="C3364" t="s">
        <v>66</v>
      </c>
      <c r="D3364" t="s">
        <v>67</v>
      </c>
      <c r="F3364" t="s">
        <v>179</v>
      </c>
      <c r="G3364" t="s">
        <v>9</v>
      </c>
      <c r="H3364">
        <v>0.19088026889844001</v>
      </c>
      <c r="I3364" t="s">
        <v>19</v>
      </c>
      <c r="J3364">
        <v>0.23224200315819399</v>
      </c>
      <c r="K3364" t="s">
        <v>19</v>
      </c>
    </row>
    <row r="3365" spans="1:11" x14ac:dyDescent="0.35">
      <c r="A3365" t="str">
        <f t="shared" si="52"/>
        <v>Grazing LivestockGrazing livestock (LFA)Grazing livestock (DA)</v>
      </c>
      <c r="B3365" t="s">
        <v>63</v>
      </c>
      <c r="C3365" t="s">
        <v>66</v>
      </c>
      <c r="D3365" t="s">
        <v>67</v>
      </c>
      <c r="F3365" t="s">
        <v>180</v>
      </c>
      <c r="G3365" t="s">
        <v>9</v>
      </c>
      <c r="H3365">
        <v>1.74218620232267</v>
      </c>
      <c r="I3365">
        <v>0.95301185717033998</v>
      </c>
      <c r="J3365">
        <v>2.08900256349277</v>
      </c>
      <c r="K3365">
        <v>2.3025062417059399</v>
      </c>
    </row>
    <row r="3366" spans="1:11" x14ac:dyDescent="0.35">
      <c r="A3366" t="str">
        <f t="shared" si="52"/>
        <v>Grazing LivestockGrazing livestock (LFA)Grazing livestock (DA)</v>
      </c>
      <c r="B3366" t="s">
        <v>63</v>
      </c>
      <c r="C3366" t="s">
        <v>66</v>
      </c>
      <c r="D3366" t="s">
        <v>67</v>
      </c>
      <c r="F3366" t="s">
        <v>181</v>
      </c>
      <c r="G3366" t="s">
        <v>9</v>
      </c>
      <c r="H3366" t="s">
        <v>19</v>
      </c>
      <c r="I3366">
        <v>0</v>
      </c>
      <c r="J3366" t="s">
        <v>24</v>
      </c>
      <c r="K3366" t="s">
        <v>19</v>
      </c>
    </row>
    <row r="3367" spans="1:11" x14ac:dyDescent="0.35">
      <c r="A3367" t="str">
        <f t="shared" si="52"/>
        <v>Grazing LivestockGrazing livestock (LFA)Grazing livestock (DA)</v>
      </c>
      <c r="B3367" t="s">
        <v>63</v>
      </c>
      <c r="C3367" t="s">
        <v>66</v>
      </c>
      <c r="D3367" t="s">
        <v>67</v>
      </c>
      <c r="F3367" t="s">
        <v>182</v>
      </c>
      <c r="G3367" t="s">
        <v>9</v>
      </c>
      <c r="H3367" t="s">
        <v>19</v>
      </c>
      <c r="I3367" t="s">
        <v>24</v>
      </c>
      <c r="J3367" t="s">
        <v>19</v>
      </c>
      <c r="K3367" t="s">
        <v>19</v>
      </c>
    </row>
    <row r="3368" spans="1:11" x14ac:dyDescent="0.35">
      <c r="A3368" t="str">
        <f t="shared" si="52"/>
        <v>Grazing LivestockGrazing livestock (LFA)Grazing livestock (DA)</v>
      </c>
      <c r="B3368" t="s">
        <v>63</v>
      </c>
      <c r="C3368" t="s">
        <v>66</v>
      </c>
      <c r="D3368" t="s">
        <v>67</v>
      </c>
      <c r="F3368" t="s">
        <v>183</v>
      </c>
      <c r="G3368" t="s">
        <v>9</v>
      </c>
      <c r="H3368" t="s">
        <v>19</v>
      </c>
      <c r="I3368">
        <v>0</v>
      </c>
      <c r="J3368" t="s">
        <v>19</v>
      </c>
      <c r="K3368" t="s">
        <v>19</v>
      </c>
    </row>
    <row r="3369" spans="1:11" x14ac:dyDescent="0.35">
      <c r="A3369" t="str">
        <f t="shared" si="52"/>
        <v>Grazing LivestockGrazing livestock (LFA)Grazing livestock (DA)</v>
      </c>
      <c r="B3369" t="s">
        <v>63</v>
      </c>
      <c r="C3369" t="s">
        <v>66</v>
      </c>
      <c r="D3369" t="s">
        <v>67</v>
      </c>
      <c r="F3369" t="s">
        <v>184</v>
      </c>
      <c r="G3369" t="s">
        <v>9</v>
      </c>
      <c r="H3369">
        <v>0</v>
      </c>
      <c r="I3369">
        <v>0</v>
      </c>
      <c r="J3369">
        <v>0</v>
      </c>
      <c r="K3369">
        <v>0</v>
      </c>
    </row>
    <row r="3370" spans="1:11" x14ac:dyDescent="0.35">
      <c r="A3370" t="str">
        <f t="shared" si="52"/>
        <v>Grazing LivestockGrazing livestock (LFA)Grazing livestock (DA)</v>
      </c>
      <c r="B3370" t="s">
        <v>63</v>
      </c>
      <c r="C3370" t="s">
        <v>66</v>
      </c>
      <c r="D3370" t="s">
        <v>67</v>
      </c>
      <c r="F3370" t="s">
        <v>185</v>
      </c>
      <c r="G3370" t="s">
        <v>9</v>
      </c>
      <c r="H3370" t="s">
        <v>24</v>
      </c>
      <c r="I3370" t="s">
        <v>54</v>
      </c>
      <c r="J3370" t="s">
        <v>54</v>
      </c>
      <c r="K3370" t="s">
        <v>24</v>
      </c>
    </row>
    <row r="3371" spans="1:11" x14ac:dyDescent="0.35">
      <c r="A3371" t="str">
        <f t="shared" si="52"/>
        <v>Grazing LivestockGrazing livestock (LFA)Grazing livestock (DA)</v>
      </c>
      <c r="B3371" t="s">
        <v>63</v>
      </c>
      <c r="C3371" t="s">
        <v>66</v>
      </c>
      <c r="D3371" t="s">
        <v>67</v>
      </c>
      <c r="F3371" t="s">
        <v>186</v>
      </c>
      <c r="G3371" t="s">
        <v>9</v>
      </c>
      <c r="H3371">
        <v>0</v>
      </c>
      <c r="I3371">
        <v>0</v>
      </c>
      <c r="J3371">
        <v>0</v>
      </c>
      <c r="K3371">
        <v>0</v>
      </c>
    </row>
    <row r="3372" spans="1:11" x14ac:dyDescent="0.35">
      <c r="A3372" t="str">
        <f t="shared" si="52"/>
        <v>Grazing LivestockGrazing livestock (LFA)Grazing livestock (DA)</v>
      </c>
      <c r="B3372" t="s">
        <v>63</v>
      </c>
      <c r="C3372" t="s">
        <v>66</v>
      </c>
      <c r="D3372" t="s">
        <v>67</v>
      </c>
      <c r="F3372" t="s">
        <v>187</v>
      </c>
      <c r="G3372" t="s">
        <v>9</v>
      </c>
      <c r="H3372" t="s">
        <v>24</v>
      </c>
      <c r="I3372" t="s">
        <v>54</v>
      </c>
      <c r="J3372">
        <v>0</v>
      </c>
      <c r="K3372" t="s">
        <v>24</v>
      </c>
    </row>
    <row r="3373" spans="1:11" x14ac:dyDescent="0.35">
      <c r="A3373" t="str">
        <f t="shared" si="52"/>
        <v>Grazing LivestockGrazing livestock (LFA)Grazing livestock (DA)</v>
      </c>
      <c r="B3373" t="s">
        <v>63</v>
      </c>
      <c r="C3373" t="s">
        <v>66</v>
      </c>
      <c r="D3373" t="s">
        <v>67</v>
      </c>
      <c r="F3373" t="s">
        <v>188</v>
      </c>
      <c r="G3373" t="s">
        <v>9</v>
      </c>
      <c r="H3373" t="s">
        <v>54</v>
      </c>
      <c r="I3373">
        <v>0</v>
      </c>
      <c r="J3373" t="s">
        <v>54</v>
      </c>
      <c r="K3373">
        <v>0</v>
      </c>
    </row>
    <row r="3374" spans="1:11" x14ac:dyDescent="0.35">
      <c r="A3374" t="str">
        <f t="shared" si="52"/>
        <v>Grazing LivestockGrazing livestock (LFA)Grazing livestock (DA)</v>
      </c>
      <c r="B3374" t="s">
        <v>63</v>
      </c>
      <c r="C3374" t="s">
        <v>66</v>
      </c>
      <c r="D3374" t="s">
        <v>67</v>
      </c>
      <c r="F3374" t="s">
        <v>189</v>
      </c>
      <c r="G3374" t="s">
        <v>9</v>
      </c>
      <c r="H3374">
        <v>0</v>
      </c>
      <c r="I3374">
        <v>0</v>
      </c>
      <c r="J3374">
        <v>0</v>
      </c>
      <c r="K3374">
        <v>0</v>
      </c>
    </row>
    <row r="3375" spans="1:11" x14ac:dyDescent="0.35">
      <c r="A3375" t="str">
        <f t="shared" si="52"/>
        <v>Grazing LivestockGrazing livestock (LFA)Grazing livestock (DA)</v>
      </c>
      <c r="B3375" t="s">
        <v>63</v>
      </c>
      <c r="C3375" t="s">
        <v>66</v>
      </c>
      <c r="D3375" t="s">
        <v>67</v>
      </c>
      <c r="F3375" t="s">
        <v>190</v>
      </c>
      <c r="G3375" t="s">
        <v>9</v>
      </c>
      <c r="H3375">
        <v>3498.66063818067</v>
      </c>
      <c r="I3375">
        <v>2301.1005182526601</v>
      </c>
      <c r="J3375">
        <v>3112.21948714375</v>
      </c>
      <c r="K3375">
        <v>6223.8568656449597</v>
      </c>
    </row>
    <row r="3376" spans="1:11" x14ac:dyDescent="0.35">
      <c r="A3376" t="str">
        <f t="shared" si="52"/>
        <v>Grazing LivestockGrazing livestock (LFA)Grazing livestock (DA)</v>
      </c>
      <c r="B3376" t="s">
        <v>63</v>
      </c>
      <c r="C3376" t="s">
        <v>66</v>
      </c>
      <c r="D3376" t="s">
        <v>67</v>
      </c>
      <c r="F3376" t="s">
        <v>191</v>
      </c>
      <c r="G3376" t="s">
        <v>9</v>
      </c>
      <c r="H3376" t="s">
        <v>19</v>
      </c>
      <c r="I3376">
        <v>0</v>
      </c>
      <c r="J3376" t="s">
        <v>24</v>
      </c>
      <c r="K3376" t="s">
        <v>24</v>
      </c>
    </row>
    <row r="3377" spans="1:11" x14ac:dyDescent="0.35">
      <c r="A3377" t="str">
        <f t="shared" si="52"/>
        <v>Grazing LivestockGrazing livestock (LFA)Grazing livestock (DA)</v>
      </c>
      <c r="B3377" t="s">
        <v>63</v>
      </c>
      <c r="C3377" t="s">
        <v>66</v>
      </c>
      <c r="D3377" t="s">
        <v>67</v>
      </c>
      <c r="F3377" t="s">
        <v>192</v>
      </c>
      <c r="G3377" t="s">
        <v>9</v>
      </c>
      <c r="H3377" t="s">
        <v>24</v>
      </c>
      <c r="I3377" t="s">
        <v>54</v>
      </c>
      <c r="J3377" t="s">
        <v>24</v>
      </c>
      <c r="K3377" t="s">
        <v>24</v>
      </c>
    </row>
    <row r="3378" spans="1:11" x14ac:dyDescent="0.35">
      <c r="A3378" t="str">
        <f t="shared" si="52"/>
        <v>Grazing LivestockGrazing livestock (LFA)Grazing livestock (DA)</v>
      </c>
      <c r="B3378" t="s">
        <v>63</v>
      </c>
      <c r="C3378" t="s">
        <v>66</v>
      </c>
      <c r="D3378" t="s">
        <v>67</v>
      </c>
      <c r="F3378" t="s">
        <v>193</v>
      </c>
      <c r="G3378" t="s">
        <v>9</v>
      </c>
      <c r="H3378">
        <v>-402.34480931322599</v>
      </c>
      <c r="I3378" t="s">
        <v>54</v>
      </c>
      <c r="J3378" t="s">
        <v>24</v>
      </c>
      <c r="K3378">
        <v>-546.00009993003096</v>
      </c>
    </row>
    <row r="3379" spans="1:11" x14ac:dyDescent="0.35">
      <c r="A3379" t="str">
        <f t="shared" si="52"/>
        <v>Grazing LivestockGrazing livestock (LFA)Grazing livestock (DA)</v>
      </c>
      <c r="B3379" t="s">
        <v>63</v>
      </c>
      <c r="C3379" t="s">
        <v>66</v>
      </c>
      <c r="D3379" t="s">
        <v>67</v>
      </c>
      <c r="F3379" t="s">
        <v>194</v>
      </c>
      <c r="G3379" t="s">
        <v>9</v>
      </c>
      <c r="H3379">
        <v>27357.075350867501</v>
      </c>
      <c r="I3379">
        <v>16102.502377581401</v>
      </c>
      <c r="J3379">
        <v>29676.0355701562</v>
      </c>
      <c r="K3379">
        <v>40744.382416460503</v>
      </c>
    </row>
    <row r="3380" spans="1:11" x14ac:dyDescent="0.35">
      <c r="A3380" t="str">
        <f t="shared" si="52"/>
        <v>Grazing LivestockGrazing livestock (LFA)Grazing livestock (DA)</v>
      </c>
      <c r="B3380" t="s">
        <v>63</v>
      </c>
      <c r="C3380" t="s">
        <v>66</v>
      </c>
      <c r="D3380" t="s">
        <v>67</v>
      </c>
      <c r="F3380" t="s">
        <v>195</v>
      </c>
      <c r="G3380" t="s">
        <v>9</v>
      </c>
      <c r="H3380">
        <v>23189.598103105702</v>
      </c>
      <c r="I3380" t="s">
        <v>19</v>
      </c>
      <c r="J3380">
        <v>26862.1506990499</v>
      </c>
      <c r="K3380">
        <v>41121.207631394303</v>
      </c>
    </row>
    <row r="3381" spans="1:11" x14ac:dyDescent="0.35">
      <c r="A3381" t="str">
        <f t="shared" si="52"/>
        <v>Grazing LivestockGrazing livestock (LFA)Grazing livestock (DA)</v>
      </c>
      <c r="B3381" t="s">
        <v>63</v>
      </c>
      <c r="C3381" t="s">
        <v>66</v>
      </c>
      <c r="D3381" t="s">
        <v>67</v>
      </c>
      <c r="F3381" t="s">
        <v>196</v>
      </c>
      <c r="G3381" t="s">
        <v>9</v>
      </c>
      <c r="H3381" t="s">
        <v>24</v>
      </c>
      <c r="I3381" t="s">
        <v>24</v>
      </c>
      <c r="J3381" t="s">
        <v>54</v>
      </c>
      <c r="K3381">
        <v>0</v>
      </c>
    </row>
    <row r="3382" spans="1:11" x14ac:dyDescent="0.35">
      <c r="A3382" t="str">
        <f t="shared" si="52"/>
        <v>Grazing LivestockGrazing livestock (LFA)Grazing livestock (DA)</v>
      </c>
      <c r="B3382" t="s">
        <v>63</v>
      </c>
      <c r="C3382" t="s">
        <v>66</v>
      </c>
      <c r="D3382" t="s">
        <v>67</v>
      </c>
      <c r="F3382" t="s">
        <v>197</v>
      </c>
      <c r="G3382" t="s">
        <v>9</v>
      </c>
      <c r="H3382">
        <v>0</v>
      </c>
      <c r="I3382">
        <v>0</v>
      </c>
      <c r="J3382">
        <v>0</v>
      </c>
      <c r="K3382">
        <v>0</v>
      </c>
    </row>
    <row r="3383" spans="1:11" x14ac:dyDescent="0.35">
      <c r="A3383" t="str">
        <f t="shared" si="52"/>
        <v>Grazing LivestockGrazing livestock (LFA)Grazing livestock (DA)</v>
      </c>
      <c r="B3383" t="s">
        <v>63</v>
      </c>
      <c r="C3383" t="s">
        <v>66</v>
      </c>
      <c r="D3383" t="s">
        <v>67</v>
      </c>
      <c r="F3383" t="s">
        <v>198</v>
      </c>
      <c r="G3383" t="s">
        <v>9</v>
      </c>
      <c r="H3383" t="s">
        <v>24</v>
      </c>
      <c r="I3383" t="s">
        <v>54</v>
      </c>
      <c r="J3383" t="s">
        <v>24</v>
      </c>
      <c r="K3383">
        <v>0</v>
      </c>
    </row>
    <row r="3384" spans="1:11" x14ac:dyDescent="0.35">
      <c r="A3384" t="str">
        <f t="shared" si="52"/>
        <v>Grazing LivestockGrazing livestock (LFA)Grazing livestock (DA)</v>
      </c>
      <c r="B3384" t="s">
        <v>63</v>
      </c>
      <c r="C3384" t="s">
        <v>66</v>
      </c>
      <c r="D3384" t="s">
        <v>67</v>
      </c>
      <c r="F3384" t="s">
        <v>199</v>
      </c>
      <c r="G3384" t="s">
        <v>9</v>
      </c>
      <c r="H3384">
        <v>0</v>
      </c>
      <c r="I3384">
        <v>0</v>
      </c>
      <c r="J3384" t="s">
        <v>54</v>
      </c>
      <c r="K3384">
        <v>0</v>
      </c>
    </row>
    <row r="3385" spans="1:11" x14ac:dyDescent="0.35">
      <c r="A3385" t="str">
        <f t="shared" si="52"/>
        <v>Grazing LivestockGrazing livestock (LFA)Grazing livestock (DA)</v>
      </c>
      <c r="B3385" t="s">
        <v>63</v>
      </c>
      <c r="C3385" t="s">
        <v>66</v>
      </c>
      <c r="D3385" t="s">
        <v>67</v>
      </c>
      <c r="F3385" t="s">
        <v>200</v>
      </c>
      <c r="G3385" t="s">
        <v>9</v>
      </c>
      <c r="H3385">
        <v>819721.60800173797</v>
      </c>
      <c r="I3385">
        <v>765654.04735508503</v>
      </c>
      <c r="J3385">
        <v>828271.77368503099</v>
      </c>
      <c r="K3385">
        <v>889355.77952493902</v>
      </c>
    </row>
    <row r="3386" spans="1:11" x14ac:dyDescent="0.35">
      <c r="A3386" t="str">
        <f t="shared" si="52"/>
        <v>Grazing LivestockGrazing livestock (LFA)Grazing livestock (DA)</v>
      </c>
      <c r="B3386" t="s">
        <v>63</v>
      </c>
      <c r="C3386" t="s">
        <v>66</v>
      </c>
      <c r="D3386" t="s">
        <v>67</v>
      </c>
      <c r="F3386" t="s">
        <v>201</v>
      </c>
      <c r="G3386" t="s">
        <v>9</v>
      </c>
      <c r="H3386">
        <v>631800.39183470805</v>
      </c>
      <c r="I3386">
        <v>663846.01112332102</v>
      </c>
      <c r="J3386">
        <v>623997.60653787502</v>
      </c>
      <c r="K3386">
        <v>596146.99517394602</v>
      </c>
    </row>
    <row r="3387" spans="1:11" x14ac:dyDescent="0.35">
      <c r="A3387" t="str">
        <f t="shared" si="52"/>
        <v>Grazing LivestockGrazing livestock (LFA)Grazing livestock (DA)</v>
      </c>
      <c r="B3387" t="s">
        <v>63</v>
      </c>
      <c r="C3387" t="s">
        <v>66</v>
      </c>
      <c r="D3387" t="s">
        <v>67</v>
      </c>
      <c r="F3387" t="s">
        <v>202</v>
      </c>
      <c r="G3387" t="s">
        <v>9</v>
      </c>
      <c r="H3387">
        <v>48244.124214721</v>
      </c>
      <c r="I3387">
        <v>23816.070961712299</v>
      </c>
      <c r="J3387">
        <v>58592.799589278198</v>
      </c>
      <c r="K3387">
        <v>66382.501113493403</v>
      </c>
    </row>
    <row r="3388" spans="1:11" x14ac:dyDescent="0.35">
      <c r="A3388" t="str">
        <f t="shared" si="52"/>
        <v>Grazing LivestockGrazing livestock (LFA)Grazing livestock (DA)</v>
      </c>
      <c r="B3388" t="s">
        <v>63</v>
      </c>
      <c r="C3388" t="s">
        <v>66</v>
      </c>
      <c r="D3388" t="s">
        <v>67</v>
      </c>
      <c r="F3388" t="s">
        <v>203</v>
      </c>
      <c r="G3388" t="s">
        <v>9</v>
      </c>
      <c r="H3388">
        <v>48061.303051039999</v>
      </c>
      <c r="I3388">
        <v>28940.387239205102</v>
      </c>
      <c r="J3388">
        <v>57104.225719561</v>
      </c>
      <c r="K3388">
        <v>60322.820467725702</v>
      </c>
    </row>
    <row r="3389" spans="1:11" x14ac:dyDescent="0.35">
      <c r="A3389" t="str">
        <f t="shared" si="52"/>
        <v>Grazing LivestockGrazing livestock (LFA)Grazing livestock (DA)</v>
      </c>
      <c r="B3389" t="s">
        <v>63</v>
      </c>
      <c r="C3389" t="s">
        <v>66</v>
      </c>
      <c r="D3389" t="s">
        <v>67</v>
      </c>
      <c r="F3389" t="s">
        <v>204</v>
      </c>
      <c r="G3389" t="s">
        <v>9</v>
      </c>
      <c r="H3389">
        <v>32208.844794393</v>
      </c>
      <c r="I3389">
        <v>16765.8535010372</v>
      </c>
      <c r="J3389">
        <v>36663.711055694199</v>
      </c>
      <c r="K3389">
        <v>47963.497933804902</v>
      </c>
    </row>
    <row r="3390" spans="1:11" x14ac:dyDescent="0.35">
      <c r="A3390" t="str">
        <f t="shared" si="52"/>
        <v>Grazing LivestockGrazing livestock (LFA)Grazing livestock (DA)</v>
      </c>
      <c r="B3390" t="s">
        <v>63</v>
      </c>
      <c r="C3390" t="s">
        <v>66</v>
      </c>
      <c r="D3390" t="s">
        <v>67</v>
      </c>
      <c r="F3390" t="s">
        <v>205</v>
      </c>
      <c r="G3390" t="s">
        <v>9</v>
      </c>
      <c r="H3390">
        <v>13491.2193642202</v>
      </c>
      <c r="I3390">
        <v>10082.121779322801</v>
      </c>
      <c r="J3390">
        <v>15411.041349397599</v>
      </c>
      <c r="K3390">
        <v>15045.5880586448</v>
      </c>
    </row>
    <row r="3391" spans="1:11" x14ac:dyDescent="0.35">
      <c r="A3391" t="str">
        <f t="shared" si="52"/>
        <v>Grazing LivestockGrazing livestock (LFA)Grazing livestock (DA)</v>
      </c>
      <c r="B3391" t="s">
        <v>63</v>
      </c>
      <c r="C3391" t="s">
        <v>66</v>
      </c>
      <c r="D3391" t="s">
        <v>67</v>
      </c>
      <c r="F3391" t="s">
        <v>206</v>
      </c>
      <c r="G3391" t="s">
        <v>9</v>
      </c>
      <c r="H3391" t="s">
        <v>19</v>
      </c>
      <c r="I3391" t="s">
        <v>24</v>
      </c>
      <c r="J3391" t="s">
        <v>19</v>
      </c>
      <c r="K3391" t="s">
        <v>19</v>
      </c>
    </row>
    <row r="3392" spans="1:11" x14ac:dyDescent="0.35">
      <c r="A3392" t="str">
        <f t="shared" si="52"/>
        <v>Grazing LivestockGrazing livestock (LFA)Specialist sheep (SDA)</v>
      </c>
      <c r="B3392" t="s">
        <v>63</v>
      </c>
      <c r="C3392" t="s">
        <v>66</v>
      </c>
      <c r="D3392" t="s">
        <v>68</v>
      </c>
      <c r="F3392" t="s">
        <v>4</v>
      </c>
      <c r="G3392" t="s">
        <v>5</v>
      </c>
      <c r="H3392">
        <v>2027</v>
      </c>
      <c r="I3392">
        <v>364.69639999999998</v>
      </c>
      <c r="J3392">
        <v>969.47220000000004</v>
      </c>
      <c r="K3392">
        <v>692.83140000000003</v>
      </c>
    </row>
    <row r="3393" spans="1:11" x14ac:dyDescent="0.35">
      <c r="A3393" t="str">
        <f t="shared" si="52"/>
        <v>Grazing LivestockGrazing livestock (LFA)Specialist sheep (SDA)</v>
      </c>
      <c r="B3393" t="s">
        <v>63</v>
      </c>
      <c r="C3393" t="s">
        <v>66</v>
      </c>
      <c r="D3393" t="s">
        <v>68</v>
      </c>
      <c r="F3393" t="s">
        <v>6</v>
      </c>
      <c r="G3393" t="s">
        <v>7</v>
      </c>
      <c r="H3393">
        <v>266.49564945584598</v>
      </c>
      <c r="I3393" t="s">
        <v>58</v>
      </c>
      <c r="J3393">
        <v>173.08419297737501</v>
      </c>
      <c r="K3393">
        <v>487.78073545165603</v>
      </c>
    </row>
    <row r="3394" spans="1:11" x14ac:dyDescent="0.35">
      <c r="A3394" t="str">
        <f t="shared" si="52"/>
        <v>Grazing LivestockGrazing livestock (LFA)Specialist sheep (SDA)</v>
      </c>
      <c r="B3394" t="s">
        <v>63</v>
      </c>
      <c r="C3394" t="s">
        <v>66</v>
      </c>
      <c r="D3394" t="s">
        <v>68</v>
      </c>
      <c r="F3394" t="s">
        <v>177</v>
      </c>
      <c r="G3394" t="s">
        <v>9</v>
      </c>
      <c r="H3394">
        <v>1.6346762922142</v>
      </c>
      <c r="I3394" t="s">
        <v>58</v>
      </c>
      <c r="J3394">
        <v>1.5568646930679499</v>
      </c>
      <c r="K3394">
        <v>2.0082285923845502</v>
      </c>
    </row>
    <row r="3395" spans="1:11" x14ac:dyDescent="0.35">
      <c r="A3395" t="str">
        <f t="shared" si="52"/>
        <v>Grazing LivestockGrazing livestock (LFA)Specialist sheep (SDA)</v>
      </c>
      <c r="B3395" t="s">
        <v>63</v>
      </c>
      <c r="C3395" t="s">
        <v>66</v>
      </c>
      <c r="D3395" t="s">
        <v>68</v>
      </c>
      <c r="F3395" t="s">
        <v>178</v>
      </c>
      <c r="G3395" t="s">
        <v>9</v>
      </c>
      <c r="H3395">
        <v>1.24132038810154</v>
      </c>
      <c r="I3395" t="s">
        <v>58</v>
      </c>
      <c r="J3395">
        <v>1.28461550897113</v>
      </c>
      <c r="K3395">
        <v>1.2120503797237601</v>
      </c>
    </row>
    <row r="3396" spans="1:11" x14ac:dyDescent="0.35">
      <c r="A3396" t="str">
        <f t="shared" si="52"/>
        <v>Grazing LivestockGrazing livestock (LFA)Specialist sheep (SDA)</v>
      </c>
      <c r="B3396" t="s">
        <v>63</v>
      </c>
      <c r="C3396" t="s">
        <v>66</v>
      </c>
      <c r="D3396" t="s">
        <v>68</v>
      </c>
      <c r="F3396" t="s">
        <v>179</v>
      </c>
      <c r="G3396" t="s">
        <v>9</v>
      </c>
      <c r="H3396">
        <v>0.440893276404898</v>
      </c>
      <c r="I3396" t="s">
        <v>24</v>
      </c>
      <c r="J3396" t="s">
        <v>54</v>
      </c>
      <c r="K3396">
        <v>0.81444147135678602</v>
      </c>
    </row>
    <row r="3397" spans="1:11" x14ac:dyDescent="0.35">
      <c r="A3397" t="str">
        <f t="shared" si="52"/>
        <v>Grazing LivestockGrazing livestock (LFA)Specialist sheep (SDA)</v>
      </c>
      <c r="B3397" t="s">
        <v>63</v>
      </c>
      <c r="C3397" t="s">
        <v>66</v>
      </c>
      <c r="D3397" t="s">
        <v>68</v>
      </c>
      <c r="F3397" t="s">
        <v>180</v>
      </c>
      <c r="G3397" t="s">
        <v>9</v>
      </c>
      <c r="H3397">
        <v>2.6614384226058001</v>
      </c>
      <c r="I3397" t="s">
        <v>58</v>
      </c>
      <c r="J3397">
        <v>2.3399024879464299</v>
      </c>
      <c r="K3397">
        <v>3.8534939462928999</v>
      </c>
    </row>
    <row r="3398" spans="1:11" x14ac:dyDescent="0.35">
      <c r="A3398" t="str">
        <f t="shared" si="52"/>
        <v>Grazing LivestockGrazing livestock (LFA)Specialist sheep (SDA)</v>
      </c>
      <c r="B3398" t="s">
        <v>63</v>
      </c>
      <c r="C3398" t="s">
        <v>66</v>
      </c>
      <c r="D3398" t="s">
        <v>68</v>
      </c>
      <c r="F3398" t="s">
        <v>181</v>
      </c>
      <c r="G3398" t="s">
        <v>9</v>
      </c>
      <c r="H3398">
        <v>0</v>
      </c>
      <c r="I3398">
        <v>0</v>
      </c>
      <c r="J3398">
        <v>0</v>
      </c>
      <c r="K3398">
        <v>0</v>
      </c>
    </row>
    <row r="3399" spans="1:11" x14ac:dyDescent="0.35">
      <c r="A3399" t="str">
        <f t="shared" si="52"/>
        <v>Grazing LivestockGrazing livestock (LFA)Specialist sheep (SDA)</v>
      </c>
      <c r="B3399" t="s">
        <v>63</v>
      </c>
      <c r="C3399" t="s">
        <v>66</v>
      </c>
      <c r="D3399" t="s">
        <v>68</v>
      </c>
      <c r="F3399" t="s">
        <v>182</v>
      </c>
      <c r="G3399" t="s">
        <v>9</v>
      </c>
      <c r="H3399" t="s">
        <v>24</v>
      </c>
      <c r="I3399" t="s">
        <v>54</v>
      </c>
      <c r="J3399">
        <v>0</v>
      </c>
      <c r="K3399" t="s">
        <v>24</v>
      </c>
    </row>
    <row r="3400" spans="1:11" x14ac:dyDescent="0.35">
      <c r="A3400" t="str">
        <f t="shared" si="52"/>
        <v>Grazing LivestockGrazing livestock (LFA)Specialist sheep (SDA)</v>
      </c>
      <c r="B3400" t="s">
        <v>63</v>
      </c>
      <c r="C3400" t="s">
        <v>66</v>
      </c>
      <c r="D3400" t="s">
        <v>68</v>
      </c>
      <c r="F3400" t="s">
        <v>183</v>
      </c>
      <c r="G3400" t="s">
        <v>9</v>
      </c>
      <c r="H3400">
        <v>0</v>
      </c>
      <c r="I3400">
        <v>0</v>
      </c>
      <c r="J3400">
        <v>0</v>
      </c>
      <c r="K3400">
        <v>0</v>
      </c>
    </row>
    <row r="3401" spans="1:11" x14ac:dyDescent="0.35">
      <c r="A3401" t="str">
        <f t="shared" si="52"/>
        <v>Grazing LivestockGrazing livestock (LFA)Specialist sheep (SDA)</v>
      </c>
      <c r="B3401" t="s">
        <v>63</v>
      </c>
      <c r="C3401" t="s">
        <v>66</v>
      </c>
      <c r="D3401" t="s">
        <v>68</v>
      </c>
      <c r="F3401" t="s">
        <v>184</v>
      </c>
      <c r="G3401" t="s">
        <v>9</v>
      </c>
      <c r="H3401">
        <v>0</v>
      </c>
      <c r="I3401">
        <v>0</v>
      </c>
      <c r="J3401">
        <v>0</v>
      </c>
      <c r="K3401">
        <v>0</v>
      </c>
    </row>
    <row r="3402" spans="1:11" x14ac:dyDescent="0.35">
      <c r="A3402" t="str">
        <f t="shared" si="52"/>
        <v>Grazing LivestockGrazing livestock (LFA)Specialist sheep (SDA)</v>
      </c>
      <c r="B3402" t="s">
        <v>63</v>
      </c>
      <c r="C3402" t="s">
        <v>66</v>
      </c>
      <c r="D3402" t="s">
        <v>68</v>
      </c>
      <c r="F3402" t="s">
        <v>185</v>
      </c>
      <c r="G3402" t="s">
        <v>9</v>
      </c>
      <c r="H3402">
        <v>0</v>
      </c>
      <c r="I3402">
        <v>0</v>
      </c>
      <c r="J3402">
        <v>0</v>
      </c>
      <c r="K3402" t="s">
        <v>54</v>
      </c>
    </row>
    <row r="3403" spans="1:11" x14ac:dyDescent="0.35">
      <c r="A3403" t="str">
        <f t="shared" si="52"/>
        <v>Grazing LivestockGrazing livestock (LFA)Specialist sheep (SDA)</v>
      </c>
      <c r="B3403" t="s">
        <v>63</v>
      </c>
      <c r="C3403" t="s">
        <v>66</v>
      </c>
      <c r="D3403" t="s">
        <v>68</v>
      </c>
      <c r="F3403" t="s">
        <v>186</v>
      </c>
      <c r="G3403" t="s">
        <v>9</v>
      </c>
      <c r="H3403">
        <v>0</v>
      </c>
      <c r="I3403">
        <v>0</v>
      </c>
      <c r="J3403">
        <v>0</v>
      </c>
      <c r="K3403">
        <v>0</v>
      </c>
    </row>
    <row r="3404" spans="1:11" x14ac:dyDescent="0.35">
      <c r="A3404" t="str">
        <f t="shared" si="52"/>
        <v>Grazing LivestockGrazing livestock (LFA)Specialist sheep (SDA)</v>
      </c>
      <c r="B3404" t="s">
        <v>63</v>
      </c>
      <c r="C3404" t="s">
        <v>66</v>
      </c>
      <c r="D3404" t="s">
        <v>68</v>
      </c>
      <c r="F3404" t="s">
        <v>187</v>
      </c>
      <c r="G3404" t="s">
        <v>9</v>
      </c>
      <c r="H3404" t="s">
        <v>54</v>
      </c>
      <c r="I3404">
        <v>0</v>
      </c>
      <c r="J3404">
        <v>0</v>
      </c>
      <c r="K3404" t="s">
        <v>54</v>
      </c>
    </row>
    <row r="3405" spans="1:11" x14ac:dyDescent="0.35">
      <c r="A3405" t="str">
        <f t="shared" si="52"/>
        <v>Grazing LivestockGrazing livestock (LFA)Specialist sheep (SDA)</v>
      </c>
      <c r="B3405" t="s">
        <v>63</v>
      </c>
      <c r="C3405" t="s">
        <v>66</v>
      </c>
      <c r="D3405" t="s">
        <v>68</v>
      </c>
      <c r="F3405" t="s">
        <v>188</v>
      </c>
      <c r="G3405" t="s">
        <v>9</v>
      </c>
      <c r="H3405">
        <v>0</v>
      </c>
      <c r="I3405">
        <v>0</v>
      </c>
      <c r="J3405">
        <v>0</v>
      </c>
      <c r="K3405">
        <v>0</v>
      </c>
    </row>
    <row r="3406" spans="1:11" x14ac:dyDescent="0.35">
      <c r="A3406" t="str">
        <f t="shared" si="52"/>
        <v>Grazing LivestockGrazing livestock (LFA)Specialist sheep (SDA)</v>
      </c>
      <c r="B3406" t="s">
        <v>63</v>
      </c>
      <c r="C3406" t="s">
        <v>66</v>
      </c>
      <c r="D3406" t="s">
        <v>68</v>
      </c>
      <c r="F3406" t="s">
        <v>189</v>
      </c>
      <c r="G3406" t="s">
        <v>9</v>
      </c>
      <c r="H3406">
        <v>0</v>
      </c>
      <c r="I3406">
        <v>0</v>
      </c>
      <c r="J3406">
        <v>0</v>
      </c>
      <c r="K3406">
        <v>0</v>
      </c>
    </row>
    <row r="3407" spans="1:11" x14ac:dyDescent="0.35">
      <c r="A3407" t="str">
        <f t="shared" si="52"/>
        <v>Grazing LivestockGrazing livestock (LFA)Specialist sheep (SDA)</v>
      </c>
      <c r="B3407" t="s">
        <v>63</v>
      </c>
      <c r="C3407" t="s">
        <v>66</v>
      </c>
      <c r="D3407" t="s">
        <v>68</v>
      </c>
      <c r="F3407" t="s">
        <v>190</v>
      </c>
      <c r="G3407" t="s">
        <v>9</v>
      </c>
      <c r="H3407">
        <v>960.42073532313805</v>
      </c>
      <c r="I3407" t="s">
        <v>58</v>
      </c>
      <c r="J3407" t="s">
        <v>19</v>
      </c>
      <c r="K3407" t="s">
        <v>19</v>
      </c>
    </row>
    <row r="3408" spans="1:11" x14ac:dyDescent="0.35">
      <c r="A3408" t="str">
        <f t="shared" si="52"/>
        <v>Grazing LivestockGrazing livestock (LFA)Specialist sheep (SDA)</v>
      </c>
      <c r="B3408" t="s">
        <v>63</v>
      </c>
      <c r="C3408" t="s">
        <v>66</v>
      </c>
      <c r="D3408" t="s">
        <v>68</v>
      </c>
      <c r="F3408" t="s">
        <v>191</v>
      </c>
      <c r="G3408" t="s">
        <v>9</v>
      </c>
      <c r="H3408">
        <v>0</v>
      </c>
      <c r="I3408">
        <v>0</v>
      </c>
      <c r="J3408">
        <v>0</v>
      </c>
      <c r="K3408" t="s">
        <v>54</v>
      </c>
    </row>
    <row r="3409" spans="1:11" x14ac:dyDescent="0.35">
      <c r="A3409" t="str">
        <f t="shared" si="52"/>
        <v>Grazing LivestockGrazing livestock (LFA)Specialist sheep (SDA)</v>
      </c>
      <c r="B3409" t="s">
        <v>63</v>
      </c>
      <c r="C3409" t="s">
        <v>66</v>
      </c>
      <c r="D3409" t="s">
        <v>68</v>
      </c>
      <c r="F3409" t="s">
        <v>192</v>
      </c>
      <c r="G3409" t="s">
        <v>9</v>
      </c>
      <c r="H3409">
        <v>0</v>
      </c>
      <c r="I3409">
        <v>0</v>
      </c>
      <c r="J3409">
        <v>0</v>
      </c>
      <c r="K3409">
        <v>0</v>
      </c>
    </row>
    <row r="3410" spans="1:11" x14ac:dyDescent="0.35">
      <c r="A3410" t="str">
        <f t="shared" si="52"/>
        <v>Grazing LivestockGrazing livestock (LFA)Specialist sheep (SDA)</v>
      </c>
      <c r="B3410" t="s">
        <v>63</v>
      </c>
      <c r="C3410" t="s">
        <v>66</v>
      </c>
      <c r="D3410" t="s">
        <v>68</v>
      </c>
      <c r="F3410" t="s">
        <v>193</v>
      </c>
      <c r="G3410" t="s">
        <v>9</v>
      </c>
      <c r="H3410">
        <v>0</v>
      </c>
      <c r="I3410">
        <v>0</v>
      </c>
      <c r="J3410" t="s">
        <v>54</v>
      </c>
      <c r="K3410">
        <v>0</v>
      </c>
    </row>
    <row r="3411" spans="1:11" x14ac:dyDescent="0.35">
      <c r="A3411" t="str">
        <f t="shared" si="52"/>
        <v>Grazing LivestockGrazing livestock (LFA)Specialist sheep (SDA)</v>
      </c>
      <c r="B3411" t="s">
        <v>63</v>
      </c>
      <c r="C3411" t="s">
        <v>66</v>
      </c>
      <c r="D3411" t="s">
        <v>68</v>
      </c>
      <c r="F3411" t="s">
        <v>194</v>
      </c>
      <c r="G3411" t="s">
        <v>9</v>
      </c>
      <c r="H3411">
        <v>8385.6251448939292</v>
      </c>
      <c r="I3411" t="s">
        <v>58</v>
      </c>
      <c r="J3411">
        <v>9271.0225064731094</v>
      </c>
      <c r="K3411">
        <v>9983.60598971121</v>
      </c>
    </row>
    <row r="3412" spans="1:11" x14ac:dyDescent="0.35">
      <c r="A3412" t="str">
        <f t="shared" si="52"/>
        <v>Grazing LivestockGrazing livestock (LFA)Specialist sheep (SDA)</v>
      </c>
      <c r="B3412" t="s">
        <v>63</v>
      </c>
      <c r="C3412" t="s">
        <v>66</v>
      </c>
      <c r="D3412" t="s">
        <v>68</v>
      </c>
      <c r="F3412" t="s">
        <v>195</v>
      </c>
      <c r="G3412" t="s">
        <v>9</v>
      </c>
      <c r="H3412">
        <v>47944.459941045898</v>
      </c>
      <c r="I3412" t="s">
        <v>58</v>
      </c>
      <c r="J3412">
        <v>40144.925489353896</v>
      </c>
      <c r="K3412">
        <v>71304.940582369702</v>
      </c>
    </row>
    <row r="3413" spans="1:11" x14ac:dyDescent="0.35">
      <c r="A3413" t="str">
        <f t="shared" si="52"/>
        <v>Grazing LivestockGrazing livestock (LFA)Specialist sheep (SDA)</v>
      </c>
      <c r="B3413" t="s">
        <v>63</v>
      </c>
      <c r="C3413" t="s">
        <v>66</v>
      </c>
      <c r="D3413" t="s">
        <v>68</v>
      </c>
      <c r="F3413" t="s">
        <v>196</v>
      </c>
      <c r="G3413" t="s">
        <v>9</v>
      </c>
      <c r="H3413">
        <v>0</v>
      </c>
      <c r="I3413">
        <v>0</v>
      </c>
      <c r="J3413">
        <v>0</v>
      </c>
      <c r="K3413">
        <v>0</v>
      </c>
    </row>
    <row r="3414" spans="1:11" x14ac:dyDescent="0.35">
      <c r="A3414" t="str">
        <f t="shared" si="52"/>
        <v>Grazing LivestockGrazing livestock (LFA)Specialist sheep (SDA)</v>
      </c>
      <c r="B3414" t="s">
        <v>63</v>
      </c>
      <c r="C3414" t="s">
        <v>66</v>
      </c>
      <c r="D3414" t="s">
        <v>68</v>
      </c>
      <c r="F3414" t="s">
        <v>197</v>
      </c>
      <c r="G3414" t="s">
        <v>9</v>
      </c>
      <c r="H3414">
        <v>0</v>
      </c>
      <c r="I3414">
        <v>0</v>
      </c>
      <c r="J3414">
        <v>0</v>
      </c>
      <c r="K3414">
        <v>0</v>
      </c>
    </row>
    <row r="3415" spans="1:11" x14ac:dyDescent="0.35">
      <c r="A3415" t="str">
        <f t="shared" si="52"/>
        <v>Grazing LivestockGrazing livestock (LFA)Specialist sheep (SDA)</v>
      </c>
      <c r="B3415" t="s">
        <v>63</v>
      </c>
      <c r="C3415" t="s">
        <v>66</v>
      </c>
      <c r="D3415" t="s">
        <v>68</v>
      </c>
      <c r="F3415" t="s">
        <v>198</v>
      </c>
      <c r="G3415" t="s">
        <v>9</v>
      </c>
      <c r="H3415" t="s">
        <v>24</v>
      </c>
      <c r="I3415" t="s">
        <v>54</v>
      </c>
      <c r="J3415">
        <v>0</v>
      </c>
      <c r="K3415" t="s">
        <v>24</v>
      </c>
    </row>
    <row r="3416" spans="1:11" x14ac:dyDescent="0.35">
      <c r="A3416" t="str">
        <f t="shared" si="52"/>
        <v>Grazing LivestockGrazing livestock (LFA)Specialist sheep (SDA)</v>
      </c>
      <c r="B3416" t="s">
        <v>63</v>
      </c>
      <c r="C3416" t="s">
        <v>66</v>
      </c>
      <c r="D3416" t="s">
        <v>68</v>
      </c>
      <c r="F3416" t="s">
        <v>199</v>
      </c>
      <c r="G3416" t="s">
        <v>9</v>
      </c>
      <c r="H3416" t="s">
        <v>24</v>
      </c>
      <c r="I3416" t="s">
        <v>54</v>
      </c>
      <c r="J3416">
        <v>0</v>
      </c>
      <c r="K3416" t="s">
        <v>24</v>
      </c>
    </row>
    <row r="3417" spans="1:11" x14ac:dyDescent="0.35">
      <c r="A3417" t="str">
        <f t="shared" si="52"/>
        <v>Grazing LivestockGrazing livestock (LFA)Specialist sheep (SDA)</v>
      </c>
      <c r="B3417" t="s">
        <v>63</v>
      </c>
      <c r="C3417" t="s">
        <v>66</v>
      </c>
      <c r="D3417" t="s">
        <v>68</v>
      </c>
      <c r="F3417" t="s">
        <v>200</v>
      </c>
      <c r="G3417" t="s">
        <v>9</v>
      </c>
      <c r="H3417">
        <v>995474.205973409</v>
      </c>
      <c r="I3417" t="s">
        <v>58</v>
      </c>
      <c r="J3417">
        <v>991913.68244184798</v>
      </c>
      <c r="K3417">
        <v>1338165.8301041201</v>
      </c>
    </row>
    <row r="3418" spans="1:11" x14ac:dyDescent="0.35">
      <c r="A3418" t="str">
        <f t="shared" si="52"/>
        <v>Grazing LivestockGrazing livestock (LFA)Specialist sheep (SDA)</v>
      </c>
      <c r="B3418" t="s">
        <v>63</v>
      </c>
      <c r="C3418" t="s">
        <v>66</v>
      </c>
      <c r="D3418" t="s">
        <v>68</v>
      </c>
      <c r="F3418" t="s">
        <v>201</v>
      </c>
      <c r="G3418" t="s">
        <v>9</v>
      </c>
      <c r="H3418">
        <v>747586.52583586599</v>
      </c>
      <c r="I3418" t="s">
        <v>58</v>
      </c>
      <c r="J3418">
        <v>765609.88021925697</v>
      </c>
      <c r="K3418">
        <v>975930.92259588698</v>
      </c>
    </row>
    <row r="3419" spans="1:11" x14ac:dyDescent="0.35">
      <c r="A3419" t="str">
        <f t="shared" si="52"/>
        <v>Grazing LivestockGrazing livestock (LFA)Specialist sheep (SDA)</v>
      </c>
      <c r="B3419" t="s">
        <v>63</v>
      </c>
      <c r="C3419" t="s">
        <v>66</v>
      </c>
      <c r="D3419" t="s">
        <v>68</v>
      </c>
      <c r="F3419" t="s">
        <v>202</v>
      </c>
      <c r="G3419" t="s">
        <v>9</v>
      </c>
      <c r="H3419">
        <v>54395.487714060197</v>
      </c>
      <c r="I3419" t="s">
        <v>58</v>
      </c>
      <c r="J3419">
        <v>56314.041343733203</v>
      </c>
      <c r="K3419">
        <v>69647.890824521004</v>
      </c>
    </row>
    <row r="3420" spans="1:11" x14ac:dyDescent="0.35">
      <c r="A3420" t="str">
        <f t="shared" si="52"/>
        <v>Grazing LivestockGrazing livestock (LFA)Specialist sheep (SDA)</v>
      </c>
      <c r="B3420" t="s">
        <v>63</v>
      </c>
      <c r="C3420" t="s">
        <v>66</v>
      </c>
      <c r="D3420" t="s">
        <v>68</v>
      </c>
      <c r="F3420" t="s">
        <v>203</v>
      </c>
      <c r="G3420" t="s">
        <v>9</v>
      </c>
      <c r="H3420">
        <v>73099.032090823894</v>
      </c>
      <c r="I3420" t="s">
        <v>58</v>
      </c>
      <c r="J3420">
        <v>63985.894920246297</v>
      </c>
      <c r="K3420">
        <v>108439.53979958199</v>
      </c>
    </row>
    <row r="3421" spans="1:11" x14ac:dyDescent="0.35">
      <c r="A3421" t="str">
        <f t="shared" si="52"/>
        <v>Grazing LivestockGrazing livestock (LFA)Specialist sheep (SDA)</v>
      </c>
      <c r="B3421" t="s">
        <v>63</v>
      </c>
      <c r="C3421" t="s">
        <v>66</v>
      </c>
      <c r="D3421" t="s">
        <v>68</v>
      </c>
      <c r="F3421" t="s">
        <v>204</v>
      </c>
      <c r="G3421" t="s">
        <v>9</v>
      </c>
      <c r="H3421">
        <v>16548.284337937799</v>
      </c>
      <c r="I3421" t="s">
        <v>58</v>
      </c>
      <c r="J3421">
        <v>16122.250393771001</v>
      </c>
      <c r="K3421">
        <v>23471.396709213801</v>
      </c>
    </row>
    <row r="3422" spans="1:11" x14ac:dyDescent="0.35">
      <c r="A3422" t="str">
        <f t="shared" si="52"/>
        <v>Grazing LivestockGrazing livestock (LFA)Specialist sheep (SDA)</v>
      </c>
      <c r="B3422" t="s">
        <v>63</v>
      </c>
      <c r="C3422" t="s">
        <v>66</v>
      </c>
      <c r="D3422" t="s">
        <v>68</v>
      </c>
      <c r="F3422" t="s">
        <v>205</v>
      </c>
      <c r="G3422" t="s">
        <v>9</v>
      </c>
      <c r="H3422">
        <v>24259.024816329598</v>
      </c>
      <c r="I3422" t="s">
        <v>58</v>
      </c>
      <c r="J3422">
        <v>24084.905965431499</v>
      </c>
      <c r="K3422">
        <v>32210.063387427301</v>
      </c>
    </row>
    <row r="3423" spans="1:11" x14ac:dyDescent="0.35">
      <c r="A3423" t="str">
        <f t="shared" si="52"/>
        <v>Grazing LivestockGrazing livestock (LFA)Specialist sheep (SDA)</v>
      </c>
      <c r="B3423" t="s">
        <v>63</v>
      </c>
      <c r="C3423" t="s">
        <v>66</v>
      </c>
      <c r="D3423" t="s">
        <v>68</v>
      </c>
      <c r="F3423" t="s">
        <v>206</v>
      </c>
      <c r="G3423" t="s">
        <v>9</v>
      </c>
      <c r="H3423" t="s">
        <v>24</v>
      </c>
      <c r="I3423" t="s">
        <v>54</v>
      </c>
      <c r="J3423">
        <v>0</v>
      </c>
      <c r="K3423" t="s">
        <v>24</v>
      </c>
    </row>
    <row r="3424" spans="1:11" x14ac:dyDescent="0.35">
      <c r="A3424" t="str">
        <f t="shared" ref="A3424:A3487" si="53">CONCATENATE(B3424,C3424,D3424,E3424)</f>
        <v>Grazing LivestockGrazing livestock (LFA)Other grazing livestock (SDA)</v>
      </c>
      <c r="B3424" t="s">
        <v>63</v>
      </c>
      <c r="C3424" t="s">
        <v>66</v>
      </c>
      <c r="D3424" t="s">
        <v>69</v>
      </c>
      <c r="F3424" t="s">
        <v>4</v>
      </c>
      <c r="G3424" t="s">
        <v>5</v>
      </c>
      <c r="H3424">
        <v>2266.9998999999998</v>
      </c>
      <c r="I3424">
        <v>422.85390000000001</v>
      </c>
      <c r="J3424">
        <v>1361.0934999999999</v>
      </c>
      <c r="K3424">
        <v>483.05250000000001</v>
      </c>
    </row>
    <row r="3425" spans="1:11" x14ac:dyDescent="0.35">
      <c r="A3425" t="str">
        <f t="shared" si="53"/>
        <v>Grazing LivestockGrazing livestock (LFA)Other grazing livestock (SDA)</v>
      </c>
      <c r="B3425" t="s">
        <v>63</v>
      </c>
      <c r="C3425" t="s">
        <v>66</v>
      </c>
      <c r="D3425" t="s">
        <v>69</v>
      </c>
      <c r="F3425" t="s">
        <v>6</v>
      </c>
      <c r="G3425" t="s">
        <v>7</v>
      </c>
      <c r="H3425">
        <v>179.93316333538399</v>
      </c>
      <c r="I3425" t="s">
        <v>58</v>
      </c>
      <c r="J3425">
        <v>141.22681017725799</v>
      </c>
      <c r="K3425">
        <v>385.599629400531</v>
      </c>
    </row>
    <row r="3426" spans="1:11" x14ac:dyDescent="0.35">
      <c r="A3426" t="str">
        <f t="shared" si="53"/>
        <v>Grazing LivestockGrazing livestock (LFA)Other grazing livestock (SDA)</v>
      </c>
      <c r="B3426" t="s">
        <v>63</v>
      </c>
      <c r="C3426" t="s">
        <v>66</v>
      </c>
      <c r="D3426" t="s">
        <v>69</v>
      </c>
      <c r="F3426" t="s">
        <v>177</v>
      </c>
      <c r="G3426" t="s">
        <v>9</v>
      </c>
      <c r="H3426">
        <v>1.63022693959777</v>
      </c>
      <c r="I3426" t="s">
        <v>58</v>
      </c>
      <c r="J3426">
        <v>1.5131267992176201</v>
      </c>
      <c r="K3426">
        <v>2.2734506867548299</v>
      </c>
    </row>
    <row r="3427" spans="1:11" x14ac:dyDescent="0.35">
      <c r="A3427" t="str">
        <f t="shared" si="53"/>
        <v>Grazing LivestockGrazing livestock (LFA)Other grazing livestock (SDA)</v>
      </c>
      <c r="B3427" t="s">
        <v>63</v>
      </c>
      <c r="C3427" t="s">
        <v>66</v>
      </c>
      <c r="D3427" t="s">
        <v>69</v>
      </c>
      <c r="F3427" t="s">
        <v>178</v>
      </c>
      <c r="G3427" t="s">
        <v>9</v>
      </c>
      <c r="H3427">
        <v>1.3349119215985501</v>
      </c>
      <c r="I3427" t="s">
        <v>58</v>
      </c>
      <c r="J3427">
        <v>1.34863067739953</v>
      </c>
      <c r="K3427">
        <v>1.42993929447721</v>
      </c>
    </row>
    <row r="3428" spans="1:11" x14ac:dyDescent="0.35">
      <c r="A3428" t="str">
        <f t="shared" si="53"/>
        <v>Grazing LivestockGrazing livestock (LFA)Other grazing livestock (SDA)</v>
      </c>
      <c r="B3428" t="s">
        <v>63</v>
      </c>
      <c r="C3428" t="s">
        <v>66</v>
      </c>
      <c r="D3428" t="s">
        <v>69</v>
      </c>
      <c r="F3428" t="s">
        <v>179</v>
      </c>
      <c r="G3428" t="s">
        <v>9</v>
      </c>
      <c r="H3428">
        <v>0.36805202640081902</v>
      </c>
      <c r="I3428" t="s">
        <v>58</v>
      </c>
      <c r="J3428">
        <v>0.25377806728059599</v>
      </c>
      <c r="K3428">
        <v>0.9230228582344</v>
      </c>
    </row>
    <row r="3429" spans="1:11" x14ac:dyDescent="0.35">
      <c r="A3429" t="str">
        <f t="shared" si="53"/>
        <v>Grazing LivestockGrazing livestock (LFA)Other grazing livestock (SDA)</v>
      </c>
      <c r="B3429" t="s">
        <v>63</v>
      </c>
      <c r="C3429" t="s">
        <v>66</v>
      </c>
      <c r="D3429" t="s">
        <v>69</v>
      </c>
      <c r="F3429" t="s">
        <v>180</v>
      </c>
      <c r="G3429" t="s">
        <v>9</v>
      </c>
      <c r="H3429">
        <v>2.7105163876459502</v>
      </c>
      <c r="I3429" t="s">
        <v>58</v>
      </c>
      <c r="J3429">
        <v>2.3748373015500901</v>
      </c>
      <c r="K3429">
        <v>5.0656019675886803</v>
      </c>
    </row>
    <row r="3430" spans="1:11" x14ac:dyDescent="0.35">
      <c r="A3430" t="str">
        <f t="shared" si="53"/>
        <v>Grazing LivestockGrazing livestock (LFA)Other grazing livestock (SDA)</v>
      </c>
      <c r="B3430" t="s">
        <v>63</v>
      </c>
      <c r="C3430" t="s">
        <v>66</v>
      </c>
      <c r="D3430" t="s">
        <v>69</v>
      </c>
      <c r="F3430" t="s">
        <v>181</v>
      </c>
      <c r="G3430" t="s">
        <v>9</v>
      </c>
      <c r="H3430" t="s">
        <v>19</v>
      </c>
      <c r="I3430">
        <v>0</v>
      </c>
      <c r="J3430" t="s">
        <v>19</v>
      </c>
      <c r="K3430" t="s">
        <v>19</v>
      </c>
    </row>
    <row r="3431" spans="1:11" x14ac:dyDescent="0.35">
      <c r="A3431" t="str">
        <f t="shared" si="53"/>
        <v>Grazing LivestockGrazing livestock (LFA)Other grazing livestock (SDA)</v>
      </c>
      <c r="B3431" t="s">
        <v>63</v>
      </c>
      <c r="C3431" t="s">
        <v>66</v>
      </c>
      <c r="D3431" t="s">
        <v>69</v>
      </c>
      <c r="F3431" t="s">
        <v>182</v>
      </c>
      <c r="G3431" t="s">
        <v>9</v>
      </c>
      <c r="H3431">
        <v>1136.01250039755</v>
      </c>
      <c r="I3431">
        <v>0</v>
      </c>
      <c r="J3431">
        <v>1224.0991056088401</v>
      </c>
      <c r="K3431" t="s">
        <v>19</v>
      </c>
    </row>
    <row r="3432" spans="1:11" x14ac:dyDescent="0.35">
      <c r="A3432" t="str">
        <f t="shared" si="53"/>
        <v>Grazing LivestockGrazing livestock (LFA)Other grazing livestock (SDA)</v>
      </c>
      <c r="B3432" t="s">
        <v>63</v>
      </c>
      <c r="C3432" t="s">
        <v>66</v>
      </c>
      <c r="D3432" t="s">
        <v>69</v>
      </c>
      <c r="F3432" t="s">
        <v>183</v>
      </c>
      <c r="G3432" t="s">
        <v>9</v>
      </c>
      <c r="H3432" t="s">
        <v>24</v>
      </c>
      <c r="I3432" t="s">
        <v>54</v>
      </c>
      <c r="J3432" t="s">
        <v>24</v>
      </c>
      <c r="K3432">
        <v>0</v>
      </c>
    </row>
    <row r="3433" spans="1:11" x14ac:dyDescent="0.35">
      <c r="A3433" t="str">
        <f t="shared" si="53"/>
        <v>Grazing LivestockGrazing livestock (LFA)Other grazing livestock (SDA)</v>
      </c>
      <c r="B3433" t="s">
        <v>63</v>
      </c>
      <c r="C3433" t="s">
        <v>66</v>
      </c>
      <c r="D3433" t="s">
        <v>69</v>
      </c>
      <c r="F3433" t="s">
        <v>184</v>
      </c>
      <c r="G3433" t="s">
        <v>9</v>
      </c>
      <c r="H3433">
        <v>0</v>
      </c>
      <c r="I3433">
        <v>0</v>
      </c>
      <c r="J3433">
        <v>0</v>
      </c>
      <c r="K3433">
        <v>0</v>
      </c>
    </row>
    <row r="3434" spans="1:11" x14ac:dyDescent="0.35">
      <c r="A3434" t="str">
        <f t="shared" si="53"/>
        <v>Grazing LivestockGrazing livestock (LFA)Other grazing livestock (SDA)</v>
      </c>
      <c r="B3434" t="s">
        <v>63</v>
      </c>
      <c r="C3434" t="s">
        <v>66</v>
      </c>
      <c r="D3434" t="s">
        <v>69</v>
      </c>
      <c r="F3434" t="s">
        <v>185</v>
      </c>
      <c r="G3434" t="s">
        <v>9</v>
      </c>
      <c r="H3434" t="s">
        <v>24</v>
      </c>
      <c r="I3434" t="s">
        <v>54</v>
      </c>
      <c r="J3434" t="s">
        <v>24</v>
      </c>
      <c r="K3434">
        <v>0</v>
      </c>
    </row>
    <row r="3435" spans="1:11" x14ac:dyDescent="0.35">
      <c r="A3435" t="str">
        <f t="shared" si="53"/>
        <v>Grazing LivestockGrazing livestock (LFA)Other grazing livestock (SDA)</v>
      </c>
      <c r="B3435" t="s">
        <v>63</v>
      </c>
      <c r="C3435" t="s">
        <v>66</v>
      </c>
      <c r="D3435" t="s">
        <v>69</v>
      </c>
      <c r="F3435" t="s">
        <v>186</v>
      </c>
      <c r="G3435" t="s">
        <v>9</v>
      </c>
      <c r="H3435">
        <v>0</v>
      </c>
      <c r="I3435">
        <v>0</v>
      </c>
      <c r="J3435">
        <v>0</v>
      </c>
      <c r="K3435">
        <v>0</v>
      </c>
    </row>
    <row r="3436" spans="1:11" x14ac:dyDescent="0.35">
      <c r="A3436" t="str">
        <f t="shared" si="53"/>
        <v>Grazing LivestockGrazing livestock (LFA)Other grazing livestock (SDA)</v>
      </c>
      <c r="B3436" t="s">
        <v>63</v>
      </c>
      <c r="C3436" t="s">
        <v>66</v>
      </c>
      <c r="D3436" t="s">
        <v>69</v>
      </c>
      <c r="F3436" t="s">
        <v>187</v>
      </c>
      <c r="G3436" t="s">
        <v>9</v>
      </c>
      <c r="H3436">
        <v>0</v>
      </c>
      <c r="I3436">
        <v>0</v>
      </c>
      <c r="J3436">
        <v>0</v>
      </c>
      <c r="K3436">
        <v>0</v>
      </c>
    </row>
    <row r="3437" spans="1:11" x14ac:dyDescent="0.35">
      <c r="A3437" t="str">
        <f t="shared" si="53"/>
        <v>Grazing LivestockGrazing livestock (LFA)Other grazing livestock (SDA)</v>
      </c>
      <c r="B3437" t="s">
        <v>63</v>
      </c>
      <c r="C3437" t="s">
        <v>66</v>
      </c>
      <c r="D3437" t="s">
        <v>69</v>
      </c>
      <c r="F3437" t="s">
        <v>188</v>
      </c>
      <c r="G3437" t="s">
        <v>9</v>
      </c>
      <c r="H3437" t="s">
        <v>24</v>
      </c>
      <c r="I3437" t="s">
        <v>54</v>
      </c>
      <c r="J3437" t="s">
        <v>24</v>
      </c>
      <c r="K3437">
        <v>0</v>
      </c>
    </row>
    <row r="3438" spans="1:11" x14ac:dyDescent="0.35">
      <c r="A3438" t="str">
        <f t="shared" si="53"/>
        <v>Grazing LivestockGrazing livestock (LFA)Other grazing livestock (SDA)</v>
      </c>
      <c r="B3438" t="s">
        <v>63</v>
      </c>
      <c r="C3438" t="s">
        <v>66</v>
      </c>
      <c r="D3438" t="s">
        <v>69</v>
      </c>
      <c r="F3438" t="s">
        <v>189</v>
      </c>
      <c r="G3438" t="s">
        <v>9</v>
      </c>
      <c r="H3438">
        <v>0</v>
      </c>
      <c r="I3438">
        <v>0</v>
      </c>
      <c r="J3438">
        <v>0</v>
      </c>
      <c r="K3438">
        <v>0</v>
      </c>
    </row>
    <row r="3439" spans="1:11" x14ac:dyDescent="0.35">
      <c r="A3439" t="str">
        <f t="shared" si="53"/>
        <v>Grazing LivestockGrazing livestock (LFA)Other grazing livestock (SDA)</v>
      </c>
      <c r="B3439" t="s">
        <v>63</v>
      </c>
      <c r="C3439" t="s">
        <v>66</v>
      </c>
      <c r="D3439" t="s">
        <v>69</v>
      </c>
      <c r="F3439" t="s">
        <v>190</v>
      </c>
      <c r="G3439" t="s">
        <v>9</v>
      </c>
      <c r="H3439">
        <v>2002.21597830684</v>
      </c>
      <c r="I3439" t="s">
        <v>58</v>
      </c>
      <c r="J3439">
        <v>1815.25376471198</v>
      </c>
      <c r="K3439">
        <v>2322.9489467500898</v>
      </c>
    </row>
    <row r="3440" spans="1:11" x14ac:dyDescent="0.35">
      <c r="A3440" t="str">
        <f t="shared" si="53"/>
        <v>Grazing LivestockGrazing livestock (LFA)Other grazing livestock (SDA)</v>
      </c>
      <c r="B3440" t="s">
        <v>63</v>
      </c>
      <c r="C3440" t="s">
        <v>66</v>
      </c>
      <c r="D3440" t="s">
        <v>69</v>
      </c>
      <c r="F3440" t="s">
        <v>191</v>
      </c>
      <c r="G3440" t="s">
        <v>9</v>
      </c>
      <c r="H3440" t="s">
        <v>24</v>
      </c>
      <c r="I3440" t="s">
        <v>54</v>
      </c>
      <c r="J3440" t="s">
        <v>24</v>
      </c>
      <c r="K3440">
        <v>0</v>
      </c>
    </row>
    <row r="3441" spans="1:11" x14ac:dyDescent="0.35">
      <c r="A3441" t="str">
        <f t="shared" si="53"/>
        <v>Grazing LivestockGrazing livestock (LFA)Other grazing livestock (SDA)</v>
      </c>
      <c r="B3441" t="s">
        <v>63</v>
      </c>
      <c r="C3441" t="s">
        <v>66</v>
      </c>
      <c r="D3441" t="s">
        <v>69</v>
      </c>
      <c r="F3441" t="s">
        <v>192</v>
      </c>
      <c r="G3441" t="s">
        <v>9</v>
      </c>
      <c r="H3441" t="s">
        <v>19</v>
      </c>
      <c r="I3441" t="s">
        <v>24</v>
      </c>
      <c r="J3441" t="s">
        <v>24</v>
      </c>
      <c r="K3441" t="s">
        <v>19</v>
      </c>
    </row>
    <row r="3442" spans="1:11" x14ac:dyDescent="0.35">
      <c r="A3442" t="str">
        <f t="shared" si="53"/>
        <v>Grazing LivestockGrazing livestock (LFA)Other grazing livestock (SDA)</v>
      </c>
      <c r="B3442" t="s">
        <v>63</v>
      </c>
      <c r="C3442" t="s">
        <v>66</v>
      </c>
      <c r="D3442" t="s">
        <v>69</v>
      </c>
      <c r="F3442" t="s">
        <v>193</v>
      </c>
      <c r="G3442" t="s">
        <v>9</v>
      </c>
      <c r="H3442">
        <v>-583.43541320844304</v>
      </c>
      <c r="I3442" t="s">
        <v>24</v>
      </c>
      <c r="J3442">
        <v>-798.58505025554803</v>
      </c>
      <c r="K3442" t="s">
        <v>54</v>
      </c>
    </row>
    <row r="3443" spans="1:11" x14ac:dyDescent="0.35">
      <c r="A3443" t="str">
        <f t="shared" si="53"/>
        <v>Grazing LivestockGrazing livestock (LFA)Other grazing livestock (SDA)</v>
      </c>
      <c r="B3443" t="s">
        <v>63</v>
      </c>
      <c r="C3443" t="s">
        <v>66</v>
      </c>
      <c r="D3443" t="s">
        <v>69</v>
      </c>
      <c r="F3443" t="s">
        <v>194</v>
      </c>
      <c r="G3443" t="s">
        <v>9</v>
      </c>
      <c r="H3443">
        <v>39850.591943872598</v>
      </c>
      <c r="I3443" t="s">
        <v>58</v>
      </c>
      <c r="J3443">
        <v>40493.046406731097</v>
      </c>
      <c r="K3443">
        <v>63483.685785085501</v>
      </c>
    </row>
    <row r="3444" spans="1:11" x14ac:dyDescent="0.35">
      <c r="A3444" t="str">
        <f t="shared" si="53"/>
        <v>Grazing LivestockGrazing livestock (LFA)Other grazing livestock (SDA)</v>
      </c>
      <c r="B3444" t="s">
        <v>63</v>
      </c>
      <c r="C3444" t="s">
        <v>66</v>
      </c>
      <c r="D3444" t="s">
        <v>69</v>
      </c>
      <c r="F3444" t="s">
        <v>195</v>
      </c>
      <c r="G3444" t="s">
        <v>9</v>
      </c>
      <c r="H3444">
        <v>30545.393346422301</v>
      </c>
      <c r="I3444" t="s">
        <v>58</v>
      </c>
      <c r="J3444">
        <v>26628.838927083299</v>
      </c>
      <c r="K3444">
        <v>63230.881031771904</v>
      </c>
    </row>
    <row r="3445" spans="1:11" x14ac:dyDescent="0.35">
      <c r="A3445" t="str">
        <f t="shared" si="53"/>
        <v>Grazing LivestockGrazing livestock (LFA)Other grazing livestock (SDA)</v>
      </c>
      <c r="B3445" t="s">
        <v>63</v>
      </c>
      <c r="C3445" t="s">
        <v>66</v>
      </c>
      <c r="D3445" t="s">
        <v>69</v>
      </c>
      <c r="F3445" t="s">
        <v>196</v>
      </c>
      <c r="G3445" t="s">
        <v>9</v>
      </c>
      <c r="H3445">
        <v>0</v>
      </c>
      <c r="I3445">
        <v>0</v>
      </c>
      <c r="J3445">
        <v>0</v>
      </c>
      <c r="K3445">
        <v>0</v>
      </c>
    </row>
    <row r="3446" spans="1:11" x14ac:dyDescent="0.35">
      <c r="A3446" t="str">
        <f t="shared" si="53"/>
        <v>Grazing LivestockGrazing livestock (LFA)Other grazing livestock (SDA)</v>
      </c>
      <c r="B3446" t="s">
        <v>63</v>
      </c>
      <c r="C3446" t="s">
        <v>66</v>
      </c>
      <c r="D3446" t="s">
        <v>69</v>
      </c>
      <c r="F3446" t="s">
        <v>197</v>
      </c>
      <c r="G3446" t="s">
        <v>9</v>
      </c>
      <c r="H3446">
        <v>0</v>
      </c>
      <c r="I3446">
        <v>0</v>
      </c>
      <c r="J3446">
        <v>0</v>
      </c>
      <c r="K3446">
        <v>0</v>
      </c>
    </row>
    <row r="3447" spans="1:11" x14ac:dyDescent="0.35">
      <c r="A3447" t="str">
        <f t="shared" si="53"/>
        <v>Grazing LivestockGrazing livestock (LFA)Other grazing livestock (SDA)</v>
      </c>
      <c r="B3447" t="s">
        <v>63</v>
      </c>
      <c r="C3447" t="s">
        <v>66</v>
      </c>
      <c r="D3447" t="s">
        <v>69</v>
      </c>
      <c r="F3447" t="s">
        <v>198</v>
      </c>
      <c r="G3447" t="s">
        <v>9</v>
      </c>
      <c r="H3447" t="s">
        <v>19</v>
      </c>
      <c r="I3447">
        <v>0</v>
      </c>
      <c r="J3447" t="s">
        <v>19</v>
      </c>
      <c r="K3447" t="s">
        <v>24</v>
      </c>
    </row>
    <row r="3448" spans="1:11" x14ac:dyDescent="0.35">
      <c r="A3448" t="str">
        <f t="shared" si="53"/>
        <v>Grazing LivestockGrazing livestock (LFA)Other grazing livestock (SDA)</v>
      </c>
      <c r="B3448" t="s">
        <v>63</v>
      </c>
      <c r="C3448" t="s">
        <v>66</v>
      </c>
      <c r="D3448" t="s">
        <v>69</v>
      </c>
      <c r="F3448" t="s">
        <v>199</v>
      </c>
      <c r="G3448" t="s">
        <v>9</v>
      </c>
      <c r="H3448" t="s">
        <v>24</v>
      </c>
      <c r="I3448">
        <v>0</v>
      </c>
      <c r="J3448" t="s">
        <v>24</v>
      </c>
      <c r="K3448" t="s">
        <v>24</v>
      </c>
    </row>
    <row r="3449" spans="1:11" x14ac:dyDescent="0.35">
      <c r="A3449" t="str">
        <f t="shared" si="53"/>
        <v>Grazing LivestockGrazing livestock (LFA)Other grazing livestock (SDA)</v>
      </c>
      <c r="B3449" t="s">
        <v>63</v>
      </c>
      <c r="C3449" t="s">
        <v>66</v>
      </c>
      <c r="D3449" t="s">
        <v>69</v>
      </c>
      <c r="F3449" t="s">
        <v>200</v>
      </c>
      <c r="G3449" t="s">
        <v>9</v>
      </c>
      <c r="H3449">
        <v>1161484.8278490901</v>
      </c>
      <c r="I3449" t="s">
        <v>58</v>
      </c>
      <c r="J3449">
        <v>977185.168063252</v>
      </c>
      <c r="K3449">
        <v>1857914.00722137</v>
      </c>
    </row>
    <row r="3450" spans="1:11" x14ac:dyDescent="0.35">
      <c r="A3450" t="str">
        <f t="shared" si="53"/>
        <v>Grazing LivestockGrazing livestock (LFA)Other grazing livestock (SDA)</v>
      </c>
      <c r="B3450" t="s">
        <v>63</v>
      </c>
      <c r="C3450" t="s">
        <v>66</v>
      </c>
      <c r="D3450" t="s">
        <v>69</v>
      </c>
      <c r="F3450" t="s">
        <v>201</v>
      </c>
      <c r="G3450" t="s">
        <v>9</v>
      </c>
      <c r="H3450">
        <v>870574.70175097894</v>
      </c>
      <c r="I3450" t="s">
        <v>58</v>
      </c>
      <c r="J3450">
        <v>729966.801701647</v>
      </c>
      <c r="K3450">
        <v>1321778.9123977199</v>
      </c>
    </row>
    <row r="3451" spans="1:11" x14ac:dyDescent="0.35">
      <c r="A3451" t="str">
        <f t="shared" si="53"/>
        <v>Grazing LivestockGrazing livestock (LFA)Other grazing livestock (SDA)</v>
      </c>
      <c r="B3451" t="s">
        <v>63</v>
      </c>
      <c r="C3451" t="s">
        <v>66</v>
      </c>
      <c r="D3451" t="s">
        <v>69</v>
      </c>
      <c r="F3451" t="s">
        <v>202</v>
      </c>
      <c r="G3451" t="s">
        <v>9</v>
      </c>
      <c r="H3451">
        <v>76551.657059711404</v>
      </c>
      <c r="I3451" t="s">
        <v>58</v>
      </c>
      <c r="J3451">
        <v>73590.857522205493</v>
      </c>
      <c r="K3451">
        <v>120314.46806423699</v>
      </c>
    </row>
    <row r="3452" spans="1:11" x14ac:dyDescent="0.35">
      <c r="A3452" t="str">
        <f t="shared" si="53"/>
        <v>Grazing LivestockGrazing livestock (LFA)Other grazing livestock (SDA)</v>
      </c>
      <c r="B3452" t="s">
        <v>63</v>
      </c>
      <c r="C3452" t="s">
        <v>66</v>
      </c>
      <c r="D3452" t="s">
        <v>69</v>
      </c>
      <c r="F3452" t="s">
        <v>203</v>
      </c>
      <c r="G3452" t="s">
        <v>9</v>
      </c>
      <c r="H3452">
        <v>81771.662295044705</v>
      </c>
      <c r="I3452" t="s">
        <v>58</v>
      </c>
      <c r="J3452">
        <v>71854.487500821895</v>
      </c>
      <c r="K3452">
        <v>146311.396340356</v>
      </c>
    </row>
    <row r="3453" spans="1:11" x14ac:dyDescent="0.35">
      <c r="A3453" t="str">
        <f t="shared" si="53"/>
        <v>Grazing LivestockGrazing livestock (LFA)Other grazing livestock (SDA)</v>
      </c>
      <c r="B3453" t="s">
        <v>63</v>
      </c>
      <c r="C3453" t="s">
        <v>66</v>
      </c>
      <c r="D3453" t="s">
        <v>69</v>
      </c>
      <c r="F3453" t="s">
        <v>204</v>
      </c>
      <c r="G3453" t="s">
        <v>9</v>
      </c>
      <c r="H3453">
        <v>47160.464063496402</v>
      </c>
      <c r="I3453" t="s">
        <v>58</v>
      </c>
      <c r="J3453">
        <v>42965.672508464697</v>
      </c>
      <c r="K3453">
        <v>83098.929721924593</v>
      </c>
    </row>
    <row r="3454" spans="1:11" x14ac:dyDescent="0.35">
      <c r="A3454" t="str">
        <f t="shared" si="53"/>
        <v>Grazing LivestockGrazing livestock (LFA)Other grazing livestock (SDA)</v>
      </c>
      <c r="B3454" t="s">
        <v>63</v>
      </c>
      <c r="C3454" t="s">
        <v>66</v>
      </c>
      <c r="D3454" t="s">
        <v>69</v>
      </c>
      <c r="F3454" t="s">
        <v>205</v>
      </c>
      <c r="G3454" t="s">
        <v>9</v>
      </c>
      <c r="H3454">
        <v>21999.244753826399</v>
      </c>
      <c r="I3454" t="s">
        <v>58</v>
      </c>
      <c r="J3454">
        <v>22044.872407516501</v>
      </c>
      <c r="K3454">
        <v>32549.3540635852</v>
      </c>
    </row>
    <row r="3455" spans="1:11" x14ac:dyDescent="0.35">
      <c r="A3455" t="str">
        <f t="shared" si="53"/>
        <v>Grazing LivestockGrazing livestock (LFA)Other grazing livestock (SDA)</v>
      </c>
      <c r="B3455" t="s">
        <v>63</v>
      </c>
      <c r="C3455" t="s">
        <v>66</v>
      </c>
      <c r="D3455" t="s">
        <v>69</v>
      </c>
      <c r="F3455" t="s">
        <v>206</v>
      </c>
      <c r="G3455" t="s">
        <v>9</v>
      </c>
      <c r="H3455">
        <v>1304.4388153259299</v>
      </c>
      <c r="I3455" t="s">
        <v>24</v>
      </c>
      <c r="J3455">
        <v>1329.3769679305601</v>
      </c>
      <c r="K3455" t="s">
        <v>19</v>
      </c>
    </row>
    <row r="3456" spans="1:11" x14ac:dyDescent="0.35">
      <c r="A3456" t="str">
        <f t="shared" si="53"/>
        <v>Other types &amp; mixed</v>
      </c>
      <c r="B3456" t="s">
        <v>70</v>
      </c>
      <c r="F3456" t="s">
        <v>4</v>
      </c>
      <c r="G3456" t="s">
        <v>5</v>
      </c>
      <c r="H3456">
        <v>8914.0005999999994</v>
      </c>
      <c r="I3456">
        <v>2147.5664999999999</v>
      </c>
      <c r="J3456">
        <v>4468.2597999999998</v>
      </c>
      <c r="K3456">
        <v>2298.1743000000001</v>
      </c>
    </row>
    <row r="3457" spans="1:11" x14ac:dyDescent="0.35">
      <c r="A3457" t="str">
        <f t="shared" si="53"/>
        <v>Other types &amp; mixed</v>
      </c>
      <c r="B3457" t="s">
        <v>70</v>
      </c>
      <c r="F3457" t="s">
        <v>6</v>
      </c>
      <c r="G3457" t="s">
        <v>7</v>
      </c>
      <c r="H3457">
        <v>140.87410433560001</v>
      </c>
      <c r="I3457">
        <v>69.101111382581195</v>
      </c>
      <c r="J3457">
        <v>146.64488754324401</v>
      </c>
      <c r="K3457">
        <v>196.72361786005499</v>
      </c>
    </row>
    <row r="3458" spans="1:11" x14ac:dyDescent="0.35">
      <c r="A3458" t="str">
        <f t="shared" si="53"/>
        <v>Other types &amp; mixed</v>
      </c>
      <c r="B3458" t="s">
        <v>70</v>
      </c>
      <c r="F3458" t="s">
        <v>177</v>
      </c>
      <c r="G3458" t="s">
        <v>9</v>
      </c>
      <c r="H3458">
        <v>2.8117520381263001</v>
      </c>
      <c r="I3458">
        <v>1.5012078458867899</v>
      </c>
      <c r="J3458">
        <v>3.3164212231510701</v>
      </c>
      <c r="K3458">
        <v>3.0552008367131802</v>
      </c>
    </row>
    <row r="3459" spans="1:11" x14ac:dyDescent="0.35">
      <c r="A3459" t="str">
        <f t="shared" si="53"/>
        <v>Other types &amp; mixed</v>
      </c>
      <c r="B3459" t="s">
        <v>70</v>
      </c>
      <c r="F3459" t="s">
        <v>178</v>
      </c>
      <c r="G3459" t="s">
        <v>9</v>
      </c>
      <c r="H3459">
        <v>1.38022282123146</v>
      </c>
      <c r="I3459">
        <v>1.2985307533603101</v>
      </c>
      <c r="J3459">
        <v>1.4244001614555799</v>
      </c>
      <c r="K3459">
        <v>1.3706688526231801</v>
      </c>
    </row>
    <row r="3460" spans="1:11" x14ac:dyDescent="0.35">
      <c r="A3460" t="str">
        <f t="shared" si="53"/>
        <v>Other types &amp; mixed</v>
      </c>
      <c r="B3460" t="s">
        <v>70</v>
      </c>
      <c r="F3460" t="s">
        <v>179</v>
      </c>
      <c r="G3460" t="s">
        <v>9</v>
      </c>
      <c r="H3460">
        <v>1.53804369661525</v>
      </c>
      <c r="I3460">
        <v>0.29878715814134099</v>
      </c>
      <c r="J3460">
        <v>2.0121385707127999</v>
      </c>
      <c r="K3460">
        <v>1.77432114503001</v>
      </c>
    </row>
    <row r="3461" spans="1:11" x14ac:dyDescent="0.35">
      <c r="A3461" t="str">
        <f t="shared" si="53"/>
        <v>Other types &amp; mixed</v>
      </c>
      <c r="B3461" t="s">
        <v>70</v>
      </c>
      <c r="F3461" t="s">
        <v>180</v>
      </c>
      <c r="G3461" t="s">
        <v>9</v>
      </c>
      <c r="H3461">
        <v>4.0203804897870103</v>
      </c>
      <c r="I3461">
        <v>1.33001416472037</v>
      </c>
      <c r="J3461">
        <v>5.2367804424608302</v>
      </c>
      <c r="K3461">
        <v>4.16943340678589</v>
      </c>
    </row>
    <row r="3462" spans="1:11" x14ac:dyDescent="0.35">
      <c r="A3462" t="str">
        <f t="shared" si="53"/>
        <v>Other types &amp; mixed</v>
      </c>
      <c r="B3462" t="s">
        <v>70</v>
      </c>
      <c r="F3462" t="s">
        <v>181</v>
      </c>
      <c r="G3462" t="s">
        <v>9</v>
      </c>
      <c r="H3462">
        <v>38671.418991266401</v>
      </c>
      <c r="I3462">
        <v>11990.861262224</v>
      </c>
      <c r="J3462">
        <v>40320.090167272698</v>
      </c>
      <c r="K3462">
        <v>60398.048186031803</v>
      </c>
    </row>
    <row r="3463" spans="1:11" x14ac:dyDescent="0.35">
      <c r="A3463" t="str">
        <f t="shared" si="53"/>
        <v>Other types &amp; mixed</v>
      </c>
      <c r="B3463" t="s">
        <v>70</v>
      </c>
      <c r="F3463" t="s">
        <v>182</v>
      </c>
      <c r="G3463" t="s">
        <v>9</v>
      </c>
      <c r="H3463">
        <v>17368.284275278202</v>
      </c>
      <c r="I3463">
        <v>5962.4743941572997</v>
      </c>
      <c r="J3463">
        <v>19085.947859589502</v>
      </c>
      <c r="K3463">
        <v>24687.0364092489</v>
      </c>
    </row>
    <row r="3464" spans="1:11" x14ac:dyDescent="0.35">
      <c r="A3464" t="str">
        <f t="shared" si="53"/>
        <v>Other types &amp; mixed</v>
      </c>
      <c r="B3464" t="s">
        <v>70</v>
      </c>
      <c r="F3464" t="s">
        <v>183</v>
      </c>
      <c r="G3464" t="s">
        <v>9</v>
      </c>
      <c r="H3464">
        <v>4162.4305216784496</v>
      </c>
      <c r="I3464">
        <v>1282.8464393070001</v>
      </c>
      <c r="J3464">
        <v>3462.4581665998899</v>
      </c>
      <c r="K3464">
        <v>8214.23662034685</v>
      </c>
    </row>
    <row r="3465" spans="1:11" x14ac:dyDescent="0.35">
      <c r="A3465" t="str">
        <f t="shared" si="53"/>
        <v>Other types &amp; mixed</v>
      </c>
      <c r="B3465" t="s">
        <v>70</v>
      </c>
      <c r="F3465" t="s">
        <v>184</v>
      </c>
      <c r="G3465" t="s">
        <v>9</v>
      </c>
      <c r="H3465">
        <v>10426.8413670625</v>
      </c>
      <c r="I3465">
        <v>2509.5060196273298</v>
      </c>
      <c r="J3465">
        <v>10483.3590231705</v>
      </c>
      <c r="K3465">
        <v>17715.439360104199</v>
      </c>
    </row>
    <row r="3466" spans="1:11" x14ac:dyDescent="0.35">
      <c r="A3466" t="str">
        <f t="shared" si="53"/>
        <v>Other types &amp; mixed</v>
      </c>
      <c r="B3466" t="s">
        <v>70</v>
      </c>
      <c r="F3466" t="s">
        <v>185</v>
      </c>
      <c r="G3466" t="s">
        <v>9</v>
      </c>
      <c r="H3466">
        <v>1188.8067608835499</v>
      </c>
      <c r="I3466" t="s">
        <v>19</v>
      </c>
      <c r="J3466">
        <v>886.69297436554598</v>
      </c>
      <c r="K3466">
        <v>2770.56967572042</v>
      </c>
    </row>
    <row r="3467" spans="1:11" x14ac:dyDescent="0.35">
      <c r="A3467" t="str">
        <f t="shared" si="53"/>
        <v>Other types &amp; mixed</v>
      </c>
      <c r="B3467" t="s">
        <v>70</v>
      </c>
      <c r="F3467" t="s">
        <v>186</v>
      </c>
      <c r="G3467" t="s">
        <v>9</v>
      </c>
      <c r="H3467">
        <v>6252.6208984100804</v>
      </c>
      <c r="I3467" t="s">
        <v>24</v>
      </c>
      <c r="J3467" t="s">
        <v>19</v>
      </c>
      <c r="K3467" t="s">
        <v>19</v>
      </c>
    </row>
    <row r="3468" spans="1:11" x14ac:dyDescent="0.35">
      <c r="A3468" t="str">
        <f t="shared" si="53"/>
        <v>Other types &amp; mixed</v>
      </c>
      <c r="B3468" t="s">
        <v>70</v>
      </c>
      <c r="F3468" t="s">
        <v>187</v>
      </c>
      <c r="G3468" t="s">
        <v>9</v>
      </c>
      <c r="H3468" t="s">
        <v>54</v>
      </c>
      <c r="I3468" t="s">
        <v>24</v>
      </c>
      <c r="J3468">
        <v>4606.3063602747598</v>
      </c>
      <c r="K3468" t="s">
        <v>19</v>
      </c>
    </row>
    <row r="3469" spans="1:11" x14ac:dyDescent="0.35">
      <c r="A3469" t="str">
        <f t="shared" si="53"/>
        <v>Other types &amp; mixed</v>
      </c>
      <c r="B3469" t="s">
        <v>70</v>
      </c>
      <c r="F3469" t="s">
        <v>188</v>
      </c>
      <c r="G3469" t="s">
        <v>9</v>
      </c>
      <c r="H3469" t="s">
        <v>19</v>
      </c>
      <c r="I3469" t="s">
        <v>19</v>
      </c>
      <c r="J3469" t="s">
        <v>19</v>
      </c>
      <c r="K3469" t="s">
        <v>24</v>
      </c>
    </row>
    <row r="3470" spans="1:11" x14ac:dyDescent="0.35">
      <c r="A3470" t="str">
        <f t="shared" si="53"/>
        <v>Other types &amp; mixed</v>
      </c>
      <c r="B3470" t="s">
        <v>70</v>
      </c>
      <c r="F3470" t="s">
        <v>189</v>
      </c>
      <c r="G3470" t="s">
        <v>9</v>
      </c>
      <c r="H3470" t="s">
        <v>19</v>
      </c>
      <c r="I3470" t="s">
        <v>19</v>
      </c>
      <c r="J3470" t="s">
        <v>19</v>
      </c>
      <c r="K3470" t="s">
        <v>19</v>
      </c>
    </row>
    <row r="3471" spans="1:11" x14ac:dyDescent="0.35">
      <c r="A3471" t="str">
        <f t="shared" si="53"/>
        <v>Other types &amp; mixed</v>
      </c>
      <c r="B3471" t="s">
        <v>70</v>
      </c>
      <c r="F3471" t="s">
        <v>190</v>
      </c>
      <c r="G3471" t="s">
        <v>9</v>
      </c>
      <c r="H3471">
        <v>14640.845941372299</v>
      </c>
      <c r="I3471">
        <v>7890.2629137677504</v>
      </c>
      <c r="J3471">
        <v>14565.721021817</v>
      </c>
      <c r="K3471">
        <v>21095.101227222</v>
      </c>
    </row>
    <row r="3472" spans="1:11" x14ac:dyDescent="0.35">
      <c r="A3472" t="str">
        <f t="shared" si="53"/>
        <v>Other types &amp; mixed</v>
      </c>
      <c r="B3472" t="s">
        <v>70</v>
      </c>
      <c r="F3472" t="s">
        <v>191</v>
      </c>
      <c r="G3472" t="s">
        <v>9</v>
      </c>
      <c r="H3472">
        <v>928.62632172136</v>
      </c>
      <c r="I3472">
        <v>353.42702700940799</v>
      </c>
      <c r="J3472">
        <v>937.95341029633096</v>
      </c>
      <c r="K3472">
        <v>1447.99636306959</v>
      </c>
    </row>
    <row r="3473" spans="1:11" x14ac:dyDescent="0.35">
      <c r="A3473" t="str">
        <f t="shared" si="53"/>
        <v>Other types &amp; mixed</v>
      </c>
      <c r="B3473" t="s">
        <v>70</v>
      </c>
      <c r="F3473" t="s">
        <v>192</v>
      </c>
      <c r="G3473" t="s">
        <v>9</v>
      </c>
      <c r="H3473" t="s">
        <v>54</v>
      </c>
      <c r="I3473" t="s">
        <v>24</v>
      </c>
      <c r="J3473" t="s">
        <v>54</v>
      </c>
      <c r="K3473" t="s">
        <v>54</v>
      </c>
    </row>
    <row r="3474" spans="1:11" x14ac:dyDescent="0.35">
      <c r="A3474" t="str">
        <f t="shared" si="53"/>
        <v>Other types &amp; mixed</v>
      </c>
      <c r="B3474" t="s">
        <v>70</v>
      </c>
      <c r="F3474" t="s">
        <v>193</v>
      </c>
      <c r="G3474" t="s">
        <v>9</v>
      </c>
      <c r="H3474">
        <v>-513.38116847333401</v>
      </c>
      <c r="I3474">
        <v>-123.379466293593</v>
      </c>
      <c r="J3474">
        <v>-962.633041973074</v>
      </c>
      <c r="K3474">
        <v>-4.3599441521907201</v>
      </c>
    </row>
    <row r="3475" spans="1:11" x14ac:dyDescent="0.35">
      <c r="A3475" t="str">
        <f t="shared" si="53"/>
        <v>Other types &amp; mixed</v>
      </c>
      <c r="B3475" t="s">
        <v>70</v>
      </c>
      <c r="F3475" t="s">
        <v>194</v>
      </c>
      <c r="G3475" t="s">
        <v>9</v>
      </c>
      <c r="H3475">
        <v>29568.988903960799</v>
      </c>
      <c r="I3475">
        <v>17092.574685207699</v>
      </c>
      <c r="J3475">
        <v>33036.794422584797</v>
      </c>
      <c r="K3475">
        <v>34485.445076685399</v>
      </c>
    </row>
    <row r="3476" spans="1:11" x14ac:dyDescent="0.35">
      <c r="A3476" t="str">
        <f t="shared" si="53"/>
        <v>Other types &amp; mixed</v>
      </c>
      <c r="B3476" t="s">
        <v>70</v>
      </c>
      <c r="F3476" t="s">
        <v>195</v>
      </c>
      <c r="G3476" t="s">
        <v>9</v>
      </c>
      <c r="H3476">
        <v>11298.069351341501</v>
      </c>
      <c r="I3476">
        <v>6245.3059541578796</v>
      </c>
      <c r="J3476">
        <v>11165.200347705801</v>
      </c>
      <c r="K3476">
        <v>16278.0391612159</v>
      </c>
    </row>
    <row r="3477" spans="1:11" x14ac:dyDescent="0.35">
      <c r="A3477" t="str">
        <f t="shared" si="53"/>
        <v>Other types &amp; mixed</v>
      </c>
      <c r="B3477" t="s">
        <v>70</v>
      </c>
      <c r="F3477" t="s">
        <v>196</v>
      </c>
      <c r="G3477" t="s">
        <v>9</v>
      </c>
      <c r="H3477">
        <v>82267.018660768299</v>
      </c>
      <c r="I3477">
        <v>10884.141579969701</v>
      </c>
      <c r="J3477" t="s">
        <v>19</v>
      </c>
      <c r="K3477">
        <v>62034.790912725803</v>
      </c>
    </row>
    <row r="3478" spans="1:11" x14ac:dyDescent="0.35">
      <c r="A3478" t="str">
        <f t="shared" si="53"/>
        <v>Other types &amp; mixed</v>
      </c>
      <c r="B3478" t="s">
        <v>70</v>
      </c>
      <c r="F3478" t="s">
        <v>197</v>
      </c>
      <c r="G3478" t="s">
        <v>9</v>
      </c>
      <c r="H3478">
        <v>35564.306545413499</v>
      </c>
      <c r="I3478">
        <v>22941.3489955724</v>
      </c>
      <c r="J3478">
        <v>39257.835002902</v>
      </c>
      <c r="K3478" t="s">
        <v>19</v>
      </c>
    </row>
    <row r="3479" spans="1:11" x14ac:dyDescent="0.35">
      <c r="A3479" t="str">
        <f t="shared" si="53"/>
        <v>Other types &amp; mixed</v>
      </c>
      <c r="B3479" t="s">
        <v>70</v>
      </c>
      <c r="F3479" t="s">
        <v>198</v>
      </c>
      <c r="G3479" t="s">
        <v>9</v>
      </c>
      <c r="H3479">
        <v>139876.43970040799</v>
      </c>
      <c r="I3479">
        <v>-983.76933245140503</v>
      </c>
      <c r="J3479">
        <v>221007.641824363</v>
      </c>
      <c r="K3479">
        <v>113765.007302014</v>
      </c>
    </row>
    <row r="3480" spans="1:11" x14ac:dyDescent="0.35">
      <c r="A3480" t="str">
        <f t="shared" si="53"/>
        <v>Other types &amp; mixed</v>
      </c>
      <c r="B3480" t="s">
        <v>70</v>
      </c>
      <c r="F3480" t="s">
        <v>199</v>
      </c>
      <c r="G3480" t="s">
        <v>9</v>
      </c>
      <c r="H3480" t="s">
        <v>24</v>
      </c>
      <c r="I3480" t="s">
        <v>54</v>
      </c>
      <c r="J3480" t="s">
        <v>24</v>
      </c>
      <c r="K3480" t="s">
        <v>54</v>
      </c>
    </row>
    <row r="3481" spans="1:11" x14ac:dyDescent="0.35">
      <c r="A3481" t="str">
        <f t="shared" si="53"/>
        <v>Other types &amp; mixed</v>
      </c>
      <c r="B3481" t="s">
        <v>70</v>
      </c>
      <c r="F3481" t="s">
        <v>200</v>
      </c>
      <c r="G3481" t="s">
        <v>9</v>
      </c>
      <c r="H3481">
        <v>2153625.8743626601</v>
      </c>
      <c r="I3481">
        <v>1092460.6639965801</v>
      </c>
      <c r="J3481">
        <v>2216503.0721788402</v>
      </c>
      <c r="K3481">
        <v>3022999.09875604</v>
      </c>
    </row>
    <row r="3482" spans="1:11" x14ac:dyDescent="0.35">
      <c r="A3482" t="str">
        <f t="shared" si="53"/>
        <v>Other types &amp; mixed</v>
      </c>
      <c r="B3482" t="s">
        <v>70</v>
      </c>
      <c r="F3482" t="s">
        <v>201</v>
      </c>
      <c r="G3482" t="s">
        <v>9</v>
      </c>
      <c r="H3482">
        <v>1710766.77214516</v>
      </c>
      <c r="I3482">
        <v>915000.20136317099</v>
      </c>
      <c r="J3482">
        <v>1702677.1800750899</v>
      </c>
      <c r="K3482">
        <v>2470112.1482884502</v>
      </c>
    </row>
    <row r="3483" spans="1:11" x14ac:dyDescent="0.35">
      <c r="A3483" t="str">
        <f t="shared" si="53"/>
        <v>Other types &amp; mixed</v>
      </c>
      <c r="B3483" t="s">
        <v>70</v>
      </c>
      <c r="F3483" t="s">
        <v>202</v>
      </c>
      <c r="G3483" t="s">
        <v>9</v>
      </c>
      <c r="H3483">
        <v>176773.72587658299</v>
      </c>
      <c r="I3483">
        <v>79981.135774002905</v>
      </c>
      <c r="J3483">
        <v>206900.90349585301</v>
      </c>
      <c r="K3483">
        <v>208647.92589217401</v>
      </c>
    </row>
    <row r="3484" spans="1:11" x14ac:dyDescent="0.35">
      <c r="A3484" t="str">
        <f t="shared" si="53"/>
        <v>Other types &amp; mixed</v>
      </c>
      <c r="B3484" t="s">
        <v>70</v>
      </c>
      <c r="F3484" t="s">
        <v>203</v>
      </c>
      <c r="G3484" t="s">
        <v>9</v>
      </c>
      <c r="H3484">
        <v>34150.285996088001</v>
      </c>
      <c r="I3484">
        <v>15538.019697457599</v>
      </c>
      <c r="J3484">
        <v>44663.455465928797</v>
      </c>
      <c r="K3484">
        <v>31102.434960307401</v>
      </c>
    </row>
    <row r="3485" spans="1:11" x14ac:dyDescent="0.35">
      <c r="A3485" t="str">
        <f t="shared" si="53"/>
        <v>Other types &amp; mixed</v>
      </c>
      <c r="B3485" t="s">
        <v>70</v>
      </c>
      <c r="F3485" t="s">
        <v>204</v>
      </c>
      <c r="G3485" t="s">
        <v>9</v>
      </c>
      <c r="H3485">
        <v>58063.7077064029</v>
      </c>
      <c r="I3485">
        <v>22395.792920452099</v>
      </c>
      <c r="J3485">
        <v>74010.732759764796</v>
      </c>
      <c r="K3485">
        <v>60388.930794848697</v>
      </c>
    </row>
    <row r="3486" spans="1:11" x14ac:dyDescent="0.35">
      <c r="A3486" t="str">
        <f t="shared" si="53"/>
        <v>Other types &amp; mixed</v>
      </c>
      <c r="B3486" t="s">
        <v>70</v>
      </c>
      <c r="F3486" t="s">
        <v>205</v>
      </c>
      <c r="G3486" t="s">
        <v>9</v>
      </c>
      <c r="H3486">
        <v>153947.196047698</v>
      </c>
      <c r="I3486">
        <v>24801.387508046901</v>
      </c>
      <c r="J3486">
        <v>241258.03794873401</v>
      </c>
      <c r="K3486">
        <v>104874.193649498</v>
      </c>
    </row>
    <row r="3487" spans="1:11" x14ac:dyDescent="0.35">
      <c r="A3487" t="str">
        <f t="shared" si="53"/>
        <v>Other types &amp; mixed</v>
      </c>
      <c r="B3487" t="s">
        <v>70</v>
      </c>
      <c r="F3487" t="s">
        <v>206</v>
      </c>
      <c r="G3487" t="s">
        <v>9</v>
      </c>
      <c r="H3487">
        <v>9925.3165145512794</v>
      </c>
      <c r="I3487">
        <v>5217.19413401169</v>
      </c>
      <c r="J3487">
        <v>14051.2846041092</v>
      </c>
      <c r="K3487">
        <v>6302.9231006542896</v>
      </c>
    </row>
    <row r="3488" spans="1:11" x14ac:dyDescent="0.35">
      <c r="A3488" t="str">
        <f t="shared" ref="A3488:A3551" si="54">CONCATENATE(B3488,C3488,D3488,E3488)</f>
        <v>Other types &amp; mixedPigs</v>
      </c>
      <c r="B3488" t="s">
        <v>70</v>
      </c>
      <c r="C3488" t="s">
        <v>71</v>
      </c>
      <c r="F3488" t="s">
        <v>4</v>
      </c>
      <c r="G3488" t="s">
        <v>5</v>
      </c>
      <c r="H3488">
        <v>1338.0003999999999</v>
      </c>
      <c r="I3488">
        <v>319.84210000000002</v>
      </c>
      <c r="J3488">
        <v>666.39919999999995</v>
      </c>
      <c r="K3488">
        <v>351.75909999999999</v>
      </c>
    </row>
    <row r="3489" spans="1:11" x14ac:dyDescent="0.35">
      <c r="A3489" t="str">
        <f t="shared" si="54"/>
        <v>Other types &amp; mixedPigs</v>
      </c>
      <c r="B3489" t="s">
        <v>70</v>
      </c>
      <c r="C3489" t="s">
        <v>71</v>
      </c>
      <c r="F3489" t="s">
        <v>6</v>
      </c>
      <c r="G3489" t="s">
        <v>7</v>
      </c>
      <c r="H3489">
        <v>77.805243558970503</v>
      </c>
      <c r="I3489" t="s">
        <v>58</v>
      </c>
      <c r="J3489">
        <v>120.27974658583</v>
      </c>
      <c r="K3489">
        <v>51.067674596051702</v>
      </c>
    </row>
    <row r="3490" spans="1:11" x14ac:dyDescent="0.35">
      <c r="A3490" t="str">
        <f t="shared" si="54"/>
        <v>Other types &amp; mixedPigs</v>
      </c>
      <c r="B3490" t="s">
        <v>70</v>
      </c>
      <c r="C3490" t="s">
        <v>71</v>
      </c>
      <c r="F3490" t="s">
        <v>177</v>
      </c>
      <c r="G3490" t="s">
        <v>9</v>
      </c>
      <c r="H3490">
        <v>3.8081776024948</v>
      </c>
      <c r="I3490" t="s">
        <v>58</v>
      </c>
      <c r="J3490">
        <v>4.5841224855093703</v>
      </c>
      <c r="K3490">
        <v>4.76222649082594</v>
      </c>
    </row>
    <row r="3491" spans="1:11" x14ac:dyDescent="0.35">
      <c r="A3491" t="str">
        <f t="shared" si="54"/>
        <v>Other types &amp; mixedPigs</v>
      </c>
      <c r="B3491" t="s">
        <v>70</v>
      </c>
      <c r="C3491" t="s">
        <v>71</v>
      </c>
      <c r="F3491" t="s">
        <v>178</v>
      </c>
      <c r="G3491" t="s">
        <v>9</v>
      </c>
      <c r="H3491">
        <v>1.2055716846028399</v>
      </c>
      <c r="I3491" t="s">
        <v>58</v>
      </c>
      <c r="J3491">
        <v>1.3148813643806601</v>
      </c>
      <c r="K3491">
        <v>1.1434105753315</v>
      </c>
    </row>
    <row r="3492" spans="1:11" x14ac:dyDescent="0.35">
      <c r="A3492" t="str">
        <f t="shared" si="54"/>
        <v>Other types &amp; mixedPigs</v>
      </c>
      <c r="B3492" t="s">
        <v>70</v>
      </c>
      <c r="C3492" t="s">
        <v>71</v>
      </c>
      <c r="F3492" t="s">
        <v>179</v>
      </c>
      <c r="G3492" t="s">
        <v>9</v>
      </c>
      <c r="H3492">
        <v>2.6726896488765801</v>
      </c>
      <c r="I3492" t="s">
        <v>58</v>
      </c>
      <c r="J3492">
        <v>3.3684696734875499</v>
      </c>
      <c r="K3492">
        <v>3.6847812552552401</v>
      </c>
    </row>
    <row r="3493" spans="1:11" x14ac:dyDescent="0.35">
      <c r="A3493" t="str">
        <f t="shared" si="54"/>
        <v>Other types &amp; mixedPigs</v>
      </c>
      <c r="B3493" t="s">
        <v>70</v>
      </c>
      <c r="C3493" t="s">
        <v>71</v>
      </c>
      <c r="F3493" t="s">
        <v>180</v>
      </c>
      <c r="G3493" t="s">
        <v>9</v>
      </c>
      <c r="H3493">
        <v>6.2904267492808499</v>
      </c>
      <c r="I3493" t="s">
        <v>58</v>
      </c>
      <c r="J3493">
        <v>9.5994008567954303</v>
      </c>
      <c r="K3493">
        <v>4.8803776112322597</v>
      </c>
    </row>
    <row r="3494" spans="1:11" x14ac:dyDescent="0.35">
      <c r="A3494" t="str">
        <f t="shared" si="54"/>
        <v>Other types &amp; mixedPigs</v>
      </c>
      <c r="B3494" t="s">
        <v>70</v>
      </c>
      <c r="C3494" t="s">
        <v>71</v>
      </c>
      <c r="F3494" t="s">
        <v>181</v>
      </c>
      <c r="G3494" t="s">
        <v>9</v>
      </c>
      <c r="H3494">
        <v>21449.359419100299</v>
      </c>
      <c r="I3494" t="s">
        <v>24</v>
      </c>
      <c r="J3494">
        <v>36408.841789275903</v>
      </c>
      <c r="K3494" t="s">
        <v>54</v>
      </c>
    </row>
    <row r="3495" spans="1:11" x14ac:dyDescent="0.35">
      <c r="A3495" t="str">
        <f t="shared" si="54"/>
        <v>Other types &amp; mixedPigs</v>
      </c>
      <c r="B3495" t="s">
        <v>70</v>
      </c>
      <c r="C3495" t="s">
        <v>71</v>
      </c>
      <c r="F3495" t="s">
        <v>182</v>
      </c>
      <c r="G3495" t="s">
        <v>9</v>
      </c>
      <c r="H3495">
        <v>11380.972494477601</v>
      </c>
      <c r="I3495" t="s">
        <v>24</v>
      </c>
      <c r="J3495">
        <v>18611.922615003099</v>
      </c>
      <c r="K3495" t="s">
        <v>54</v>
      </c>
    </row>
    <row r="3496" spans="1:11" x14ac:dyDescent="0.35">
      <c r="A3496" t="str">
        <f t="shared" si="54"/>
        <v>Other types &amp; mixedPigs</v>
      </c>
      <c r="B3496" t="s">
        <v>70</v>
      </c>
      <c r="C3496" t="s">
        <v>71</v>
      </c>
      <c r="F3496" t="s">
        <v>183</v>
      </c>
      <c r="G3496" t="s">
        <v>9</v>
      </c>
      <c r="H3496" t="s">
        <v>19</v>
      </c>
      <c r="I3496">
        <v>0</v>
      </c>
      <c r="J3496" t="s">
        <v>19</v>
      </c>
      <c r="K3496" t="s">
        <v>19</v>
      </c>
    </row>
    <row r="3497" spans="1:11" x14ac:dyDescent="0.35">
      <c r="A3497" t="str">
        <f t="shared" si="54"/>
        <v>Other types &amp; mixedPigs</v>
      </c>
      <c r="B3497" t="s">
        <v>70</v>
      </c>
      <c r="C3497" t="s">
        <v>71</v>
      </c>
      <c r="F3497" t="s">
        <v>184</v>
      </c>
      <c r="G3497" t="s">
        <v>9</v>
      </c>
      <c r="H3497">
        <v>4653.6962861894499</v>
      </c>
      <c r="I3497" t="s">
        <v>54</v>
      </c>
      <c r="J3497">
        <v>7761.8998259601804</v>
      </c>
      <c r="K3497" t="s">
        <v>19</v>
      </c>
    </row>
    <row r="3498" spans="1:11" x14ac:dyDescent="0.35">
      <c r="A3498" t="str">
        <f t="shared" si="54"/>
        <v>Other types &amp; mixedPigs</v>
      </c>
      <c r="B3498" t="s">
        <v>70</v>
      </c>
      <c r="C3498" t="s">
        <v>71</v>
      </c>
      <c r="F3498" t="s">
        <v>185</v>
      </c>
      <c r="G3498" t="s">
        <v>9</v>
      </c>
      <c r="H3498" t="s">
        <v>19</v>
      </c>
      <c r="I3498" t="s">
        <v>24</v>
      </c>
      <c r="J3498">
        <v>2777.8382104900502</v>
      </c>
      <c r="K3498" t="s">
        <v>24</v>
      </c>
    </row>
    <row r="3499" spans="1:11" x14ac:dyDescent="0.35">
      <c r="A3499" t="str">
        <f t="shared" si="54"/>
        <v>Other types &amp; mixedPigs</v>
      </c>
      <c r="B3499" t="s">
        <v>70</v>
      </c>
      <c r="C3499" t="s">
        <v>71</v>
      </c>
      <c r="F3499" t="s">
        <v>186</v>
      </c>
      <c r="G3499" t="s">
        <v>9</v>
      </c>
      <c r="H3499">
        <v>0</v>
      </c>
      <c r="I3499" t="s">
        <v>54</v>
      </c>
      <c r="J3499">
        <v>0</v>
      </c>
      <c r="K3499">
        <v>0</v>
      </c>
    </row>
    <row r="3500" spans="1:11" x14ac:dyDescent="0.35">
      <c r="A3500" t="str">
        <f t="shared" si="54"/>
        <v>Other types &amp; mixedPigs</v>
      </c>
      <c r="B3500" t="s">
        <v>70</v>
      </c>
      <c r="C3500" t="s">
        <v>71</v>
      </c>
      <c r="F3500" t="s">
        <v>187</v>
      </c>
      <c r="G3500" t="s">
        <v>9</v>
      </c>
      <c r="H3500" t="s">
        <v>19</v>
      </c>
      <c r="I3500" t="s">
        <v>54</v>
      </c>
      <c r="J3500" t="s">
        <v>19</v>
      </c>
      <c r="K3500">
        <v>0</v>
      </c>
    </row>
    <row r="3501" spans="1:11" x14ac:dyDescent="0.35">
      <c r="A3501" t="str">
        <f t="shared" si="54"/>
        <v>Other types &amp; mixedPigs</v>
      </c>
      <c r="B3501" t="s">
        <v>70</v>
      </c>
      <c r="C3501" t="s">
        <v>71</v>
      </c>
      <c r="F3501" t="s">
        <v>188</v>
      </c>
      <c r="G3501" t="s">
        <v>9</v>
      </c>
      <c r="H3501" t="s">
        <v>24</v>
      </c>
      <c r="I3501" t="s">
        <v>54</v>
      </c>
      <c r="J3501" t="s">
        <v>24</v>
      </c>
      <c r="K3501">
        <v>0</v>
      </c>
    </row>
    <row r="3502" spans="1:11" x14ac:dyDescent="0.35">
      <c r="A3502" t="str">
        <f t="shared" si="54"/>
        <v>Other types &amp; mixedPigs</v>
      </c>
      <c r="B3502" t="s">
        <v>70</v>
      </c>
      <c r="C3502" t="s">
        <v>71</v>
      </c>
      <c r="F3502" t="s">
        <v>189</v>
      </c>
      <c r="G3502" t="s">
        <v>9</v>
      </c>
      <c r="H3502" t="s">
        <v>24</v>
      </c>
      <c r="I3502" t="s">
        <v>54</v>
      </c>
      <c r="J3502" t="s">
        <v>24</v>
      </c>
      <c r="K3502">
        <v>0</v>
      </c>
    </row>
    <row r="3503" spans="1:11" x14ac:dyDescent="0.35">
      <c r="A3503" t="str">
        <f t="shared" si="54"/>
        <v>Other types &amp; mixedPigs</v>
      </c>
      <c r="B3503" t="s">
        <v>70</v>
      </c>
      <c r="C3503" t="s">
        <v>71</v>
      </c>
      <c r="F3503" t="s">
        <v>190</v>
      </c>
      <c r="G3503" t="s">
        <v>9</v>
      </c>
      <c r="H3503">
        <v>10069.6404391209</v>
      </c>
      <c r="I3503" t="s">
        <v>58</v>
      </c>
      <c r="J3503">
        <v>14625.8512030026</v>
      </c>
      <c r="K3503">
        <v>8411.4656786420092</v>
      </c>
    </row>
    <row r="3504" spans="1:11" x14ac:dyDescent="0.35">
      <c r="A3504" t="str">
        <f t="shared" si="54"/>
        <v>Other types &amp; mixedPigs</v>
      </c>
      <c r="B3504" t="s">
        <v>70</v>
      </c>
      <c r="C3504" t="s">
        <v>71</v>
      </c>
      <c r="F3504" t="s">
        <v>191</v>
      </c>
      <c r="G3504" t="s">
        <v>9</v>
      </c>
      <c r="H3504">
        <v>-57.977781546253603</v>
      </c>
      <c r="I3504">
        <v>0</v>
      </c>
      <c r="J3504">
        <v>-186.54551265967899</v>
      </c>
      <c r="K3504" t="s">
        <v>19</v>
      </c>
    </row>
    <row r="3505" spans="1:11" x14ac:dyDescent="0.35">
      <c r="A3505" t="str">
        <f t="shared" si="54"/>
        <v>Other types &amp; mixedPigs</v>
      </c>
      <c r="B3505" t="s">
        <v>70</v>
      </c>
      <c r="C3505" t="s">
        <v>71</v>
      </c>
      <c r="F3505" t="s">
        <v>192</v>
      </c>
      <c r="G3505" t="s">
        <v>9</v>
      </c>
      <c r="H3505">
        <v>0</v>
      </c>
      <c r="I3505" t="s">
        <v>54</v>
      </c>
      <c r="J3505">
        <v>0</v>
      </c>
      <c r="K3505">
        <v>0</v>
      </c>
    </row>
    <row r="3506" spans="1:11" x14ac:dyDescent="0.35">
      <c r="A3506" t="str">
        <f t="shared" si="54"/>
        <v>Other types &amp; mixedPigs</v>
      </c>
      <c r="B3506" t="s">
        <v>70</v>
      </c>
      <c r="C3506" t="s">
        <v>71</v>
      </c>
      <c r="F3506" t="s">
        <v>193</v>
      </c>
      <c r="G3506" t="s">
        <v>9</v>
      </c>
      <c r="H3506">
        <v>0</v>
      </c>
      <c r="I3506">
        <v>0</v>
      </c>
      <c r="J3506">
        <v>0</v>
      </c>
      <c r="K3506">
        <v>0</v>
      </c>
    </row>
    <row r="3507" spans="1:11" x14ac:dyDescent="0.35">
      <c r="A3507" t="str">
        <f t="shared" si="54"/>
        <v>Other types &amp; mixedPigs</v>
      </c>
      <c r="B3507" t="s">
        <v>70</v>
      </c>
      <c r="C3507" t="s">
        <v>71</v>
      </c>
      <c r="F3507" t="s">
        <v>194</v>
      </c>
      <c r="G3507" t="s">
        <v>9</v>
      </c>
      <c r="H3507">
        <v>3579.5785468375102</v>
      </c>
      <c r="I3507" t="s">
        <v>24</v>
      </c>
      <c r="J3507">
        <v>4919.9486549503699</v>
      </c>
      <c r="K3507" t="s">
        <v>24</v>
      </c>
    </row>
    <row r="3508" spans="1:11" x14ac:dyDescent="0.35">
      <c r="A3508" t="str">
        <f t="shared" si="54"/>
        <v>Other types &amp; mixedPigs</v>
      </c>
      <c r="B3508" t="s">
        <v>70</v>
      </c>
      <c r="C3508" t="s">
        <v>71</v>
      </c>
      <c r="F3508" t="s">
        <v>195</v>
      </c>
      <c r="G3508" t="s">
        <v>9</v>
      </c>
      <c r="H3508">
        <v>2556.8963899412902</v>
      </c>
      <c r="I3508" t="s">
        <v>24</v>
      </c>
      <c r="J3508" t="s">
        <v>19</v>
      </c>
      <c r="K3508" t="s">
        <v>19</v>
      </c>
    </row>
    <row r="3509" spans="1:11" x14ac:dyDescent="0.35">
      <c r="A3509" t="str">
        <f t="shared" si="54"/>
        <v>Other types &amp; mixedPigs</v>
      </c>
      <c r="B3509" t="s">
        <v>70</v>
      </c>
      <c r="C3509" t="s">
        <v>71</v>
      </c>
      <c r="F3509" t="s">
        <v>196</v>
      </c>
      <c r="G3509" t="s">
        <v>9</v>
      </c>
      <c r="H3509">
        <v>481068.724709798</v>
      </c>
      <c r="I3509" t="s">
        <v>58</v>
      </c>
      <c r="J3509">
        <v>752666.85129589005</v>
      </c>
      <c r="K3509">
        <v>371958.09316546499</v>
      </c>
    </row>
    <row r="3510" spans="1:11" x14ac:dyDescent="0.35">
      <c r="A3510" t="str">
        <f t="shared" si="54"/>
        <v>Other types &amp; mixedPigs</v>
      </c>
      <c r="B3510" t="s">
        <v>70</v>
      </c>
      <c r="C3510" t="s">
        <v>71</v>
      </c>
      <c r="F3510" t="s">
        <v>197</v>
      </c>
      <c r="G3510" t="s">
        <v>9</v>
      </c>
      <c r="H3510" t="s">
        <v>24</v>
      </c>
      <c r="I3510" t="s">
        <v>54</v>
      </c>
      <c r="J3510" t="s">
        <v>24</v>
      </c>
      <c r="K3510">
        <v>0</v>
      </c>
    </row>
    <row r="3511" spans="1:11" x14ac:dyDescent="0.35">
      <c r="A3511" t="str">
        <f t="shared" si="54"/>
        <v>Other types &amp; mixedPigs</v>
      </c>
      <c r="B3511" t="s">
        <v>70</v>
      </c>
      <c r="C3511" t="s">
        <v>71</v>
      </c>
      <c r="F3511" t="s">
        <v>198</v>
      </c>
      <c r="G3511" t="s">
        <v>9</v>
      </c>
      <c r="H3511" t="s">
        <v>24</v>
      </c>
      <c r="I3511" t="s">
        <v>54</v>
      </c>
      <c r="J3511" t="s">
        <v>24</v>
      </c>
      <c r="K3511">
        <v>0</v>
      </c>
    </row>
    <row r="3512" spans="1:11" x14ac:dyDescent="0.35">
      <c r="A3512" t="str">
        <f t="shared" si="54"/>
        <v>Other types &amp; mixedPigs</v>
      </c>
      <c r="B3512" t="s">
        <v>70</v>
      </c>
      <c r="C3512" t="s">
        <v>71</v>
      </c>
      <c r="F3512" t="s">
        <v>199</v>
      </c>
      <c r="G3512" t="s">
        <v>9</v>
      </c>
      <c r="H3512" t="s">
        <v>24</v>
      </c>
      <c r="I3512" t="s">
        <v>54</v>
      </c>
      <c r="J3512" t="s">
        <v>24</v>
      </c>
      <c r="K3512">
        <v>0</v>
      </c>
    </row>
    <row r="3513" spans="1:11" x14ac:dyDescent="0.35">
      <c r="A3513" t="str">
        <f t="shared" si="54"/>
        <v>Other types &amp; mixedPigs</v>
      </c>
      <c r="B3513" t="s">
        <v>70</v>
      </c>
      <c r="C3513" t="s">
        <v>71</v>
      </c>
      <c r="F3513" t="s">
        <v>200</v>
      </c>
      <c r="G3513" t="s">
        <v>9</v>
      </c>
      <c r="H3513">
        <v>1666005.99356928</v>
      </c>
      <c r="I3513" t="s">
        <v>58</v>
      </c>
      <c r="J3513">
        <v>2510422.1385160699</v>
      </c>
      <c r="K3513">
        <v>1082773.0363086599</v>
      </c>
    </row>
    <row r="3514" spans="1:11" x14ac:dyDescent="0.35">
      <c r="A3514" t="str">
        <f t="shared" si="54"/>
        <v>Other types &amp; mixedPigs</v>
      </c>
      <c r="B3514" t="s">
        <v>70</v>
      </c>
      <c r="C3514" t="s">
        <v>71</v>
      </c>
      <c r="F3514" t="s">
        <v>201</v>
      </c>
      <c r="G3514" t="s">
        <v>9</v>
      </c>
      <c r="H3514">
        <v>1234031.91529225</v>
      </c>
      <c r="I3514" t="s">
        <v>58</v>
      </c>
      <c r="J3514">
        <v>1891612.9976278499</v>
      </c>
      <c r="K3514">
        <v>721706.61817078805</v>
      </c>
    </row>
    <row r="3515" spans="1:11" x14ac:dyDescent="0.35">
      <c r="A3515" t="str">
        <f t="shared" si="54"/>
        <v>Other types &amp; mixedPigs</v>
      </c>
      <c r="B3515" t="s">
        <v>70</v>
      </c>
      <c r="C3515" t="s">
        <v>71</v>
      </c>
      <c r="F3515" t="s">
        <v>202</v>
      </c>
      <c r="G3515" t="s">
        <v>9</v>
      </c>
      <c r="H3515">
        <v>214455.46457243201</v>
      </c>
      <c r="I3515" t="s">
        <v>58</v>
      </c>
      <c r="J3515" t="s">
        <v>19</v>
      </c>
      <c r="K3515">
        <v>197362.37585807999</v>
      </c>
    </row>
    <row r="3516" spans="1:11" x14ac:dyDescent="0.35">
      <c r="A3516" t="str">
        <f t="shared" si="54"/>
        <v>Other types &amp; mixedPigs</v>
      </c>
      <c r="B3516" t="s">
        <v>70</v>
      </c>
      <c r="C3516" t="s">
        <v>71</v>
      </c>
      <c r="F3516" t="s">
        <v>203</v>
      </c>
      <c r="G3516" t="s">
        <v>9</v>
      </c>
      <c r="H3516">
        <v>37378.885374922203</v>
      </c>
      <c r="I3516" t="s">
        <v>58</v>
      </c>
      <c r="J3516">
        <v>58633.554776626399</v>
      </c>
      <c r="K3516">
        <v>23744.875317795599</v>
      </c>
    </row>
    <row r="3517" spans="1:11" x14ac:dyDescent="0.35">
      <c r="A3517" t="str">
        <f t="shared" si="54"/>
        <v>Other types &amp; mixedPigs</v>
      </c>
      <c r="B3517" t="s">
        <v>70</v>
      </c>
      <c r="C3517" t="s">
        <v>71</v>
      </c>
      <c r="F3517" t="s">
        <v>204</v>
      </c>
      <c r="G3517" t="s">
        <v>9</v>
      </c>
      <c r="H3517">
        <v>77477.426559513697</v>
      </c>
      <c r="I3517" t="s">
        <v>58</v>
      </c>
      <c r="J3517">
        <v>129547.84793364099</v>
      </c>
      <c r="K3517" t="s">
        <v>19</v>
      </c>
    </row>
    <row r="3518" spans="1:11" x14ac:dyDescent="0.35">
      <c r="A3518" t="str">
        <f t="shared" si="54"/>
        <v>Other types &amp; mixedPigs</v>
      </c>
      <c r="B3518" t="s">
        <v>70</v>
      </c>
      <c r="C3518" t="s">
        <v>71</v>
      </c>
      <c r="F3518" t="s">
        <v>205</v>
      </c>
      <c r="G3518" t="s">
        <v>9</v>
      </c>
      <c r="H3518">
        <v>234649.86494316399</v>
      </c>
      <c r="I3518" t="s">
        <v>58</v>
      </c>
      <c r="J3518">
        <v>401537.40649163403</v>
      </c>
      <c r="K3518" t="s">
        <v>19</v>
      </c>
    </row>
    <row r="3519" spans="1:11" x14ac:dyDescent="0.35">
      <c r="A3519" t="str">
        <f t="shared" si="54"/>
        <v>Other types &amp; mixedPigs</v>
      </c>
      <c r="B3519" t="s">
        <v>70</v>
      </c>
      <c r="C3519" t="s">
        <v>71</v>
      </c>
      <c r="F3519" t="s">
        <v>206</v>
      </c>
      <c r="G3519" t="s">
        <v>9</v>
      </c>
      <c r="H3519">
        <v>14187.175268408</v>
      </c>
      <c r="I3519" t="s">
        <v>54</v>
      </c>
      <c r="J3519" t="s">
        <v>54</v>
      </c>
      <c r="K3519" t="s">
        <v>24</v>
      </c>
    </row>
    <row r="3520" spans="1:11" x14ac:dyDescent="0.35">
      <c r="A3520" t="str">
        <f t="shared" si="54"/>
        <v>Other types &amp; mixedPoultry</v>
      </c>
      <c r="B3520" t="s">
        <v>70</v>
      </c>
      <c r="C3520" t="s">
        <v>72</v>
      </c>
      <c r="F3520" t="s">
        <v>4</v>
      </c>
      <c r="G3520" t="s">
        <v>5</v>
      </c>
      <c r="H3520">
        <v>1572.9999</v>
      </c>
      <c r="I3520">
        <v>354.077</v>
      </c>
      <c r="J3520">
        <v>777.0847</v>
      </c>
      <c r="K3520">
        <v>441.83819999999997</v>
      </c>
    </row>
    <row r="3521" spans="1:11" x14ac:dyDescent="0.35">
      <c r="A3521" t="str">
        <f t="shared" si="54"/>
        <v>Other types &amp; mixedPoultry</v>
      </c>
      <c r="B3521" t="s">
        <v>70</v>
      </c>
      <c r="C3521" t="s">
        <v>72</v>
      </c>
      <c r="F3521" t="s">
        <v>6</v>
      </c>
      <c r="G3521" t="s">
        <v>7</v>
      </c>
      <c r="H3521">
        <v>64.929022941450896</v>
      </c>
      <c r="I3521" t="s">
        <v>19</v>
      </c>
      <c r="J3521">
        <v>68.028062406839297</v>
      </c>
      <c r="K3521">
        <v>103.5332001262</v>
      </c>
    </row>
    <row r="3522" spans="1:11" x14ac:dyDescent="0.35">
      <c r="A3522" t="str">
        <f t="shared" si="54"/>
        <v>Other types &amp; mixedPoultry</v>
      </c>
      <c r="B3522" t="s">
        <v>70</v>
      </c>
      <c r="C3522" t="s">
        <v>72</v>
      </c>
      <c r="F3522" t="s">
        <v>177</v>
      </c>
      <c r="G3522" t="s">
        <v>9</v>
      </c>
      <c r="H3522">
        <v>3.7754726020065799</v>
      </c>
      <c r="I3522">
        <v>1.49333152804205</v>
      </c>
      <c r="J3522">
        <v>5.2942896946053004</v>
      </c>
      <c r="K3522">
        <v>2.9330921566064001</v>
      </c>
    </row>
    <row r="3523" spans="1:11" x14ac:dyDescent="0.35">
      <c r="A3523" t="str">
        <f t="shared" si="54"/>
        <v>Other types &amp; mixedPoultry</v>
      </c>
      <c r="B3523" t="s">
        <v>70</v>
      </c>
      <c r="C3523" t="s">
        <v>72</v>
      </c>
      <c r="F3523" t="s">
        <v>178</v>
      </c>
      <c r="G3523" t="s">
        <v>9</v>
      </c>
      <c r="H3523">
        <v>1.1839798605662499</v>
      </c>
      <c r="I3523">
        <v>0.98819332505230595</v>
      </c>
      <c r="J3523">
        <v>1.34206463149442</v>
      </c>
      <c r="K3523">
        <v>1.0628455909261101</v>
      </c>
    </row>
    <row r="3524" spans="1:11" x14ac:dyDescent="0.35">
      <c r="A3524" t="str">
        <f t="shared" si="54"/>
        <v>Other types &amp; mixedPoultry</v>
      </c>
      <c r="B3524" t="s">
        <v>70</v>
      </c>
      <c r="C3524" t="s">
        <v>72</v>
      </c>
      <c r="F3524" t="s">
        <v>179</v>
      </c>
      <c r="G3524" t="s">
        <v>9</v>
      </c>
      <c r="H3524">
        <v>2.68826239450319</v>
      </c>
      <c r="I3524">
        <v>0.55919783935030098</v>
      </c>
      <c r="J3524">
        <v>4.10092522843859</v>
      </c>
      <c r="K3524">
        <v>1.90990985727355</v>
      </c>
    </row>
    <row r="3525" spans="1:11" x14ac:dyDescent="0.35">
      <c r="A3525" t="str">
        <f t="shared" si="54"/>
        <v>Other types &amp; mixedPoultry</v>
      </c>
      <c r="B3525" t="s">
        <v>70</v>
      </c>
      <c r="C3525" t="s">
        <v>72</v>
      </c>
      <c r="F3525" t="s">
        <v>180</v>
      </c>
      <c r="G3525" t="s">
        <v>9</v>
      </c>
      <c r="H3525">
        <v>6.2348338135860102</v>
      </c>
      <c r="I3525">
        <v>1.2358017929151</v>
      </c>
      <c r="J3525">
        <v>9.2316348627810907</v>
      </c>
      <c r="K3525">
        <v>4.9702849731047101</v>
      </c>
    </row>
    <row r="3526" spans="1:11" x14ac:dyDescent="0.35">
      <c r="A3526" t="str">
        <f t="shared" si="54"/>
        <v>Other types &amp; mixedPoultry</v>
      </c>
      <c r="B3526" t="s">
        <v>70</v>
      </c>
      <c r="C3526" t="s">
        <v>72</v>
      </c>
      <c r="F3526" t="s">
        <v>181</v>
      </c>
      <c r="G3526" t="s">
        <v>9</v>
      </c>
      <c r="H3526">
        <v>20286.010966688598</v>
      </c>
      <c r="I3526" t="s">
        <v>19</v>
      </c>
      <c r="J3526">
        <v>20503.676499871901</v>
      </c>
      <c r="K3526">
        <v>34831.198606865597</v>
      </c>
    </row>
    <row r="3527" spans="1:11" x14ac:dyDescent="0.35">
      <c r="A3527" t="str">
        <f t="shared" si="54"/>
        <v>Other types &amp; mixedPoultry</v>
      </c>
      <c r="B3527" t="s">
        <v>70</v>
      </c>
      <c r="C3527" t="s">
        <v>72</v>
      </c>
      <c r="F3527" t="s">
        <v>182</v>
      </c>
      <c r="G3527" t="s">
        <v>9</v>
      </c>
      <c r="H3527">
        <v>5779.9114177947504</v>
      </c>
      <c r="I3527" t="s">
        <v>19</v>
      </c>
      <c r="J3527">
        <v>3708.5841434016102</v>
      </c>
      <c r="K3527">
        <v>13862.7177045805</v>
      </c>
    </row>
    <row r="3528" spans="1:11" x14ac:dyDescent="0.35">
      <c r="A3528" t="str">
        <f t="shared" si="54"/>
        <v>Other types &amp; mixedPoultry</v>
      </c>
      <c r="B3528" t="s">
        <v>70</v>
      </c>
      <c r="C3528" t="s">
        <v>72</v>
      </c>
      <c r="F3528" t="s">
        <v>183</v>
      </c>
      <c r="G3528" t="s">
        <v>9</v>
      </c>
      <c r="H3528" t="s">
        <v>19</v>
      </c>
      <c r="I3528" t="s">
        <v>54</v>
      </c>
      <c r="J3528">
        <v>944.89761772429699</v>
      </c>
      <c r="K3528" t="s">
        <v>24</v>
      </c>
    </row>
    <row r="3529" spans="1:11" x14ac:dyDescent="0.35">
      <c r="A3529" t="str">
        <f t="shared" si="54"/>
        <v>Other types &amp; mixedPoultry</v>
      </c>
      <c r="B3529" t="s">
        <v>70</v>
      </c>
      <c r="C3529" t="s">
        <v>72</v>
      </c>
      <c r="F3529" t="s">
        <v>184</v>
      </c>
      <c r="G3529" t="s">
        <v>9</v>
      </c>
      <c r="H3529">
        <v>4858.70055306424</v>
      </c>
      <c r="I3529" t="s">
        <v>24</v>
      </c>
      <c r="J3529" t="s">
        <v>24</v>
      </c>
      <c r="K3529">
        <v>7596.2003446057897</v>
      </c>
    </row>
    <row r="3530" spans="1:11" x14ac:dyDescent="0.35">
      <c r="A3530" t="str">
        <f t="shared" si="54"/>
        <v>Other types &amp; mixedPoultry</v>
      </c>
      <c r="B3530" t="s">
        <v>70</v>
      </c>
      <c r="C3530" t="s">
        <v>72</v>
      </c>
      <c r="F3530" t="s">
        <v>185</v>
      </c>
      <c r="G3530" t="s">
        <v>9</v>
      </c>
      <c r="H3530" t="s">
        <v>24</v>
      </c>
      <c r="I3530" t="s">
        <v>54</v>
      </c>
      <c r="J3530">
        <v>0</v>
      </c>
      <c r="K3530" t="s">
        <v>24</v>
      </c>
    </row>
    <row r="3531" spans="1:11" x14ac:dyDescent="0.35">
      <c r="A3531" t="str">
        <f t="shared" si="54"/>
        <v>Other types &amp; mixedPoultry</v>
      </c>
      <c r="B3531" t="s">
        <v>70</v>
      </c>
      <c r="C3531" t="s">
        <v>72</v>
      </c>
      <c r="F3531" t="s">
        <v>186</v>
      </c>
      <c r="G3531" t="s">
        <v>9</v>
      </c>
      <c r="H3531">
        <v>0</v>
      </c>
      <c r="I3531">
        <v>0</v>
      </c>
      <c r="J3531">
        <v>0</v>
      </c>
      <c r="K3531">
        <v>0</v>
      </c>
    </row>
    <row r="3532" spans="1:11" x14ac:dyDescent="0.35">
      <c r="A3532" t="str">
        <f t="shared" si="54"/>
        <v>Other types &amp; mixedPoultry</v>
      </c>
      <c r="B3532" t="s">
        <v>70</v>
      </c>
      <c r="C3532" t="s">
        <v>72</v>
      </c>
      <c r="F3532" t="s">
        <v>187</v>
      </c>
      <c r="G3532" t="s">
        <v>9</v>
      </c>
      <c r="H3532" t="s">
        <v>19</v>
      </c>
      <c r="I3532">
        <v>0</v>
      </c>
      <c r="J3532" t="s">
        <v>24</v>
      </c>
      <c r="K3532" t="s">
        <v>19</v>
      </c>
    </row>
    <row r="3533" spans="1:11" x14ac:dyDescent="0.35">
      <c r="A3533" t="str">
        <f t="shared" si="54"/>
        <v>Other types &amp; mixedPoultry</v>
      </c>
      <c r="B3533" t="s">
        <v>70</v>
      </c>
      <c r="C3533" t="s">
        <v>72</v>
      </c>
      <c r="F3533" t="s">
        <v>188</v>
      </c>
      <c r="G3533" t="s">
        <v>9</v>
      </c>
      <c r="H3533">
        <v>1125.36190555384</v>
      </c>
      <c r="I3533">
        <v>0</v>
      </c>
      <c r="J3533" t="s">
        <v>19</v>
      </c>
      <c r="K3533" t="s">
        <v>19</v>
      </c>
    </row>
    <row r="3534" spans="1:11" x14ac:dyDescent="0.35">
      <c r="A3534" t="str">
        <f t="shared" si="54"/>
        <v>Other types &amp; mixedPoultry</v>
      </c>
      <c r="B3534" t="s">
        <v>70</v>
      </c>
      <c r="C3534" t="s">
        <v>72</v>
      </c>
      <c r="F3534" t="s">
        <v>189</v>
      </c>
      <c r="G3534" t="s">
        <v>9</v>
      </c>
      <c r="H3534" t="s">
        <v>24</v>
      </c>
      <c r="I3534">
        <v>0</v>
      </c>
      <c r="J3534" t="s">
        <v>24</v>
      </c>
      <c r="K3534" t="s">
        <v>24</v>
      </c>
    </row>
    <row r="3535" spans="1:11" x14ac:dyDescent="0.35">
      <c r="A3535" t="str">
        <f t="shared" si="54"/>
        <v>Other types &amp; mixedPoultry</v>
      </c>
      <c r="B3535" t="s">
        <v>70</v>
      </c>
      <c r="C3535" t="s">
        <v>72</v>
      </c>
      <c r="F3535" t="s">
        <v>190</v>
      </c>
      <c r="G3535" t="s">
        <v>9</v>
      </c>
      <c r="H3535">
        <v>5554.8739970676397</v>
      </c>
      <c r="I3535" t="s">
        <v>24</v>
      </c>
      <c r="J3535">
        <v>4301.5474598843603</v>
      </c>
      <c r="K3535" t="s">
        <v>54</v>
      </c>
    </row>
    <row r="3536" spans="1:11" x14ac:dyDescent="0.35">
      <c r="A3536" t="str">
        <f t="shared" si="54"/>
        <v>Other types &amp; mixedPoultry</v>
      </c>
      <c r="B3536" t="s">
        <v>70</v>
      </c>
      <c r="C3536" t="s">
        <v>72</v>
      </c>
      <c r="F3536" t="s">
        <v>191</v>
      </c>
      <c r="G3536" t="s">
        <v>9</v>
      </c>
      <c r="H3536" t="s">
        <v>19</v>
      </c>
      <c r="I3536">
        <v>0</v>
      </c>
      <c r="J3536">
        <v>-90.690629991814305</v>
      </c>
      <c r="K3536" t="s">
        <v>19</v>
      </c>
    </row>
    <row r="3537" spans="1:11" x14ac:dyDescent="0.35">
      <c r="A3537" t="str">
        <f t="shared" si="54"/>
        <v>Other types &amp; mixedPoultry</v>
      </c>
      <c r="B3537" t="s">
        <v>70</v>
      </c>
      <c r="C3537" t="s">
        <v>72</v>
      </c>
      <c r="F3537" t="s">
        <v>192</v>
      </c>
      <c r="G3537" t="s">
        <v>9</v>
      </c>
      <c r="H3537">
        <v>0</v>
      </c>
      <c r="I3537">
        <v>0</v>
      </c>
      <c r="J3537">
        <v>0</v>
      </c>
      <c r="K3537">
        <v>0</v>
      </c>
    </row>
    <row r="3538" spans="1:11" x14ac:dyDescent="0.35">
      <c r="A3538" t="str">
        <f t="shared" si="54"/>
        <v>Other types &amp; mixedPoultry</v>
      </c>
      <c r="B3538" t="s">
        <v>70</v>
      </c>
      <c r="C3538" t="s">
        <v>72</v>
      </c>
      <c r="F3538" t="s">
        <v>193</v>
      </c>
      <c r="G3538" t="s">
        <v>9</v>
      </c>
      <c r="H3538">
        <v>0</v>
      </c>
      <c r="I3538">
        <v>0</v>
      </c>
      <c r="J3538">
        <v>0</v>
      </c>
      <c r="K3538">
        <v>0</v>
      </c>
    </row>
    <row r="3539" spans="1:11" x14ac:dyDescent="0.35">
      <c r="A3539" t="str">
        <f t="shared" si="54"/>
        <v>Other types &amp; mixedPoultry</v>
      </c>
      <c r="B3539" t="s">
        <v>70</v>
      </c>
      <c r="C3539" t="s">
        <v>72</v>
      </c>
      <c r="F3539" t="s">
        <v>194</v>
      </c>
      <c r="G3539" t="s">
        <v>9</v>
      </c>
      <c r="H3539">
        <v>4705.3888706540902</v>
      </c>
      <c r="I3539" t="s">
        <v>19</v>
      </c>
      <c r="J3539">
        <v>4339.9220317939598</v>
      </c>
      <c r="K3539" t="s">
        <v>19</v>
      </c>
    </row>
    <row r="3540" spans="1:11" x14ac:dyDescent="0.35">
      <c r="A3540" t="str">
        <f t="shared" si="54"/>
        <v>Other types &amp; mixedPoultry</v>
      </c>
      <c r="B3540" t="s">
        <v>70</v>
      </c>
      <c r="C3540" t="s">
        <v>72</v>
      </c>
      <c r="F3540" t="s">
        <v>195</v>
      </c>
      <c r="G3540" t="s">
        <v>9</v>
      </c>
      <c r="H3540">
        <v>3553.2832798018599</v>
      </c>
      <c r="I3540" t="s">
        <v>19</v>
      </c>
      <c r="J3540">
        <v>1632.8919669889301</v>
      </c>
      <c r="K3540">
        <v>9027.78873239118</v>
      </c>
    </row>
    <row r="3541" spans="1:11" x14ac:dyDescent="0.35">
      <c r="A3541" t="str">
        <f t="shared" si="54"/>
        <v>Other types &amp; mixedPoultry</v>
      </c>
      <c r="B3541" t="s">
        <v>70</v>
      </c>
      <c r="C3541" t="s">
        <v>72</v>
      </c>
      <c r="F3541" t="s">
        <v>196</v>
      </c>
      <c r="G3541" t="s">
        <v>9</v>
      </c>
      <c r="H3541" t="s">
        <v>24</v>
      </c>
      <c r="I3541" t="s">
        <v>54</v>
      </c>
      <c r="J3541" t="s">
        <v>24</v>
      </c>
      <c r="K3541">
        <v>0</v>
      </c>
    </row>
    <row r="3542" spans="1:11" x14ac:dyDescent="0.35">
      <c r="A3542" t="str">
        <f t="shared" si="54"/>
        <v>Other types &amp; mixedPoultry</v>
      </c>
      <c r="B3542" t="s">
        <v>70</v>
      </c>
      <c r="C3542" t="s">
        <v>72</v>
      </c>
      <c r="F3542" t="s">
        <v>197</v>
      </c>
      <c r="G3542" t="s">
        <v>9</v>
      </c>
      <c r="H3542">
        <v>153020.44121039001</v>
      </c>
      <c r="I3542">
        <v>125402.333850829</v>
      </c>
      <c r="J3542">
        <v>191918.221702087</v>
      </c>
      <c r="K3542" t="s">
        <v>19</v>
      </c>
    </row>
    <row r="3543" spans="1:11" x14ac:dyDescent="0.35">
      <c r="A3543" t="str">
        <f t="shared" si="54"/>
        <v>Other types &amp; mixedPoultry</v>
      </c>
      <c r="B3543" t="s">
        <v>70</v>
      </c>
      <c r="C3543" t="s">
        <v>72</v>
      </c>
      <c r="F3543" t="s">
        <v>198</v>
      </c>
      <c r="G3543" t="s">
        <v>9</v>
      </c>
      <c r="H3543">
        <v>712029.45052469498</v>
      </c>
      <c r="I3543">
        <v>-13479.9896957441</v>
      </c>
      <c r="J3543">
        <v>1126888.1561851599</v>
      </c>
      <c r="K3543">
        <v>563798.38592769904</v>
      </c>
    </row>
    <row r="3544" spans="1:11" x14ac:dyDescent="0.35">
      <c r="A3544" t="str">
        <f t="shared" si="54"/>
        <v>Other types &amp; mixedPoultry</v>
      </c>
      <c r="B3544" t="s">
        <v>70</v>
      </c>
      <c r="C3544" t="s">
        <v>72</v>
      </c>
      <c r="F3544" t="s">
        <v>199</v>
      </c>
      <c r="G3544" t="s">
        <v>9</v>
      </c>
      <c r="H3544" t="s">
        <v>24</v>
      </c>
      <c r="I3544" t="s">
        <v>54</v>
      </c>
      <c r="J3544" t="s">
        <v>24</v>
      </c>
      <c r="K3544">
        <v>0</v>
      </c>
    </row>
    <row r="3545" spans="1:11" x14ac:dyDescent="0.35">
      <c r="A3545" t="str">
        <f t="shared" si="54"/>
        <v>Other types &amp; mixedPoultry</v>
      </c>
      <c r="B3545" t="s">
        <v>70</v>
      </c>
      <c r="C3545" t="s">
        <v>72</v>
      </c>
      <c r="F3545" t="s">
        <v>200</v>
      </c>
      <c r="G3545" t="s">
        <v>9</v>
      </c>
      <c r="H3545">
        <v>1832520.5068803299</v>
      </c>
      <c r="I3545">
        <v>436189.85469008202</v>
      </c>
      <c r="J3545">
        <v>2222512.1405460699</v>
      </c>
      <c r="K3545">
        <v>2265602.2021387001</v>
      </c>
    </row>
    <row r="3546" spans="1:11" x14ac:dyDescent="0.35">
      <c r="A3546" t="str">
        <f t="shared" si="54"/>
        <v>Other types &amp; mixedPoultry</v>
      </c>
      <c r="B3546" t="s">
        <v>70</v>
      </c>
      <c r="C3546" t="s">
        <v>72</v>
      </c>
      <c r="F3546" t="s">
        <v>201</v>
      </c>
      <c r="G3546" t="s">
        <v>9</v>
      </c>
      <c r="H3546">
        <v>1393565.68595948</v>
      </c>
      <c r="I3546">
        <v>352074.80667510198</v>
      </c>
      <c r="J3546">
        <v>1654759.4003073301</v>
      </c>
      <c r="K3546">
        <v>1768812.3869203699</v>
      </c>
    </row>
    <row r="3547" spans="1:11" x14ac:dyDescent="0.35">
      <c r="A3547" t="str">
        <f t="shared" si="54"/>
        <v>Other types &amp; mixedPoultry</v>
      </c>
      <c r="B3547" t="s">
        <v>70</v>
      </c>
      <c r="C3547" t="s">
        <v>72</v>
      </c>
      <c r="F3547" t="s">
        <v>202</v>
      </c>
      <c r="G3547" t="s">
        <v>9</v>
      </c>
      <c r="H3547">
        <v>172831.14662842601</v>
      </c>
      <c r="I3547" t="s">
        <v>19</v>
      </c>
      <c r="J3547">
        <v>216278.065032293</v>
      </c>
      <c r="K3547">
        <v>197635.92156993199</v>
      </c>
    </row>
    <row r="3548" spans="1:11" x14ac:dyDescent="0.35">
      <c r="A3548" t="str">
        <f t="shared" si="54"/>
        <v>Other types &amp; mixedPoultry</v>
      </c>
      <c r="B3548" t="s">
        <v>70</v>
      </c>
      <c r="C3548" t="s">
        <v>72</v>
      </c>
      <c r="F3548" t="s">
        <v>203</v>
      </c>
      <c r="G3548" t="s">
        <v>9</v>
      </c>
      <c r="H3548">
        <v>4797.5921339219403</v>
      </c>
      <c r="I3548" t="s">
        <v>19</v>
      </c>
      <c r="J3548">
        <v>2548.7993728354199</v>
      </c>
      <c r="K3548">
        <v>10602.041780452701</v>
      </c>
    </row>
    <row r="3549" spans="1:11" x14ac:dyDescent="0.35">
      <c r="A3549" t="str">
        <f t="shared" si="54"/>
        <v>Other types &amp; mixedPoultry</v>
      </c>
      <c r="B3549" t="s">
        <v>70</v>
      </c>
      <c r="C3549" t="s">
        <v>72</v>
      </c>
      <c r="F3549" t="s">
        <v>204</v>
      </c>
      <c r="G3549" t="s">
        <v>9</v>
      </c>
      <c r="H3549">
        <v>55216.350589596397</v>
      </c>
      <c r="I3549">
        <v>16475.666154537001</v>
      </c>
      <c r="J3549">
        <v>76244.639499400801</v>
      </c>
      <c r="K3549">
        <v>49278.484066791898</v>
      </c>
    </row>
    <row r="3550" spans="1:11" x14ac:dyDescent="0.35">
      <c r="A3550" t="str">
        <f t="shared" si="54"/>
        <v>Other types &amp; mixedPoultry</v>
      </c>
      <c r="B3550" t="s">
        <v>70</v>
      </c>
      <c r="C3550" t="s">
        <v>72</v>
      </c>
      <c r="F3550" t="s">
        <v>205</v>
      </c>
      <c r="G3550" t="s">
        <v>9</v>
      </c>
      <c r="H3550">
        <v>518704.47962132801</v>
      </c>
      <c r="I3550">
        <v>69287.535666535798</v>
      </c>
      <c r="J3550">
        <v>816079.41500315303</v>
      </c>
      <c r="K3550">
        <v>355845.52088026801</v>
      </c>
    </row>
    <row r="3551" spans="1:11" x14ac:dyDescent="0.35">
      <c r="A3551" t="str">
        <f t="shared" si="54"/>
        <v>Other types &amp; mixedPoultry</v>
      </c>
      <c r="B3551" t="s">
        <v>70</v>
      </c>
      <c r="C3551" t="s">
        <v>72</v>
      </c>
      <c r="F3551" t="s">
        <v>206</v>
      </c>
      <c r="G3551" t="s">
        <v>9</v>
      </c>
      <c r="H3551" t="s">
        <v>19</v>
      </c>
      <c r="I3551" t="s">
        <v>24</v>
      </c>
      <c r="J3551" t="s">
        <v>24</v>
      </c>
      <c r="K3551" t="s">
        <v>19</v>
      </c>
    </row>
    <row r="3552" spans="1:11" x14ac:dyDescent="0.35">
      <c r="A3552" t="str">
        <f t="shared" ref="A3552:A3583" si="55">CONCATENATE(B3552,C3552,D3552,E3552)</f>
        <v>Other types &amp; mixedMixed</v>
      </c>
      <c r="B3552" t="s">
        <v>70</v>
      </c>
      <c r="C3552" t="s">
        <v>73</v>
      </c>
      <c r="F3552" t="s">
        <v>4</v>
      </c>
      <c r="G3552" t="s">
        <v>5</v>
      </c>
      <c r="H3552">
        <v>6003.0002999999997</v>
      </c>
      <c r="I3552">
        <v>1473.6474000000001</v>
      </c>
      <c r="J3552">
        <v>3024.7759000000001</v>
      </c>
      <c r="K3552">
        <v>1504.577</v>
      </c>
    </row>
    <row r="3553" spans="1:11" x14ac:dyDescent="0.35">
      <c r="A3553" t="str">
        <f t="shared" si="55"/>
        <v>Other types &amp; mixedMixed</v>
      </c>
      <c r="B3553" t="s">
        <v>70</v>
      </c>
      <c r="C3553" t="s">
        <v>73</v>
      </c>
      <c r="F3553" t="s">
        <v>6</v>
      </c>
      <c r="G3553" t="s">
        <v>7</v>
      </c>
      <c r="H3553">
        <v>174.831751544973</v>
      </c>
      <c r="I3553">
        <v>94.248307788552395</v>
      </c>
      <c r="J3553">
        <v>172.650662324108</v>
      </c>
      <c r="K3553">
        <v>258.14346539259901</v>
      </c>
    </row>
    <row r="3554" spans="1:11" x14ac:dyDescent="0.35">
      <c r="A3554" t="str">
        <f t="shared" si="55"/>
        <v>Other types &amp; mixedMixed</v>
      </c>
      <c r="B3554" t="s">
        <v>70</v>
      </c>
      <c r="C3554" t="s">
        <v>73</v>
      </c>
      <c r="F3554" t="s">
        <v>177</v>
      </c>
      <c r="G3554" t="s">
        <v>9</v>
      </c>
      <c r="H3554">
        <v>2.3371310133186101</v>
      </c>
      <c r="I3554">
        <v>1.5810147243869499</v>
      </c>
      <c r="J3554">
        <v>2.5290020841483898</v>
      </c>
      <c r="K3554">
        <v>2.6919694910626402</v>
      </c>
    </row>
    <row r="3555" spans="1:11" x14ac:dyDescent="0.35">
      <c r="A3555" t="str">
        <f t="shared" si="55"/>
        <v>Other types &amp; mixedMixed</v>
      </c>
      <c r="B3555" t="s">
        <v>70</v>
      </c>
      <c r="C3555" t="s">
        <v>73</v>
      </c>
      <c r="F3555" t="s">
        <v>178</v>
      </c>
      <c r="G3555" t="s">
        <v>9</v>
      </c>
      <c r="H3555">
        <v>1.47057321621172</v>
      </c>
      <c r="I3555">
        <v>1.4278654345549799</v>
      </c>
      <c r="J3555">
        <v>1.4696811752837</v>
      </c>
      <c r="K3555">
        <v>1.51419639754381</v>
      </c>
    </row>
    <row r="3556" spans="1:11" x14ac:dyDescent="0.35">
      <c r="A3556" t="str">
        <f t="shared" si="55"/>
        <v>Other types &amp; mixedMixed</v>
      </c>
      <c r="B3556" t="s">
        <v>70</v>
      </c>
      <c r="C3556" t="s">
        <v>73</v>
      </c>
      <c r="F3556" t="s">
        <v>179</v>
      </c>
      <c r="G3556" t="s">
        <v>9</v>
      </c>
      <c r="H3556">
        <v>0.98374576750471598</v>
      </c>
      <c r="I3556">
        <v>0.27720824703385599</v>
      </c>
      <c r="J3556">
        <v>1.17669746742079</v>
      </c>
      <c r="K3556">
        <v>1.2878521896247901</v>
      </c>
    </row>
    <row r="3557" spans="1:11" x14ac:dyDescent="0.35">
      <c r="A3557" t="str">
        <f t="shared" si="55"/>
        <v>Other types &amp; mixedMixed</v>
      </c>
      <c r="B3557" t="s">
        <v>70</v>
      </c>
      <c r="C3557" t="s">
        <v>73</v>
      </c>
      <c r="F3557" t="s">
        <v>180</v>
      </c>
      <c r="G3557" t="s">
        <v>9</v>
      </c>
      <c r="H3557">
        <v>2.9341473839662799</v>
      </c>
      <c r="I3557">
        <v>1.4358127013120501</v>
      </c>
      <c r="J3557">
        <v>3.2493317184828001</v>
      </c>
      <c r="K3557">
        <v>3.7680395877684898</v>
      </c>
    </row>
    <row r="3558" spans="1:11" x14ac:dyDescent="0.35">
      <c r="A3558" t="str">
        <f t="shared" si="55"/>
        <v>Other types &amp; mixedMixed</v>
      </c>
      <c r="B3558" t="s">
        <v>70</v>
      </c>
      <c r="C3558" t="s">
        <v>73</v>
      </c>
      <c r="F3558" t="s">
        <v>181</v>
      </c>
      <c r="G3558" t="s">
        <v>9</v>
      </c>
      <c r="H3558">
        <v>47327.651705514603</v>
      </c>
      <c r="I3558">
        <v>16881.0455212013</v>
      </c>
      <c r="J3558">
        <v>46272.757490463999</v>
      </c>
      <c r="K3558">
        <v>79269.1081022773</v>
      </c>
    </row>
    <row r="3559" spans="1:11" x14ac:dyDescent="0.35">
      <c r="A3559" t="str">
        <f t="shared" si="55"/>
        <v>Other types &amp; mixedMixed</v>
      </c>
      <c r="B3559" t="s">
        <v>70</v>
      </c>
      <c r="C3559" t="s">
        <v>73</v>
      </c>
      <c r="F3559" t="s">
        <v>182</v>
      </c>
      <c r="G3559" t="s">
        <v>9</v>
      </c>
      <c r="H3559">
        <v>21739.354338962799</v>
      </c>
      <c r="I3559">
        <v>8575.0178791751696</v>
      </c>
      <c r="J3559">
        <v>23140.927309127299</v>
      </c>
      <c r="K3559">
        <v>31815.373083398201</v>
      </c>
    </row>
    <row r="3560" spans="1:11" x14ac:dyDescent="0.35">
      <c r="A3560" t="str">
        <f t="shared" si="55"/>
        <v>Other types &amp; mixedMixed</v>
      </c>
      <c r="B3560" t="s">
        <v>70</v>
      </c>
      <c r="C3560" t="s">
        <v>73</v>
      </c>
      <c r="F3560" t="s">
        <v>183</v>
      </c>
      <c r="G3560" t="s">
        <v>9</v>
      </c>
      <c r="H3560">
        <v>5504.64154989297</v>
      </c>
      <c r="I3560">
        <v>1869.5096518339501</v>
      </c>
      <c r="J3560">
        <v>4535.6537621514399</v>
      </c>
      <c r="K3560">
        <v>11013.082512360599</v>
      </c>
    </row>
    <row r="3561" spans="1:11" x14ac:dyDescent="0.35">
      <c r="A3561" t="str">
        <f t="shared" si="55"/>
        <v>Other types &amp; mixedMixed</v>
      </c>
      <c r="B3561" t="s">
        <v>70</v>
      </c>
      <c r="C3561" t="s">
        <v>73</v>
      </c>
      <c r="F3561" t="s">
        <v>184</v>
      </c>
      <c r="G3561" t="s">
        <v>9</v>
      </c>
      <c r="H3561">
        <v>13172.6608818594</v>
      </c>
      <c r="I3561">
        <v>3489.4389103526401</v>
      </c>
      <c r="J3561">
        <v>12440.7670473373</v>
      </c>
      <c r="K3561">
        <v>24128.211653906699</v>
      </c>
    </row>
    <row r="3562" spans="1:11" x14ac:dyDescent="0.35">
      <c r="A3562" t="str">
        <f t="shared" si="55"/>
        <v>Other types &amp; mixedMixed</v>
      </c>
      <c r="B3562" t="s">
        <v>70</v>
      </c>
      <c r="C3562" t="s">
        <v>73</v>
      </c>
      <c r="F3562" t="s">
        <v>185</v>
      </c>
      <c r="G3562" t="s">
        <v>9</v>
      </c>
      <c r="H3562">
        <v>1342.76730949022</v>
      </c>
      <c r="I3562" t="s">
        <v>24</v>
      </c>
      <c r="J3562" t="s">
        <v>54</v>
      </c>
      <c r="K3562">
        <v>3838.2173957198602</v>
      </c>
    </row>
    <row r="3563" spans="1:11" x14ac:dyDescent="0.35">
      <c r="A3563" t="str">
        <f t="shared" si="55"/>
        <v>Other types &amp; mixedMixed</v>
      </c>
      <c r="B3563" t="s">
        <v>70</v>
      </c>
      <c r="C3563" t="s">
        <v>73</v>
      </c>
      <c r="F3563" t="s">
        <v>186</v>
      </c>
      <c r="G3563" t="s">
        <v>9</v>
      </c>
      <c r="H3563" t="s">
        <v>19</v>
      </c>
      <c r="I3563" t="s">
        <v>24</v>
      </c>
      <c r="J3563" t="s">
        <v>19</v>
      </c>
      <c r="K3563" t="s">
        <v>19</v>
      </c>
    </row>
    <row r="3564" spans="1:11" x14ac:dyDescent="0.35">
      <c r="A3564" t="str">
        <f t="shared" si="55"/>
        <v>Other types &amp; mixedMixed</v>
      </c>
      <c r="B3564" t="s">
        <v>70</v>
      </c>
      <c r="C3564" t="s">
        <v>73</v>
      </c>
      <c r="F3564" t="s">
        <v>187</v>
      </c>
      <c r="G3564" t="s">
        <v>9</v>
      </c>
      <c r="H3564" t="s">
        <v>19</v>
      </c>
      <c r="I3564" t="s">
        <v>24</v>
      </c>
      <c r="J3564" t="s">
        <v>19</v>
      </c>
      <c r="K3564" t="s">
        <v>19</v>
      </c>
    </row>
    <row r="3565" spans="1:11" x14ac:dyDescent="0.35">
      <c r="A3565" t="str">
        <f t="shared" si="55"/>
        <v>Other types &amp; mixedMixed</v>
      </c>
      <c r="B3565" t="s">
        <v>70</v>
      </c>
      <c r="C3565" t="s">
        <v>73</v>
      </c>
      <c r="F3565" t="s">
        <v>188</v>
      </c>
      <c r="G3565" t="s">
        <v>9</v>
      </c>
      <c r="H3565" t="s">
        <v>19</v>
      </c>
      <c r="I3565" t="s">
        <v>19</v>
      </c>
      <c r="J3565" t="s">
        <v>19</v>
      </c>
      <c r="K3565" t="s">
        <v>24</v>
      </c>
    </row>
    <row r="3566" spans="1:11" x14ac:dyDescent="0.35">
      <c r="A3566" t="str">
        <f t="shared" si="55"/>
        <v>Other types &amp; mixedMixed</v>
      </c>
      <c r="B3566" t="s">
        <v>70</v>
      </c>
      <c r="C3566" t="s">
        <v>73</v>
      </c>
      <c r="F3566" t="s">
        <v>189</v>
      </c>
      <c r="G3566" t="s">
        <v>9</v>
      </c>
      <c r="H3566" t="s">
        <v>19</v>
      </c>
      <c r="I3566" t="s">
        <v>19</v>
      </c>
      <c r="J3566" t="s">
        <v>19</v>
      </c>
      <c r="K3566" t="s">
        <v>24</v>
      </c>
    </row>
    <row r="3567" spans="1:11" x14ac:dyDescent="0.35">
      <c r="A3567" t="str">
        <f t="shared" si="55"/>
        <v>Other types &amp; mixedMixed</v>
      </c>
      <c r="B3567" t="s">
        <v>70</v>
      </c>
      <c r="C3567" t="s">
        <v>73</v>
      </c>
      <c r="F3567" t="s">
        <v>190</v>
      </c>
      <c r="G3567" t="s">
        <v>9</v>
      </c>
      <c r="H3567">
        <v>18040.5638708031</v>
      </c>
      <c r="I3567">
        <v>10850.214939001</v>
      </c>
      <c r="J3567">
        <v>17189.4068057736</v>
      </c>
      <c r="K3567">
        <v>26794.252373191899</v>
      </c>
    </row>
    <row r="3568" spans="1:11" x14ac:dyDescent="0.35">
      <c r="A3568" t="str">
        <f t="shared" si="55"/>
        <v>Other types &amp; mixedMixed</v>
      </c>
      <c r="B3568" t="s">
        <v>70</v>
      </c>
      <c r="C3568" t="s">
        <v>73</v>
      </c>
      <c r="F3568" t="s">
        <v>191</v>
      </c>
      <c r="G3568" t="s">
        <v>9</v>
      </c>
      <c r="H3568">
        <v>1362.3206965357001</v>
      </c>
      <c r="I3568">
        <v>515.05403762121102</v>
      </c>
      <c r="J3568" t="s">
        <v>19</v>
      </c>
      <c r="K3568">
        <v>2015.9791806600799</v>
      </c>
    </row>
    <row r="3569" spans="1:11" x14ac:dyDescent="0.35">
      <c r="A3569" t="str">
        <f t="shared" si="55"/>
        <v>Other types &amp; mixedMixed</v>
      </c>
      <c r="B3569" t="s">
        <v>70</v>
      </c>
      <c r="C3569" t="s">
        <v>73</v>
      </c>
      <c r="F3569" t="s">
        <v>192</v>
      </c>
      <c r="G3569" t="s">
        <v>9</v>
      </c>
      <c r="H3569">
        <v>14020.0729561849</v>
      </c>
      <c r="I3569" t="s">
        <v>24</v>
      </c>
      <c r="J3569">
        <v>27810.3644034588</v>
      </c>
      <c r="K3569" t="s">
        <v>54</v>
      </c>
    </row>
    <row r="3570" spans="1:11" x14ac:dyDescent="0.35">
      <c r="A3570" t="str">
        <f t="shared" si="55"/>
        <v>Other types &amp; mixedMixed</v>
      </c>
      <c r="B3570" t="s">
        <v>70</v>
      </c>
      <c r="C3570" t="s">
        <v>73</v>
      </c>
      <c r="F3570" t="s">
        <v>193</v>
      </c>
      <c r="G3570" t="s">
        <v>9</v>
      </c>
      <c r="H3570">
        <v>-762.33213644850196</v>
      </c>
      <c r="I3570">
        <v>-179.80258276165699</v>
      </c>
      <c r="J3570">
        <v>-1422.0208920601401</v>
      </c>
      <c r="K3570">
        <v>-6.6596203451202598</v>
      </c>
    </row>
    <row r="3571" spans="1:11" x14ac:dyDescent="0.35">
      <c r="A3571" t="str">
        <f t="shared" si="55"/>
        <v>Other types &amp; mixedMixed</v>
      </c>
      <c r="B3571" t="s">
        <v>70</v>
      </c>
      <c r="C3571" t="s">
        <v>73</v>
      </c>
      <c r="F3571" t="s">
        <v>194</v>
      </c>
      <c r="G3571" t="s">
        <v>9</v>
      </c>
      <c r="H3571">
        <v>41876.881312299804</v>
      </c>
      <c r="I3571">
        <v>23416.0655189973</v>
      </c>
      <c r="J3571">
        <v>46603.731397588803</v>
      </c>
      <c r="K3571">
        <v>50455.419316525498</v>
      </c>
    </row>
    <row r="3572" spans="1:11" x14ac:dyDescent="0.35">
      <c r="A3572" t="str">
        <f t="shared" si="55"/>
        <v>Other types &amp; mixedMixed</v>
      </c>
      <c r="B3572" t="s">
        <v>70</v>
      </c>
      <c r="C3572" t="s">
        <v>73</v>
      </c>
      <c r="F3572" t="s">
        <v>195</v>
      </c>
      <c r="G3572" t="s">
        <v>9</v>
      </c>
      <c r="H3572">
        <v>15275.787066077601</v>
      </c>
      <c r="I3572">
        <v>8816.7061269880505</v>
      </c>
      <c r="J3572">
        <v>15650.075728915999</v>
      </c>
      <c r="K3572">
        <v>20849.6250984828</v>
      </c>
    </row>
    <row r="3573" spans="1:11" x14ac:dyDescent="0.35">
      <c r="A3573" t="str">
        <f t="shared" si="55"/>
        <v>Other types &amp; mixedMixed</v>
      </c>
      <c r="B3573" t="s">
        <v>70</v>
      </c>
      <c r="C3573" t="s">
        <v>73</v>
      </c>
      <c r="F3573" t="s">
        <v>196</v>
      </c>
      <c r="G3573" t="s">
        <v>9</v>
      </c>
      <c r="H3573" t="s">
        <v>54</v>
      </c>
      <c r="I3573">
        <v>8224.8327577546697</v>
      </c>
      <c r="J3573" t="s">
        <v>19</v>
      </c>
      <c r="K3573">
        <v>7794.2957335516903</v>
      </c>
    </row>
    <row r="3574" spans="1:11" x14ac:dyDescent="0.35">
      <c r="A3574" t="str">
        <f t="shared" si="55"/>
        <v>Other types &amp; mixedMixed</v>
      </c>
      <c r="B3574" t="s">
        <v>70</v>
      </c>
      <c r="C3574" t="s">
        <v>73</v>
      </c>
      <c r="F3574" t="s">
        <v>197</v>
      </c>
      <c r="G3574" t="s">
        <v>9</v>
      </c>
      <c r="H3574" t="s">
        <v>19</v>
      </c>
      <c r="I3574" t="s">
        <v>19</v>
      </c>
      <c r="J3574" t="s">
        <v>19</v>
      </c>
      <c r="K3574" t="s">
        <v>19</v>
      </c>
    </row>
    <row r="3575" spans="1:11" x14ac:dyDescent="0.35">
      <c r="A3575" t="str">
        <f t="shared" si="55"/>
        <v>Other types &amp; mixedMixed</v>
      </c>
      <c r="B3575" t="s">
        <v>70</v>
      </c>
      <c r="C3575" t="s">
        <v>73</v>
      </c>
      <c r="F3575" t="s">
        <v>198</v>
      </c>
      <c r="G3575" t="s">
        <v>9</v>
      </c>
      <c r="H3575" t="s">
        <v>19</v>
      </c>
      <c r="I3575" t="s">
        <v>19</v>
      </c>
      <c r="J3575" t="s">
        <v>19</v>
      </c>
      <c r="K3575" t="s">
        <v>19</v>
      </c>
    </row>
    <row r="3576" spans="1:11" x14ac:dyDescent="0.35">
      <c r="A3576" t="str">
        <f t="shared" si="55"/>
        <v>Other types &amp; mixedMixed</v>
      </c>
      <c r="B3576" t="s">
        <v>70</v>
      </c>
      <c r="C3576" t="s">
        <v>73</v>
      </c>
      <c r="F3576" t="s">
        <v>199</v>
      </c>
      <c r="G3576" t="s">
        <v>9</v>
      </c>
      <c r="H3576">
        <v>0</v>
      </c>
      <c r="I3576">
        <v>0</v>
      </c>
      <c r="J3576">
        <v>0</v>
      </c>
      <c r="K3576">
        <v>0</v>
      </c>
    </row>
    <row r="3577" spans="1:11" x14ac:dyDescent="0.35">
      <c r="A3577" t="str">
        <f t="shared" si="55"/>
        <v>Other types &amp; mixedMixed</v>
      </c>
      <c r="B3577" t="s">
        <v>70</v>
      </c>
      <c r="C3577" t="s">
        <v>73</v>
      </c>
      <c r="F3577" t="s">
        <v>200</v>
      </c>
      <c r="G3577" t="s">
        <v>9</v>
      </c>
      <c r="H3577">
        <v>2346451.8361552502</v>
      </c>
      <c r="I3577">
        <v>1368298.1540327801</v>
      </c>
      <c r="J3577">
        <v>2150204.9422045401</v>
      </c>
      <c r="K3577">
        <v>3699029.0094950902</v>
      </c>
    </row>
    <row r="3578" spans="1:11" x14ac:dyDescent="0.35">
      <c r="A3578" t="str">
        <f t="shared" si="55"/>
        <v>Other types &amp; mixedMixed</v>
      </c>
      <c r="B3578" t="s">
        <v>70</v>
      </c>
      <c r="C3578" t="s">
        <v>73</v>
      </c>
      <c r="F3578" t="s">
        <v>201</v>
      </c>
      <c r="G3578" t="s">
        <v>9</v>
      </c>
      <c r="H3578">
        <v>1900143.52530192</v>
      </c>
      <c r="I3578">
        <v>1156086.08351258</v>
      </c>
      <c r="J3578">
        <v>1673362.4450056299</v>
      </c>
      <c r="K3578">
        <v>3084822.1830241298</v>
      </c>
    </row>
    <row r="3579" spans="1:11" x14ac:dyDescent="0.35">
      <c r="A3579" t="str">
        <f t="shared" si="55"/>
        <v>Other types &amp; mixedMixed</v>
      </c>
      <c r="B3579" t="s">
        <v>70</v>
      </c>
      <c r="C3579" t="s">
        <v>73</v>
      </c>
      <c r="F3579" t="s">
        <v>202</v>
      </c>
      <c r="G3579" t="s">
        <v>9</v>
      </c>
      <c r="H3579">
        <v>169407.99166453499</v>
      </c>
      <c r="I3579">
        <v>86130.117285315398</v>
      </c>
      <c r="J3579">
        <v>187540.707362552</v>
      </c>
      <c r="K3579">
        <v>214520.22029194899</v>
      </c>
    </row>
    <row r="3580" spans="1:11" x14ac:dyDescent="0.35">
      <c r="A3580" t="str">
        <f t="shared" si="55"/>
        <v>Other types &amp; mixedMixed</v>
      </c>
      <c r="B3580" t="s">
        <v>70</v>
      </c>
      <c r="C3580" t="s">
        <v>73</v>
      </c>
      <c r="F3580" t="s">
        <v>203</v>
      </c>
      <c r="G3580" t="s">
        <v>9</v>
      </c>
      <c r="H3580">
        <v>41122.1192724578</v>
      </c>
      <c r="I3580">
        <v>20289.9316816221</v>
      </c>
      <c r="J3580">
        <v>52405.183337780501</v>
      </c>
      <c r="K3580">
        <v>38842.780173563697</v>
      </c>
    </row>
    <row r="3581" spans="1:11" x14ac:dyDescent="0.35">
      <c r="A3581" t="str">
        <f t="shared" si="55"/>
        <v>Other types &amp; mixedMixed</v>
      </c>
      <c r="B3581" t="s">
        <v>70</v>
      </c>
      <c r="C3581" t="s">
        <v>73</v>
      </c>
      <c r="F3581" t="s">
        <v>204</v>
      </c>
      <c r="G3581" t="s">
        <v>9</v>
      </c>
      <c r="H3581">
        <v>54482.7198575519</v>
      </c>
      <c r="I3581">
        <v>27342.2258481914</v>
      </c>
      <c r="J3581">
        <v>61201.246982396297</v>
      </c>
      <c r="K3581">
        <v>67558.474372531302</v>
      </c>
    </row>
    <row r="3582" spans="1:11" x14ac:dyDescent="0.35">
      <c r="A3582" t="str">
        <f t="shared" si="55"/>
        <v>Other types &amp; mixedMixed</v>
      </c>
      <c r="B3582" t="s">
        <v>70</v>
      </c>
      <c r="C3582" t="s">
        <v>73</v>
      </c>
      <c r="F3582" t="s">
        <v>205</v>
      </c>
      <c r="G3582" t="s">
        <v>9</v>
      </c>
      <c r="H3582">
        <v>40380.089637793302</v>
      </c>
      <c r="I3582">
        <v>15974.6535321136</v>
      </c>
      <c r="J3582">
        <v>58270.9477925951</v>
      </c>
      <c r="K3582">
        <v>28316.347393985201</v>
      </c>
    </row>
    <row r="3583" spans="1:11" x14ac:dyDescent="0.35">
      <c r="A3583" t="str">
        <f t="shared" si="55"/>
        <v>Other types &amp; mixedMixed</v>
      </c>
      <c r="B3583" t="s">
        <v>70</v>
      </c>
      <c r="C3583" t="s">
        <v>73</v>
      </c>
      <c r="F3583" t="s">
        <v>206</v>
      </c>
      <c r="G3583" t="s">
        <v>9</v>
      </c>
      <c r="H3583">
        <v>10960.435103976301</v>
      </c>
      <c r="I3583">
        <v>7267.5057400433798</v>
      </c>
      <c r="J3583">
        <v>14615.4511610926</v>
      </c>
      <c r="K3583">
        <v>7229.4670457543898</v>
      </c>
    </row>
    <row r="3584" spans="1:11" x14ac:dyDescent="0.35">
      <c r="A3584" t="s">
        <v>3</v>
      </c>
      <c r="F3584" t="s">
        <v>4</v>
      </c>
      <c r="G3584" t="s">
        <v>5</v>
      </c>
      <c r="H3584">
        <v>57124.002777000002</v>
      </c>
      <c r="I3584">
        <v>14139.652577000001</v>
      </c>
      <c r="J3584">
        <v>28483.656299999999</v>
      </c>
      <c r="K3584">
        <v>14500.6939</v>
      </c>
    </row>
    <row r="3585" spans="1:11" x14ac:dyDescent="0.35">
      <c r="A3585" t="s">
        <v>3</v>
      </c>
      <c r="F3585" t="s">
        <v>6</v>
      </c>
      <c r="G3585" t="s">
        <v>7</v>
      </c>
      <c r="H3585">
        <v>153.667238676203</v>
      </c>
      <c r="I3585">
        <v>86.2961590678091</v>
      </c>
      <c r="J3585">
        <v>155.25721770357799</v>
      </c>
      <c r="K3585">
        <v>216.237709407962</v>
      </c>
    </row>
    <row r="3586" spans="1:11" x14ac:dyDescent="0.35">
      <c r="A3586" t="s">
        <v>3</v>
      </c>
      <c r="F3586" t="s">
        <v>207</v>
      </c>
      <c r="G3586" t="s">
        <v>9</v>
      </c>
      <c r="H3586">
        <v>0</v>
      </c>
      <c r="I3586">
        <v>0</v>
      </c>
      <c r="J3586">
        <v>0</v>
      </c>
      <c r="K3586">
        <v>0</v>
      </c>
    </row>
    <row r="3587" spans="1:11" x14ac:dyDescent="0.35">
      <c r="A3587" t="s">
        <v>3</v>
      </c>
      <c r="F3587" t="s">
        <v>208</v>
      </c>
      <c r="G3587" t="s">
        <v>9</v>
      </c>
      <c r="H3587">
        <v>4757.8637842329799</v>
      </c>
      <c r="I3587">
        <v>1736.5071325552001</v>
      </c>
      <c r="J3587">
        <v>4247.4237753212901</v>
      </c>
      <c r="K3587">
        <v>8706.6493759033201</v>
      </c>
    </row>
    <row r="3588" spans="1:11" x14ac:dyDescent="0.35">
      <c r="A3588" t="str">
        <f t="shared" ref="A3588:A3651" si="56">CONCATENATE(B3588,C3588,D3588,E3588)</f>
        <v>Cropping</v>
      </c>
      <c r="B3588" t="s">
        <v>52</v>
      </c>
      <c r="F3588" t="s">
        <v>4</v>
      </c>
      <c r="G3588" t="s">
        <v>5</v>
      </c>
      <c r="H3588">
        <v>22652.0013</v>
      </c>
      <c r="I3588">
        <v>5641.6754000000001</v>
      </c>
      <c r="J3588">
        <v>11268.2862</v>
      </c>
      <c r="K3588">
        <v>5742.0397000000003</v>
      </c>
    </row>
    <row r="3589" spans="1:11" x14ac:dyDescent="0.35">
      <c r="A3589" t="str">
        <f t="shared" si="56"/>
        <v>Cropping</v>
      </c>
      <c r="B3589" t="s">
        <v>52</v>
      </c>
      <c r="F3589" t="s">
        <v>6</v>
      </c>
      <c r="G3589" t="s">
        <v>7</v>
      </c>
      <c r="H3589">
        <v>182.74854611036099</v>
      </c>
      <c r="I3589">
        <v>99.595331546724594</v>
      </c>
      <c r="J3589">
        <v>193.326355148044</v>
      </c>
      <c r="K3589">
        <v>243.69024691905199</v>
      </c>
    </row>
    <row r="3590" spans="1:11" x14ac:dyDescent="0.35">
      <c r="A3590" t="str">
        <f t="shared" si="56"/>
        <v>Cropping</v>
      </c>
      <c r="B3590" t="s">
        <v>52</v>
      </c>
      <c r="F3590" t="s">
        <v>207</v>
      </c>
      <c r="G3590" t="s">
        <v>9</v>
      </c>
      <c r="H3590">
        <v>0</v>
      </c>
      <c r="I3590">
        <v>0</v>
      </c>
      <c r="J3590">
        <v>0</v>
      </c>
      <c r="K3590">
        <v>0</v>
      </c>
    </row>
    <row r="3591" spans="1:11" x14ac:dyDescent="0.35">
      <c r="A3591" t="str">
        <f t="shared" si="56"/>
        <v>Cropping</v>
      </c>
      <c r="B3591" t="s">
        <v>52</v>
      </c>
      <c r="F3591" t="s">
        <v>208</v>
      </c>
      <c r="G3591" t="s">
        <v>9</v>
      </c>
      <c r="H3591">
        <v>3547.9588658420198</v>
      </c>
      <c r="I3591">
        <v>1512.1065761068101</v>
      </c>
      <c r="J3591">
        <v>3960.3377479886899</v>
      </c>
      <c r="K3591">
        <v>4738.9667430895697</v>
      </c>
    </row>
    <row r="3592" spans="1:11" x14ac:dyDescent="0.35">
      <c r="A3592" t="str">
        <f t="shared" si="56"/>
        <v>CroppingCereals</v>
      </c>
      <c r="B3592" t="s">
        <v>52</v>
      </c>
      <c r="C3592" t="s">
        <v>53</v>
      </c>
      <c r="F3592" t="s">
        <v>4</v>
      </c>
      <c r="G3592" t="s">
        <v>5</v>
      </c>
      <c r="H3592">
        <v>13989.0005</v>
      </c>
      <c r="I3592">
        <v>3488.5032000000001</v>
      </c>
      <c r="J3592">
        <v>6963.5174999999999</v>
      </c>
      <c r="K3592">
        <v>3536.9798000000001</v>
      </c>
    </row>
    <row r="3593" spans="1:11" x14ac:dyDescent="0.35">
      <c r="A3593" t="str">
        <f t="shared" si="56"/>
        <v>CroppingCereals</v>
      </c>
      <c r="B3593" t="s">
        <v>52</v>
      </c>
      <c r="C3593" t="s">
        <v>53</v>
      </c>
      <c r="F3593" t="s">
        <v>6</v>
      </c>
      <c r="G3593" t="s">
        <v>7</v>
      </c>
      <c r="H3593">
        <v>187.97887120555899</v>
      </c>
      <c r="I3593">
        <v>105.553297202938</v>
      </c>
      <c r="J3593">
        <v>203.99936905077101</v>
      </c>
      <c r="K3593">
        <v>237.733993235415</v>
      </c>
    </row>
    <row r="3594" spans="1:11" x14ac:dyDescent="0.35">
      <c r="A3594" t="str">
        <f t="shared" si="56"/>
        <v>CroppingCereals</v>
      </c>
      <c r="B3594" t="s">
        <v>52</v>
      </c>
      <c r="C3594" t="s">
        <v>53</v>
      </c>
      <c r="F3594" t="s">
        <v>207</v>
      </c>
      <c r="G3594" t="s">
        <v>9</v>
      </c>
      <c r="H3594">
        <v>0</v>
      </c>
      <c r="I3594">
        <v>0</v>
      </c>
      <c r="J3594">
        <v>0</v>
      </c>
      <c r="K3594">
        <v>0</v>
      </c>
    </row>
    <row r="3595" spans="1:11" x14ac:dyDescent="0.35">
      <c r="A3595" t="str">
        <f t="shared" si="56"/>
        <v>CroppingCereals</v>
      </c>
      <c r="B3595" t="s">
        <v>52</v>
      </c>
      <c r="C3595" t="s">
        <v>53</v>
      </c>
      <c r="F3595" t="s">
        <v>208</v>
      </c>
      <c r="G3595" t="s">
        <v>9</v>
      </c>
      <c r="H3595">
        <v>3424.9447480325698</v>
      </c>
      <c r="I3595">
        <v>1009.88136513677</v>
      </c>
      <c r="J3595">
        <v>4283.0514655703801</v>
      </c>
      <c r="K3595">
        <v>4117.4890467002397</v>
      </c>
    </row>
    <row r="3596" spans="1:11" x14ac:dyDescent="0.35">
      <c r="A3596" t="str">
        <f t="shared" si="56"/>
        <v>CroppingGeneral cropping</v>
      </c>
      <c r="B3596" t="s">
        <v>52</v>
      </c>
      <c r="C3596" t="s">
        <v>55</v>
      </c>
      <c r="F3596" t="s">
        <v>4</v>
      </c>
      <c r="G3596" t="s">
        <v>5</v>
      </c>
      <c r="H3596">
        <v>5911.0003999999999</v>
      </c>
      <c r="I3596">
        <v>1470.2426</v>
      </c>
      <c r="J3596">
        <v>2930.5947000000001</v>
      </c>
      <c r="K3596">
        <v>1510.1631</v>
      </c>
    </row>
    <row r="3597" spans="1:11" x14ac:dyDescent="0.35">
      <c r="A3597" t="str">
        <f t="shared" si="56"/>
        <v>CroppingGeneral cropping</v>
      </c>
      <c r="B3597" t="s">
        <v>52</v>
      </c>
      <c r="C3597" t="s">
        <v>55</v>
      </c>
      <c r="F3597" t="s">
        <v>6</v>
      </c>
      <c r="G3597" t="s">
        <v>7</v>
      </c>
      <c r="H3597">
        <v>243.609011861173</v>
      </c>
      <c r="I3597">
        <v>125.844640331466</v>
      </c>
      <c r="J3597">
        <v>245.52983410943901</v>
      </c>
      <c r="K3597">
        <v>354.53282153762098</v>
      </c>
    </row>
    <row r="3598" spans="1:11" x14ac:dyDescent="0.35">
      <c r="A3598" t="str">
        <f t="shared" si="56"/>
        <v>CroppingGeneral cropping</v>
      </c>
      <c r="B3598" t="s">
        <v>52</v>
      </c>
      <c r="C3598" t="s">
        <v>55</v>
      </c>
      <c r="F3598" t="s">
        <v>207</v>
      </c>
      <c r="G3598" t="s">
        <v>9</v>
      </c>
      <c r="H3598">
        <v>0</v>
      </c>
      <c r="I3598">
        <v>0</v>
      </c>
      <c r="J3598">
        <v>0</v>
      </c>
      <c r="K3598">
        <v>0</v>
      </c>
    </row>
    <row r="3599" spans="1:11" x14ac:dyDescent="0.35">
      <c r="A3599" t="str">
        <f t="shared" si="56"/>
        <v>CroppingGeneral cropping</v>
      </c>
      <c r="B3599" t="s">
        <v>52</v>
      </c>
      <c r="C3599" t="s">
        <v>55</v>
      </c>
      <c r="F3599" t="s">
        <v>208</v>
      </c>
      <c r="G3599" t="s">
        <v>9</v>
      </c>
      <c r="H3599">
        <v>5115.1708397617404</v>
      </c>
      <c r="I3599" t="s">
        <v>54</v>
      </c>
      <c r="J3599">
        <v>4665.2798912452799</v>
      </c>
      <c r="K3599" t="s">
        <v>19</v>
      </c>
    </row>
    <row r="3600" spans="1:11" x14ac:dyDescent="0.35">
      <c r="A3600" t="str">
        <f t="shared" si="56"/>
        <v>CroppingHorticulture</v>
      </c>
      <c r="B3600" t="s">
        <v>52</v>
      </c>
      <c r="C3600" t="s">
        <v>56</v>
      </c>
      <c r="F3600" t="s">
        <v>4</v>
      </c>
      <c r="G3600" t="s">
        <v>5</v>
      </c>
      <c r="H3600">
        <v>2752.0003999999999</v>
      </c>
      <c r="I3600">
        <v>682.92960000000005</v>
      </c>
      <c r="J3600">
        <v>1374.174</v>
      </c>
      <c r="K3600">
        <v>694.89679999999998</v>
      </c>
    </row>
    <row r="3601" spans="1:11" x14ac:dyDescent="0.35">
      <c r="A3601" t="str">
        <f t="shared" si="56"/>
        <v>CroppingHorticulture</v>
      </c>
      <c r="B3601" t="s">
        <v>52</v>
      </c>
      <c r="C3601" t="s">
        <v>56</v>
      </c>
      <c r="F3601" t="s">
        <v>6</v>
      </c>
      <c r="G3601" t="s">
        <v>7</v>
      </c>
      <c r="H3601">
        <v>25.439972401893499</v>
      </c>
      <c r="I3601">
        <v>12.650448423966401</v>
      </c>
      <c r="J3601">
        <v>27.911380148365499</v>
      </c>
      <c r="K3601">
        <v>33.121976730933298</v>
      </c>
    </row>
    <row r="3602" spans="1:11" x14ac:dyDescent="0.35">
      <c r="A3602" t="str">
        <f t="shared" si="56"/>
        <v>CroppingHorticulture</v>
      </c>
      <c r="B3602" t="s">
        <v>52</v>
      </c>
      <c r="C3602" t="s">
        <v>56</v>
      </c>
      <c r="F3602" t="s">
        <v>207</v>
      </c>
      <c r="G3602" t="s">
        <v>9</v>
      </c>
      <c r="H3602">
        <v>0</v>
      </c>
      <c r="I3602">
        <v>0</v>
      </c>
      <c r="J3602">
        <v>0</v>
      </c>
      <c r="K3602">
        <v>0</v>
      </c>
    </row>
    <row r="3603" spans="1:11" x14ac:dyDescent="0.35">
      <c r="A3603" t="str">
        <f t="shared" si="56"/>
        <v>CroppingHorticulture</v>
      </c>
      <c r="B3603" t="s">
        <v>52</v>
      </c>
      <c r="C3603" t="s">
        <v>56</v>
      </c>
      <c r="F3603" t="s">
        <v>208</v>
      </c>
      <c r="G3603" t="s">
        <v>9</v>
      </c>
      <c r="H3603" t="s">
        <v>19</v>
      </c>
      <c r="I3603" t="s">
        <v>24</v>
      </c>
      <c r="J3603">
        <v>821.636005192938</v>
      </c>
      <c r="K3603" t="s">
        <v>24</v>
      </c>
    </row>
    <row r="3604" spans="1:11" x14ac:dyDescent="0.35">
      <c r="A3604" t="str">
        <f t="shared" si="56"/>
        <v>CroppingHorticultureSpecialist fruit</v>
      </c>
      <c r="B3604" t="s">
        <v>52</v>
      </c>
      <c r="C3604" t="s">
        <v>56</v>
      </c>
      <c r="D3604" t="s">
        <v>57</v>
      </c>
      <c r="F3604" t="s">
        <v>4</v>
      </c>
      <c r="G3604" t="s">
        <v>5</v>
      </c>
      <c r="H3604">
        <v>608.99990000000003</v>
      </c>
      <c r="I3604">
        <v>200.6925</v>
      </c>
      <c r="J3604">
        <v>273.26749999999998</v>
      </c>
      <c r="K3604">
        <v>135.03989999999999</v>
      </c>
    </row>
    <row r="3605" spans="1:11" x14ac:dyDescent="0.35">
      <c r="A3605" t="str">
        <f t="shared" si="56"/>
        <v>CroppingHorticultureSpecialist fruit</v>
      </c>
      <c r="B3605" t="s">
        <v>52</v>
      </c>
      <c r="C3605" t="s">
        <v>56</v>
      </c>
      <c r="D3605" t="s">
        <v>57</v>
      </c>
      <c r="F3605" t="s">
        <v>6</v>
      </c>
      <c r="G3605" t="s">
        <v>7</v>
      </c>
      <c r="H3605">
        <v>25.6806563465774</v>
      </c>
      <c r="I3605" t="s">
        <v>58</v>
      </c>
      <c r="J3605">
        <v>38.058597052338797</v>
      </c>
      <c r="K3605">
        <v>23.155758831278799</v>
      </c>
    </row>
    <row r="3606" spans="1:11" x14ac:dyDescent="0.35">
      <c r="A3606" t="str">
        <f t="shared" si="56"/>
        <v>CroppingHorticultureSpecialist fruit</v>
      </c>
      <c r="B3606" t="s">
        <v>52</v>
      </c>
      <c r="C3606" t="s">
        <v>56</v>
      </c>
      <c r="D3606" t="s">
        <v>57</v>
      </c>
      <c r="F3606" t="s">
        <v>207</v>
      </c>
      <c r="G3606" t="s">
        <v>9</v>
      </c>
      <c r="H3606">
        <v>0</v>
      </c>
      <c r="I3606">
        <v>0</v>
      </c>
      <c r="J3606">
        <v>0</v>
      </c>
      <c r="K3606">
        <v>0</v>
      </c>
    </row>
    <row r="3607" spans="1:11" x14ac:dyDescent="0.35">
      <c r="A3607" t="str">
        <f t="shared" si="56"/>
        <v>CroppingHorticultureSpecialist fruit</v>
      </c>
      <c r="B3607" t="s">
        <v>52</v>
      </c>
      <c r="C3607" t="s">
        <v>56</v>
      </c>
      <c r="D3607" t="s">
        <v>57</v>
      </c>
      <c r="F3607" t="s">
        <v>208</v>
      </c>
      <c r="G3607" t="s">
        <v>9</v>
      </c>
      <c r="H3607" t="s">
        <v>19</v>
      </c>
      <c r="I3607" t="s">
        <v>24</v>
      </c>
      <c r="J3607" t="s">
        <v>19</v>
      </c>
      <c r="K3607" t="s">
        <v>24</v>
      </c>
    </row>
    <row r="3608" spans="1:11" x14ac:dyDescent="0.35">
      <c r="A3608" t="str">
        <f t="shared" si="56"/>
        <v>CroppingHorticultureSpecialist glass</v>
      </c>
      <c r="B3608" t="s">
        <v>52</v>
      </c>
      <c r="C3608" t="s">
        <v>56</v>
      </c>
      <c r="D3608" t="s">
        <v>59</v>
      </c>
      <c r="F3608" t="s">
        <v>4</v>
      </c>
      <c r="G3608" t="s">
        <v>5</v>
      </c>
      <c r="H3608">
        <v>266</v>
      </c>
      <c r="I3608">
        <v>93.316199999999995</v>
      </c>
      <c r="J3608">
        <v>137.87049999999999</v>
      </c>
      <c r="K3608">
        <v>34.813299999999998</v>
      </c>
    </row>
    <row r="3609" spans="1:11" x14ac:dyDescent="0.35">
      <c r="A3609" t="str">
        <f t="shared" si="56"/>
        <v>CroppingHorticultureSpecialist glass</v>
      </c>
      <c r="B3609" t="s">
        <v>52</v>
      </c>
      <c r="C3609" t="s">
        <v>56</v>
      </c>
      <c r="D3609" t="s">
        <v>59</v>
      </c>
      <c r="F3609" t="s">
        <v>6</v>
      </c>
      <c r="G3609" t="s">
        <v>7</v>
      </c>
      <c r="H3609">
        <v>7.2862214022556397</v>
      </c>
      <c r="I3609">
        <v>2.79724126143156</v>
      </c>
      <c r="J3609">
        <v>8.4140495319883506</v>
      </c>
      <c r="K3609" t="s">
        <v>19</v>
      </c>
    </row>
    <row r="3610" spans="1:11" x14ac:dyDescent="0.35">
      <c r="A3610" t="str">
        <f t="shared" si="56"/>
        <v>CroppingHorticultureSpecialist glass</v>
      </c>
      <c r="B3610" t="s">
        <v>52</v>
      </c>
      <c r="C3610" t="s">
        <v>56</v>
      </c>
      <c r="D3610" t="s">
        <v>59</v>
      </c>
      <c r="F3610" t="s">
        <v>207</v>
      </c>
      <c r="G3610" t="s">
        <v>9</v>
      </c>
      <c r="H3610">
        <v>0</v>
      </c>
      <c r="I3610">
        <v>0</v>
      </c>
      <c r="J3610">
        <v>0</v>
      </c>
      <c r="K3610">
        <v>0</v>
      </c>
    </row>
    <row r="3611" spans="1:11" x14ac:dyDescent="0.35">
      <c r="A3611" t="str">
        <f t="shared" si="56"/>
        <v>CroppingHorticultureSpecialist glass</v>
      </c>
      <c r="B3611" t="s">
        <v>52</v>
      </c>
      <c r="C3611" t="s">
        <v>56</v>
      </c>
      <c r="D3611" t="s">
        <v>59</v>
      </c>
      <c r="F3611" t="s">
        <v>208</v>
      </c>
      <c r="G3611" t="s">
        <v>9</v>
      </c>
      <c r="H3611" t="s">
        <v>24</v>
      </c>
      <c r="I3611" t="s">
        <v>24</v>
      </c>
      <c r="J3611" t="s">
        <v>24</v>
      </c>
      <c r="K3611" t="s">
        <v>24</v>
      </c>
    </row>
    <row r="3612" spans="1:11" x14ac:dyDescent="0.35">
      <c r="A3612" t="str">
        <f t="shared" si="56"/>
        <v>CroppingHorticultureSpecialist hardy nursery stock</v>
      </c>
      <c r="B3612" t="s">
        <v>52</v>
      </c>
      <c r="C3612" t="s">
        <v>56</v>
      </c>
      <c r="D3612" t="s">
        <v>60</v>
      </c>
      <c r="F3612" t="s">
        <v>4</v>
      </c>
      <c r="G3612" t="s">
        <v>5</v>
      </c>
      <c r="H3612">
        <v>668.00019999999995</v>
      </c>
      <c r="I3612">
        <v>83.809100000000001</v>
      </c>
      <c r="J3612">
        <v>358.93279999999999</v>
      </c>
      <c r="K3612">
        <v>225.25829999999999</v>
      </c>
    </row>
    <row r="3613" spans="1:11" x14ac:dyDescent="0.35">
      <c r="A3613" t="str">
        <f t="shared" si="56"/>
        <v>CroppingHorticultureSpecialist hardy nursery stock</v>
      </c>
      <c r="B3613" t="s">
        <v>52</v>
      </c>
      <c r="C3613" t="s">
        <v>56</v>
      </c>
      <c r="D3613" t="s">
        <v>60</v>
      </c>
      <c r="F3613" t="s">
        <v>6</v>
      </c>
      <c r="G3613" t="s">
        <v>7</v>
      </c>
      <c r="H3613">
        <v>8.5612652571062107</v>
      </c>
      <c r="I3613" t="s">
        <v>61</v>
      </c>
      <c r="J3613">
        <v>5.7202384234597696</v>
      </c>
      <c r="K3613" t="s">
        <v>58</v>
      </c>
    </row>
    <row r="3614" spans="1:11" x14ac:dyDescent="0.35">
      <c r="A3614" t="str">
        <f t="shared" si="56"/>
        <v>CroppingHorticultureSpecialist hardy nursery stock</v>
      </c>
      <c r="B3614" t="s">
        <v>52</v>
      </c>
      <c r="C3614" t="s">
        <v>56</v>
      </c>
      <c r="D3614" t="s">
        <v>60</v>
      </c>
      <c r="F3614" t="s">
        <v>207</v>
      </c>
      <c r="G3614" t="s">
        <v>9</v>
      </c>
      <c r="H3614">
        <v>0</v>
      </c>
      <c r="I3614">
        <v>0</v>
      </c>
      <c r="J3614">
        <v>0</v>
      </c>
      <c r="K3614">
        <v>0</v>
      </c>
    </row>
    <row r="3615" spans="1:11" x14ac:dyDescent="0.35">
      <c r="A3615" t="str">
        <f t="shared" si="56"/>
        <v>CroppingHorticultureSpecialist hardy nursery stock</v>
      </c>
      <c r="B3615" t="s">
        <v>52</v>
      </c>
      <c r="C3615" t="s">
        <v>56</v>
      </c>
      <c r="D3615" t="s">
        <v>60</v>
      </c>
      <c r="F3615" t="s">
        <v>208</v>
      </c>
      <c r="G3615" t="s">
        <v>9</v>
      </c>
      <c r="H3615" t="s">
        <v>19</v>
      </c>
      <c r="I3615">
        <v>0</v>
      </c>
      <c r="J3615" t="s">
        <v>24</v>
      </c>
      <c r="K3615" t="s">
        <v>58</v>
      </c>
    </row>
    <row r="3616" spans="1:11" x14ac:dyDescent="0.35">
      <c r="A3616" t="str">
        <f t="shared" si="56"/>
        <v>CroppingHorticultureOther horticulture</v>
      </c>
      <c r="B3616" t="s">
        <v>52</v>
      </c>
      <c r="C3616" t="s">
        <v>56</v>
      </c>
      <c r="D3616" t="s">
        <v>62</v>
      </c>
      <c r="F3616" t="s">
        <v>4</v>
      </c>
      <c r="G3616" t="s">
        <v>5</v>
      </c>
      <c r="H3616">
        <v>1209.0002999999999</v>
      </c>
      <c r="I3616">
        <v>305.11180000000002</v>
      </c>
      <c r="J3616">
        <v>604.10320000000002</v>
      </c>
      <c r="K3616">
        <v>299.78530000000001</v>
      </c>
    </row>
    <row r="3617" spans="1:11" x14ac:dyDescent="0.35">
      <c r="A3617" t="str">
        <f t="shared" si="56"/>
        <v>CroppingHorticultureOther horticulture</v>
      </c>
      <c r="B3617" t="s">
        <v>52</v>
      </c>
      <c r="C3617" t="s">
        <v>56</v>
      </c>
      <c r="D3617" t="s">
        <v>62</v>
      </c>
      <c r="F3617" t="s">
        <v>6</v>
      </c>
      <c r="G3617" t="s">
        <v>7</v>
      </c>
      <c r="H3617">
        <v>38.638729272441097</v>
      </c>
      <c r="I3617" t="s">
        <v>58</v>
      </c>
      <c r="J3617">
        <v>40.956056554575397</v>
      </c>
      <c r="K3617" t="s">
        <v>19</v>
      </c>
    </row>
    <row r="3618" spans="1:11" x14ac:dyDescent="0.35">
      <c r="A3618" t="str">
        <f t="shared" si="56"/>
        <v>CroppingHorticultureOther horticulture</v>
      </c>
      <c r="B3618" t="s">
        <v>52</v>
      </c>
      <c r="C3618" t="s">
        <v>56</v>
      </c>
      <c r="D3618" t="s">
        <v>62</v>
      </c>
      <c r="F3618" t="s">
        <v>207</v>
      </c>
      <c r="G3618" t="s">
        <v>9</v>
      </c>
      <c r="H3618">
        <v>0</v>
      </c>
      <c r="I3618">
        <v>0</v>
      </c>
      <c r="J3618">
        <v>0</v>
      </c>
      <c r="K3618">
        <v>0</v>
      </c>
    </row>
    <row r="3619" spans="1:11" x14ac:dyDescent="0.35">
      <c r="A3619" t="str">
        <f t="shared" si="56"/>
        <v>CroppingHorticultureOther horticulture</v>
      </c>
      <c r="B3619" t="s">
        <v>52</v>
      </c>
      <c r="C3619" t="s">
        <v>56</v>
      </c>
      <c r="D3619" t="s">
        <v>62</v>
      </c>
      <c r="F3619" t="s">
        <v>208</v>
      </c>
      <c r="G3619" t="s">
        <v>9</v>
      </c>
      <c r="H3619">
        <v>775.88415594272396</v>
      </c>
      <c r="I3619" t="s">
        <v>24</v>
      </c>
      <c r="J3619">
        <v>1096.0744760166799</v>
      </c>
      <c r="K3619" t="s">
        <v>54</v>
      </c>
    </row>
    <row r="3620" spans="1:11" x14ac:dyDescent="0.35">
      <c r="A3620" t="str">
        <f t="shared" si="56"/>
        <v>Grazing Livestock</v>
      </c>
      <c r="B3620" t="s">
        <v>63</v>
      </c>
      <c r="F3620" t="s">
        <v>4</v>
      </c>
      <c r="G3620" t="s">
        <v>5</v>
      </c>
      <c r="H3620">
        <v>25558.000876999999</v>
      </c>
      <c r="I3620">
        <v>6350.4106769999999</v>
      </c>
      <c r="J3620">
        <v>12747.1103</v>
      </c>
      <c r="K3620">
        <v>6460.4799000000003</v>
      </c>
    </row>
    <row r="3621" spans="1:11" x14ac:dyDescent="0.35">
      <c r="A3621" t="str">
        <f t="shared" si="56"/>
        <v>Grazing Livestock</v>
      </c>
      <c r="B3621" t="s">
        <v>63</v>
      </c>
      <c r="F3621" t="s">
        <v>6</v>
      </c>
      <c r="G3621" t="s">
        <v>7</v>
      </c>
      <c r="H3621">
        <v>132.35446819631801</v>
      </c>
      <c r="I3621">
        <v>80.296215477081304</v>
      </c>
      <c r="J3621">
        <v>124.62346634491701</v>
      </c>
      <c r="K3621">
        <v>198.77975298414</v>
      </c>
    </row>
    <row r="3622" spans="1:11" x14ac:dyDescent="0.35">
      <c r="A3622" t="str">
        <f t="shared" si="56"/>
        <v>Grazing Livestock</v>
      </c>
      <c r="B3622" t="s">
        <v>63</v>
      </c>
      <c r="F3622" t="s">
        <v>207</v>
      </c>
      <c r="G3622" t="s">
        <v>9</v>
      </c>
      <c r="H3622">
        <v>0</v>
      </c>
      <c r="I3622">
        <v>0</v>
      </c>
      <c r="J3622">
        <v>0</v>
      </c>
      <c r="K3622">
        <v>0</v>
      </c>
    </row>
    <row r="3623" spans="1:11" x14ac:dyDescent="0.35">
      <c r="A3623" t="str">
        <f t="shared" si="56"/>
        <v>Grazing Livestock</v>
      </c>
      <c r="B3623" t="s">
        <v>63</v>
      </c>
      <c r="F3623" t="s">
        <v>208</v>
      </c>
      <c r="G3623" t="s">
        <v>9</v>
      </c>
      <c r="H3623">
        <v>5984.6118569101</v>
      </c>
      <c r="I3623">
        <v>1849.8573431258101</v>
      </c>
      <c r="J3623">
        <v>4713.9759834509296</v>
      </c>
      <c r="K3623">
        <v>12556.0005924792</v>
      </c>
    </row>
    <row r="3624" spans="1:11" x14ac:dyDescent="0.35">
      <c r="A3624" t="str">
        <f t="shared" si="56"/>
        <v>Grazing LivestockDairy</v>
      </c>
      <c r="B3624" t="s">
        <v>63</v>
      </c>
      <c r="C3624" t="s">
        <v>64</v>
      </c>
      <c r="F3624" t="s">
        <v>4</v>
      </c>
      <c r="G3624" t="s">
        <v>5</v>
      </c>
      <c r="H3624">
        <v>5839.0001769999999</v>
      </c>
      <c r="I3624">
        <v>1482.183477</v>
      </c>
      <c r="J3624">
        <v>2879.2031999999999</v>
      </c>
      <c r="K3624">
        <v>1477.6134999999999</v>
      </c>
    </row>
    <row r="3625" spans="1:11" x14ac:dyDescent="0.35">
      <c r="A3625" t="str">
        <f t="shared" si="56"/>
        <v>Grazing LivestockDairy</v>
      </c>
      <c r="B3625" t="s">
        <v>63</v>
      </c>
      <c r="C3625" t="s">
        <v>64</v>
      </c>
      <c r="F3625" t="s">
        <v>6</v>
      </c>
      <c r="G3625" t="s">
        <v>7</v>
      </c>
      <c r="H3625">
        <v>168.443519154966</v>
      </c>
      <c r="I3625">
        <v>136.448772673338</v>
      </c>
      <c r="J3625">
        <v>178.12802988514301</v>
      </c>
      <c r="K3625">
        <v>181.666469744625</v>
      </c>
    </row>
    <row r="3626" spans="1:11" x14ac:dyDescent="0.35">
      <c r="A3626" t="str">
        <f t="shared" si="56"/>
        <v>Grazing LivestockDairy</v>
      </c>
      <c r="B3626" t="s">
        <v>63</v>
      </c>
      <c r="C3626" t="s">
        <v>64</v>
      </c>
      <c r="F3626" t="s">
        <v>207</v>
      </c>
      <c r="G3626" t="s">
        <v>9</v>
      </c>
      <c r="H3626">
        <v>0</v>
      </c>
      <c r="I3626">
        <v>0</v>
      </c>
      <c r="J3626">
        <v>0</v>
      </c>
      <c r="K3626">
        <v>0</v>
      </c>
    </row>
    <row r="3627" spans="1:11" x14ac:dyDescent="0.35">
      <c r="A3627" t="str">
        <f t="shared" si="56"/>
        <v>Grazing LivestockDairy</v>
      </c>
      <c r="B3627" t="s">
        <v>63</v>
      </c>
      <c r="C3627" t="s">
        <v>64</v>
      </c>
      <c r="F3627" t="s">
        <v>208</v>
      </c>
      <c r="G3627" t="s">
        <v>9</v>
      </c>
      <c r="H3627">
        <v>3709.7035717580902</v>
      </c>
      <c r="I3627">
        <v>2112.9685754910101</v>
      </c>
      <c r="J3627">
        <v>4383.5465511430402</v>
      </c>
      <c r="K3627">
        <v>3998.3604946083701</v>
      </c>
    </row>
    <row r="3628" spans="1:11" x14ac:dyDescent="0.35">
      <c r="A3628" t="str">
        <f t="shared" si="56"/>
        <v>Grazing LivestockGrazing livestock (lowland)</v>
      </c>
      <c r="B3628" t="s">
        <v>63</v>
      </c>
      <c r="C3628" t="s">
        <v>65</v>
      </c>
      <c r="F3628" t="s">
        <v>4</v>
      </c>
      <c r="G3628" t="s">
        <v>5</v>
      </c>
      <c r="H3628">
        <v>12791.000599999999</v>
      </c>
      <c r="I3628">
        <v>3170.4452000000001</v>
      </c>
      <c r="J3628">
        <v>6377.9678000000004</v>
      </c>
      <c r="K3628">
        <v>3242.5875999999998</v>
      </c>
    </row>
    <row r="3629" spans="1:11" x14ac:dyDescent="0.35">
      <c r="A3629" t="str">
        <f t="shared" si="56"/>
        <v>Grazing LivestockGrazing livestock (lowland)</v>
      </c>
      <c r="B3629" t="s">
        <v>63</v>
      </c>
      <c r="C3629" t="s">
        <v>65</v>
      </c>
      <c r="F3629" t="s">
        <v>6</v>
      </c>
      <c r="G3629" t="s">
        <v>7</v>
      </c>
      <c r="H3629">
        <v>94.501708578060601</v>
      </c>
      <c r="I3629">
        <v>57.892403977523401</v>
      </c>
      <c r="J3629">
        <v>95.636351734795497</v>
      </c>
      <c r="K3629">
        <v>128.06474216517699</v>
      </c>
    </row>
    <row r="3630" spans="1:11" x14ac:dyDescent="0.35">
      <c r="A3630" t="str">
        <f t="shared" si="56"/>
        <v>Grazing LivestockGrazing livestock (lowland)</v>
      </c>
      <c r="B3630" t="s">
        <v>63</v>
      </c>
      <c r="C3630" t="s">
        <v>65</v>
      </c>
      <c r="F3630" t="s">
        <v>207</v>
      </c>
      <c r="G3630" t="s">
        <v>9</v>
      </c>
      <c r="H3630">
        <v>0</v>
      </c>
      <c r="I3630">
        <v>0</v>
      </c>
      <c r="J3630">
        <v>0</v>
      </c>
      <c r="K3630">
        <v>0</v>
      </c>
    </row>
    <row r="3631" spans="1:11" x14ac:dyDescent="0.35">
      <c r="A3631" t="str">
        <f t="shared" si="56"/>
        <v>Grazing LivestockGrazing livestock (lowland)</v>
      </c>
      <c r="B3631" t="s">
        <v>63</v>
      </c>
      <c r="C3631" t="s">
        <v>65</v>
      </c>
      <c r="F3631" t="s">
        <v>208</v>
      </c>
      <c r="G3631" t="s">
        <v>9</v>
      </c>
      <c r="H3631">
        <v>3345.62793691058</v>
      </c>
      <c r="I3631">
        <v>1137.68440539518</v>
      </c>
      <c r="J3631">
        <v>2986.1309993443401</v>
      </c>
      <c r="K3631">
        <v>6211.5563279770704</v>
      </c>
    </row>
    <row r="3632" spans="1:11" x14ac:dyDescent="0.35">
      <c r="A3632" t="str">
        <f t="shared" si="56"/>
        <v>Grazing LivestockGrazing livestock (LFA)</v>
      </c>
      <c r="B3632" t="s">
        <v>63</v>
      </c>
      <c r="C3632" t="s">
        <v>66</v>
      </c>
      <c r="F3632" t="s">
        <v>4</v>
      </c>
      <c r="G3632" t="s">
        <v>5</v>
      </c>
      <c r="H3632">
        <v>6928.0001000000002</v>
      </c>
      <c r="I3632">
        <v>1697.7819999999999</v>
      </c>
      <c r="J3632">
        <v>3489.9393</v>
      </c>
      <c r="K3632">
        <v>1740.2788</v>
      </c>
    </row>
    <row r="3633" spans="1:11" x14ac:dyDescent="0.35">
      <c r="A3633" t="str">
        <f t="shared" si="56"/>
        <v>Grazing LivestockGrazing livestock (LFA)</v>
      </c>
      <c r="B3633" t="s">
        <v>63</v>
      </c>
      <c r="C3633" t="s">
        <v>66</v>
      </c>
      <c r="F3633" t="s">
        <v>6</v>
      </c>
      <c r="G3633" t="s">
        <v>7</v>
      </c>
      <c r="H3633">
        <v>171.82483368512101</v>
      </c>
      <c r="I3633">
        <v>73.111349671512599</v>
      </c>
      <c r="J3633">
        <v>133.45696469219399</v>
      </c>
      <c r="K3633">
        <v>345.07035628256801</v>
      </c>
    </row>
    <row r="3634" spans="1:11" x14ac:dyDescent="0.35">
      <c r="A3634" t="str">
        <f t="shared" si="56"/>
        <v>Grazing LivestockGrazing livestock (LFA)</v>
      </c>
      <c r="B3634" t="s">
        <v>63</v>
      </c>
      <c r="C3634" t="s">
        <v>66</v>
      </c>
      <c r="F3634" t="s">
        <v>207</v>
      </c>
      <c r="G3634" t="s">
        <v>9</v>
      </c>
      <c r="H3634">
        <v>0</v>
      </c>
      <c r="I3634">
        <v>0</v>
      </c>
      <c r="J3634">
        <v>0</v>
      </c>
      <c r="K3634">
        <v>0</v>
      </c>
    </row>
    <row r="3635" spans="1:11" x14ac:dyDescent="0.35">
      <c r="A3635" t="str">
        <f t="shared" si="56"/>
        <v>Grazing LivestockGrazing livestock (LFA)</v>
      </c>
      <c r="B3635" t="s">
        <v>63</v>
      </c>
      <c r="C3635" t="s">
        <v>66</v>
      </c>
      <c r="F3635" t="s">
        <v>208</v>
      </c>
      <c r="G3635" t="s">
        <v>9</v>
      </c>
      <c r="H3635">
        <v>12774.2241699592</v>
      </c>
      <c r="I3635">
        <v>2950.0728895111401</v>
      </c>
      <c r="J3635">
        <v>8144.2686395147302</v>
      </c>
      <c r="K3635">
        <v>31643.3450097766</v>
      </c>
    </row>
    <row r="3636" spans="1:11" x14ac:dyDescent="0.35">
      <c r="A3636" t="str">
        <f t="shared" si="56"/>
        <v>Grazing LivestockGrazing livestock (LFA)Grazing livestock (DA)</v>
      </c>
      <c r="B3636" t="s">
        <v>63</v>
      </c>
      <c r="C3636" t="s">
        <v>66</v>
      </c>
      <c r="D3636" t="s">
        <v>67</v>
      </c>
      <c r="F3636" t="s">
        <v>4</v>
      </c>
      <c r="G3636" t="s">
        <v>5</v>
      </c>
      <c r="H3636">
        <v>2634.0001999999999</v>
      </c>
      <c r="I3636">
        <v>910.23170000000005</v>
      </c>
      <c r="J3636">
        <v>1159.3735999999999</v>
      </c>
      <c r="K3636">
        <v>564.39490000000001</v>
      </c>
    </row>
    <row r="3637" spans="1:11" x14ac:dyDescent="0.35">
      <c r="A3637" t="str">
        <f t="shared" si="56"/>
        <v>Grazing LivestockGrazing livestock (LFA)Grazing livestock (DA)</v>
      </c>
      <c r="B3637" t="s">
        <v>63</v>
      </c>
      <c r="C3637" t="s">
        <v>66</v>
      </c>
      <c r="D3637" t="s">
        <v>67</v>
      </c>
      <c r="F3637" t="s">
        <v>6</v>
      </c>
      <c r="G3637" t="s">
        <v>7</v>
      </c>
      <c r="H3637">
        <v>91.992141920869997</v>
      </c>
      <c r="I3637">
        <v>66.213767614333804</v>
      </c>
      <c r="J3637">
        <v>91.198815661319202</v>
      </c>
      <c r="K3637">
        <v>135.19603159064701</v>
      </c>
    </row>
    <row r="3638" spans="1:11" x14ac:dyDescent="0.35">
      <c r="A3638" t="str">
        <f t="shared" si="56"/>
        <v>Grazing LivestockGrazing livestock (LFA)Grazing livestock (DA)</v>
      </c>
      <c r="B3638" t="s">
        <v>63</v>
      </c>
      <c r="C3638" t="s">
        <v>66</v>
      </c>
      <c r="D3638" t="s">
        <v>67</v>
      </c>
      <c r="F3638" t="s">
        <v>207</v>
      </c>
      <c r="G3638" t="s">
        <v>9</v>
      </c>
      <c r="H3638">
        <v>0</v>
      </c>
      <c r="I3638">
        <v>0</v>
      </c>
      <c r="J3638">
        <v>0</v>
      </c>
      <c r="K3638">
        <v>0</v>
      </c>
    </row>
    <row r="3639" spans="1:11" x14ac:dyDescent="0.35">
      <c r="A3639" t="str">
        <f t="shared" si="56"/>
        <v>Grazing LivestockGrazing livestock (LFA)Grazing livestock (DA)</v>
      </c>
      <c r="B3639" t="s">
        <v>63</v>
      </c>
      <c r="C3639" t="s">
        <v>66</v>
      </c>
      <c r="D3639" t="s">
        <v>67</v>
      </c>
      <c r="F3639" t="s">
        <v>208</v>
      </c>
      <c r="G3639" t="s">
        <v>9</v>
      </c>
      <c r="H3639">
        <v>3255.7999515717602</v>
      </c>
      <c r="I3639" t="s">
        <v>19</v>
      </c>
      <c r="J3639">
        <v>3077.9058669267602</v>
      </c>
      <c r="K3639">
        <v>5029.76850074301</v>
      </c>
    </row>
    <row r="3640" spans="1:11" x14ac:dyDescent="0.35">
      <c r="A3640" t="str">
        <f t="shared" si="56"/>
        <v>Grazing LivestockGrazing livestock (LFA)Specialist sheep (SDA)</v>
      </c>
      <c r="B3640" t="s">
        <v>63</v>
      </c>
      <c r="C3640" t="s">
        <v>66</v>
      </c>
      <c r="D3640" t="s">
        <v>68</v>
      </c>
      <c r="F3640" t="s">
        <v>4</v>
      </c>
      <c r="G3640" t="s">
        <v>5</v>
      </c>
      <c r="H3640">
        <v>2027</v>
      </c>
      <c r="I3640">
        <v>364.69639999999998</v>
      </c>
      <c r="J3640">
        <v>969.47220000000004</v>
      </c>
      <c r="K3640">
        <v>692.83140000000003</v>
      </c>
    </row>
    <row r="3641" spans="1:11" x14ac:dyDescent="0.35">
      <c r="A3641" t="str">
        <f t="shared" si="56"/>
        <v>Grazing LivestockGrazing livestock (LFA)Specialist sheep (SDA)</v>
      </c>
      <c r="B3641" t="s">
        <v>63</v>
      </c>
      <c r="C3641" t="s">
        <v>66</v>
      </c>
      <c r="D3641" t="s">
        <v>68</v>
      </c>
      <c r="F3641" t="s">
        <v>6</v>
      </c>
      <c r="G3641" t="s">
        <v>7</v>
      </c>
      <c r="H3641">
        <v>266.49564945584598</v>
      </c>
      <c r="I3641" t="s">
        <v>58</v>
      </c>
      <c r="J3641">
        <v>173.08419297737501</v>
      </c>
      <c r="K3641">
        <v>487.78073545165603</v>
      </c>
    </row>
    <row r="3642" spans="1:11" x14ac:dyDescent="0.35">
      <c r="A3642" t="str">
        <f t="shared" si="56"/>
        <v>Grazing LivestockGrazing livestock (LFA)Specialist sheep (SDA)</v>
      </c>
      <c r="B3642" t="s">
        <v>63</v>
      </c>
      <c r="C3642" t="s">
        <v>66</v>
      </c>
      <c r="D3642" t="s">
        <v>68</v>
      </c>
      <c r="F3642" t="s">
        <v>207</v>
      </c>
      <c r="G3642" t="s">
        <v>9</v>
      </c>
      <c r="H3642">
        <v>0</v>
      </c>
      <c r="I3642">
        <v>0</v>
      </c>
      <c r="J3642">
        <v>0</v>
      </c>
      <c r="K3642">
        <v>0</v>
      </c>
    </row>
    <row r="3643" spans="1:11" x14ac:dyDescent="0.35">
      <c r="A3643" t="str">
        <f t="shared" si="56"/>
        <v>Grazing LivestockGrazing livestock (LFA)Specialist sheep (SDA)</v>
      </c>
      <c r="B3643" t="s">
        <v>63</v>
      </c>
      <c r="C3643" t="s">
        <v>66</v>
      </c>
      <c r="D3643" t="s">
        <v>68</v>
      </c>
      <c r="F3643" t="s">
        <v>208</v>
      </c>
      <c r="G3643" t="s">
        <v>9</v>
      </c>
      <c r="H3643">
        <v>24876.315684953101</v>
      </c>
      <c r="I3643" t="s">
        <v>58</v>
      </c>
      <c r="J3643">
        <v>13859.9824269329</v>
      </c>
      <c r="K3643">
        <v>52472.007073582397</v>
      </c>
    </row>
    <row r="3644" spans="1:11" x14ac:dyDescent="0.35">
      <c r="A3644" t="str">
        <f t="shared" si="56"/>
        <v>Grazing LivestockGrazing livestock (LFA)Other grazing livestock (SDA)</v>
      </c>
      <c r="B3644" t="s">
        <v>63</v>
      </c>
      <c r="C3644" t="s">
        <v>66</v>
      </c>
      <c r="D3644" t="s">
        <v>69</v>
      </c>
      <c r="F3644" t="s">
        <v>4</v>
      </c>
      <c r="G3644" t="s">
        <v>5</v>
      </c>
      <c r="H3644">
        <v>2266.9998999999998</v>
      </c>
      <c r="I3644">
        <v>422.85390000000001</v>
      </c>
      <c r="J3644">
        <v>1361.0934999999999</v>
      </c>
      <c r="K3644">
        <v>483.05250000000001</v>
      </c>
    </row>
    <row r="3645" spans="1:11" x14ac:dyDescent="0.35">
      <c r="A3645" t="str">
        <f t="shared" si="56"/>
        <v>Grazing LivestockGrazing livestock (LFA)Other grazing livestock (SDA)</v>
      </c>
      <c r="B3645" t="s">
        <v>63</v>
      </c>
      <c r="C3645" t="s">
        <v>66</v>
      </c>
      <c r="D3645" t="s">
        <v>69</v>
      </c>
      <c r="F3645" t="s">
        <v>6</v>
      </c>
      <c r="G3645" t="s">
        <v>7</v>
      </c>
      <c r="H3645">
        <v>179.93316333538399</v>
      </c>
      <c r="I3645" t="s">
        <v>58</v>
      </c>
      <c r="J3645">
        <v>141.22681017725799</v>
      </c>
      <c r="K3645">
        <v>385.599629400531</v>
      </c>
    </row>
    <row r="3646" spans="1:11" x14ac:dyDescent="0.35">
      <c r="A3646" t="str">
        <f t="shared" si="56"/>
        <v>Grazing LivestockGrazing livestock (LFA)Other grazing livestock (SDA)</v>
      </c>
      <c r="B3646" t="s">
        <v>63</v>
      </c>
      <c r="C3646" t="s">
        <v>66</v>
      </c>
      <c r="D3646" t="s">
        <v>69</v>
      </c>
      <c r="F3646" t="s">
        <v>207</v>
      </c>
      <c r="G3646" t="s">
        <v>9</v>
      </c>
      <c r="H3646">
        <v>0</v>
      </c>
      <c r="I3646">
        <v>0</v>
      </c>
      <c r="J3646">
        <v>0</v>
      </c>
      <c r="K3646">
        <v>0</v>
      </c>
    </row>
    <row r="3647" spans="1:11" x14ac:dyDescent="0.35">
      <c r="A3647" t="str">
        <f t="shared" si="56"/>
        <v>Grazing LivestockGrazing livestock (LFA)Other grazing livestock (SDA)</v>
      </c>
      <c r="B3647" t="s">
        <v>63</v>
      </c>
      <c r="C3647" t="s">
        <v>66</v>
      </c>
      <c r="D3647" t="s">
        <v>69</v>
      </c>
      <c r="F3647" t="s">
        <v>208</v>
      </c>
      <c r="G3647" t="s">
        <v>9</v>
      </c>
      <c r="H3647">
        <v>13012.6854923549</v>
      </c>
      <c r="I3647" t="s">
        <v>58</v>
      </c>
      <c r="J3647">
        <v>8388.6174858670602</v>
      </c>
      <c r="K3647">
        <v>32864.362921214597</v>
      </c>
    </row>
    <row r="3648" spans="1:11" x14ac:dyDescent="0.35">
      <c r="A3648" t="str">
        <f t="shared" si="56"/>
        <v>Other types &amp; mixed</v>
      </c>
      <c r="B3648" t="s">
        <v>70</v>
      </c>
      <c r="F3648" t="s">
        <v>4</v>
      </c>
      <c r="G3648" t="s">
        <v>5</v>
      </c>
      <c r="H3648">
        <v>8914.0005999999994</v>
      </c>
      <c r="I3648">
        <v>2147.5664999999999</v>
      </c>
      <c r="J3648">
        <v>4468.2597999999998</v>
      </c>
      <c r="K3648">
        <v>2298.1743000000001</v>
      </c>
    </row>
    <row r="3649" spans="1:11" x14ac:dyDescent="0.35">
      <c r="A3649" t="str">
        <f t="shared" si="56"/>
        <v>Other types &amp; mixed</v>
      </c>
      <c r="B3649" t="s">
        <v>70</v>
      </c>
      <c r="F3649" t="s">
        <v>6</v>
      </c>
      <c r="G3649" t="s">
        <v>7</v>
      </c>
      <c r="H3649">
        <v>140.87410433560001</v>
      </c>
      <c r="I3649">
        <v>69.101111382581195</v>
      </c>
      <c r="J3649">
        <v>146.64488754324401</v>
      </c>
      <c r="K3649">
        <v>196.72361786005499</v>
      </c>
    </row>
    <row r="3650" spans="1:11" x14ac:dyDescent="0.35">
      <c r="A3650" t="str">
        <f t="shared" si="56"/>
        <v>Other types &amp; mixed</v>
      </c>
      <c r="B3650" t="s">
        <v>70</v>
      </c>
      <c r="F3650" t="s">
        <v>207</v>
      </c>
      <c r="G3650" t="s">
        <v>9</v>
      </c>
      <c r="H3650">
        <v>0</v>
      </c>
      <c r="I3650">
        <v>0</v>
      </c>
      <c r="J3650">
        <v>0</v>
      </c>
      <c r="K3650">
        <v>0</v>
      </c>
    </row>
    <row r="3651" spans="1:11" x14ac:dyDescent="0.35">
      <c r="A3651" t="str">
        <f t="shared" si="56"/>
        <v>Other types &amp; mixed</v>
      </c>
      <c r="B3651" t="s">
        <v>70</v>
      </c>
      <c r="F3651" t="s">
        <v>208</v>
      </c>
      <c r="G3651" t="s">
        <v>9</v>
      </c>
      <c r="H3651">
        <v>4315.1377053194301</v>
      </c>
      <c r="I3651">
        <v>1990.8297398474101</v>
      </c>
      <c r="J3651">
        <v>3640.4257360102501</v>
      </c>
      <c r="K3651">
        <v>7798.94408648639</v>
      </c>
    </row>
    <row r="3652" spans="1:11" x14ac:dyDescent="0.35">
      <c r="A3652" t="str">
        <f t="shared" ref="A3652:A3663" si="57">CONCATENATE(B3652,C3652,D3652,E3652)</f>
        <v>Other types &amp; mixedPigs</v>
      </c>
      <c r="B3652" t="s">
        <v>70</v>
      </c>
      <c r="C3652" t="s">
        <v>71</v>
      </c>
      <c r="F3652" t="s">
        <v>4</v>
      </c>
      <c r="G3652" t="s">
        <v>5</v>
      </c>
      <c r="H3652">
        <v>1338.0003999999999</v>
      </c>
      <c r="I3652">
        <v>319.84210000000002</v>
      </c>
      <c r="J3652">
        <v>666.39919999999995</v>
      </c>
      <c r="K3652">
        <v>351.75909999999999</v>
      </c>
    </row>
    <row r="3653" spans="1:11" x14ac:dyDescent="0.35">
      <c r="A3653" t="str">
        <f t="shared" si="57"/>
        <v>Other types &amp; mixedPigs</v>
      </c>
      <c r="B3653" t="s">
        <v>70</v>
      </c>
      <c r="C3653" t="s">
        <v>71</v>
      </c>
      <c r="F3653" t="s">
        <v>6</v>
      </c>
      <c r="G3653" t="s">
        <v>7</v>
      </c>
      <c r="H3653">
        <v>77.805243558970503</v>
      </c>
      <c r="I3653" t="s">
        <v>58</v>
      </c>
      <c r="J3653">
        <v>120.27974658583</v>
      </c>
      <c r="K3653">
        <v>51.067674596051702</v>
      </c>
    </row>
    <row r="3654" spans="1:11" x14ac:dyDescent="0.35">
      <c r="A3654" t="str">
        <f t="shared" si="57"/>
        <v>Other types &amp; mixedPigs</v>
      </c>
      <c r="B3654" t="s">
        <v>70</v>
      </c>
      <c r="C3654" t="s">
        <v>71</v>
      </c>
      <c r="F3654" t="s">
        <v>207</v>
      </c>
      <c r="G3654" t="s">
        <v>9</v>
      </c>
      <c r="H3654">
        <v>0</v>
      </c>
      <c r="I3654">
        <v>0</v>
      </c>
      <c r="J3654">
        <v>0</v>
      </c>
      <c r="K3654">
        <v>0</v>
      </c>
    </row>
    <row r="3655" spans="1:11" x14ac:dyDescent="0.35">
      <c r="A3655" t="str">
        <f t="shared" si="57"/>
        <v>Other types &amp; mixedPigs</v>
      </c>
      <c r="B3655" t="s">
        <v>70</v>
      </c>
      <c r="C3655" t="s">
        <v>71</v>
      </c>
      <c r="F3655" t="s">
        <v>208</v>
      </c>
      <c r="G3655" t="s">
        <v>9</v>
      </c>
      <c r="H3655">
        <v>2643.0332649377401</v>
      </c>
      <c r="I3655" t="s">
        <v>58</v>
      </c>
      <c r="J3655" t="s">
        <v>19</v>
      </c>
      <c r="K3655" t="s">
        <v>19</v>
      </c>
    </row>
    <row r="3656" spans="1:11" x14ac:dyDescent="0.35">
      <c r="A3656" t="str">
        <f t="shared" si="57"/>
        <v>Other types &amp; mixedPoultry</v>
      </c>
      <c r="B3656" t="s">
        <v>70</v>
      </c>
      <c r="C3656" t="s">
        <v>72</v>
      </c>
      <c r="F3656" t="s">
        <v>4</v>
      </c>
      <c r="G3656" t="s">
        <v>5</v>
      </c>
      <c r="H3656">
        <v>1572.9999</v>
      </c>
      <c r="I3656">
        <v>354.077</v>
      </c>
      <c r="J3656">
        <v>777.0847</v>
      </c>
      <c r="K3656">
        <v>441.83819999999997</v>
      </c>
    </row>
    <row r="3657" spans="1:11" x14ac:dyDescent="0.35">
      <c r="A3657" t="str">
        <f t="shared" si="57"/>
        <v>Other types &amp; mixedPoultry</v>
      </c>
      <c r="B3657" t="s">
        <v>70</v>
      </c>
      <c r="C3657" t="s">
        <v>72</v>
      </c>
      <c r="F3657" t="s">
        <v>6</v>
      </c>
      <c r="G3657" t="s">
        <v>7</v>
      </c>
      <c r="H3657">
        <v>64.929022941450896</v>
      </c>
      <c r="I3657" t="s">
        <v>19</v>
      </c>
      <c r="J3657">
        <v>68.028062406839297</v>
      </c>
      <c r="K3657">
        <v>103.5332001262</v>
      </c>
    </row>
    <row r="3658" spans="1:11" x14ac:dyDescent="0.35">
      <c r="A3658" t="str">
        <f t="shared" si="57"/>
        <v>Other types &amp; mixedPoultry</v>
      </c>
      <c r="B3658" t="s">
        <v>70</v>
      </c>
      <c r="C3658" t="s">
        <v>72</v>
      </c>
      <c r="F3658" t="s">
        <v>207</v>
      </c>
      <c r="G3658" t="s">
        <v>9</v>
      </c>
      <c r="H3658">
        <v>0</v>
      </c>
      <c r="I3658">
        <v>0</v>
      </c>
      <c r="J3658">
        <v>0</v>
      </c>
      <c r="K3658">
        <v>0</v>
      </c>
    </row>
    <row r="3659" spans="1:11" x14ac:dyDescent="0.35">
      <c r="A3659" t="str">
        <f t="shared" si="57"/>
        <v>Other types &amp; mixedPoultry</v>
      </c>
      <c r="B3659" t="s">
        <v>70</v>
      </c>
      <c r="C3659" t="s">
        <v>72</v>
      </c>
      <c r="F3659" t="s">
        <v>208</v>
      </c>
      <c r="G3659" t="s">
        <v>9</v>
      </c>
      <c r="H3659">
        <v>1279.2323707712901</v>
      </c>
      <c r="I3659" t="s">
        <v>19</v>
      </c>
      <c r="J3659">
        <v>1094.7021306686399</v>
      </c>
      <c r="K3659" t="s">
        <v>19</v>
      </c>
    </row>
    <row r="3660" spans="1:11" x14ac:dyDescent="0.35">
      <c r="A3660" t="str">
        <f t="shared" si="57"/>
        <v>Other types &amp; mixedMixed</v>
      </c>
      <c r="B3660" t="s">
        <v>70</v>
      </c>
      <c r="C3660" t="s">
        <v>73</v>
      </c>
      <c r="F3660" t="s">
        <v>4</v>
      </c>
      <c r="G3660" t="s">
        <v>5</v>
      </c>
      <c r="H3660">
        <v>6003.0002999999997</v>
      </c>
      <c r="I3660">
        <v>1473.6474000000001</v>
      </c>
      <c r="J3660">
        <v>3024.7759000000001</v>
      </c>
      <c r="K3660">
        <v>1504.577</v>
      </c>
    </row>
    <row r="3661" spans="1:11" x14ac:dyDescent="0.35">
      <c r="A3661" t="str">
        <f t="shared" si="57"/>
        <v>Other types &amp; mixedMixed</v>
      </c>
      <c r="B3661" t="s">
        <v>70</v>
      </c>
      <c r="C3661" t="s">
        <v>73</v>
      </c>
      <c r="F3661" t="s">
        <v>6</v>
      </c>
      <c r="G3661" t="s">
        <v>7</v>
      </c>
      <c r="H3661">
        <v>174.831751544973</v>
      </c>
      <c r="I3661">
        <v>94.248307788552395</v>
      </c>
      <c r="J3661">
        <v>172.650662324108</v>
      </c>
      <c r="K3661">
        <v>258.14346539259901</v>
      </c>
    </row>
    <row r="3662" spans="1:11" x14ac:dyDescent="0.35">
      <c r="A3662" t="str">
        <f t="shared" si="57"/>
        <v>Other types &amp; mixedMixed</v>
      </c>
      <c r="B3662" t="s">
        <v>70</v>
      </c>
      <c r="C3662" t="s">
        <v>73</v>
      </c>
      <c r="F3662" t="s">
        <v>207</v>
      </c>
      <c r="G3662" t="s">
        <v>9</v>
      </c>
      <c r="H3662">
        <v>0</v>
      </c>
      <c r="I3662">
        <v>0</v>
      </c>
      <c r="J3662">
        <v>0</v>
      </c>
      <c r="K3662">
        <v>0</v>
      </c>
    </row>
    <row r="3663" spans="1:11" x14ac:dyDescent="0.35">
      <c r="A3663" t="str">
        <f t="shared" si="57"/>
        <v>Other types &amp; mixedMixed</v>
      </c>
      <c r="B3663" t="s">
        <v>70</v>
      </c>
      <c r="C3663" t="s">
        <v>73</v>
      </c>
      <c r="F3663" t="s">
        <v>208</v>
      </c>
      <c r="G3663" t="s">
        <v>9</v>
      </c>
      <c r="H3663">
        <v>5483.3460756781897</v>
      </c>
      <c r="I3663">
        <v>2673.49811488148</v>
      </c>
      <c r="J3663">
        <v>4317.3666216396396</v>
      </c>
      <c r="K3663">
        <v>10579.4971495643</v>
      </c>
    </row>
    <row r="3664" spans="1:11" x14ac:dyDescent="0.35">
      <c r="A3664" t="s">
        <v>3</v>
      </c>
      <c r="F3664" t="s">
        <v>4</v>
      </c>
      <c r="G3664" t="s">
        <v>5</v>
      </c>
      <c r="H3664">
        <v>57124.002777000002</v>
      </c>
      <c r="I3664">
        <v>14139.652577000001</v>
      </c>
      <c r="J3664">
        <v>28483.656299999999</v>
      </c>
      <c r="K3664">
        <v>14500.6939</v>
      </c>
    </row>
    <row r="3665" spans="1:11" x14ac:dyDescent="0.35">
      <c r="A3665" t="s">
        <v>3</v>
      </c>
      <c r="F3665" t="s">
        <v>6</v>
      </c>
      <c r="G3665" t="s">
        <v>7</v>
      </c>
      <c r="H3665">
        <v>153.667238676203</v>
      </c>
      <c r="I3665">
        <v>86.2961590678091</v>
      </c>
      <c r="J3665">
        <v>155.25721770357799</v>
      </c>
      <c r="K3665">
        <v>216.237709407962</v>
      </c>
    </row>
    <row r="3666" spans="1:11" x14ac:dyDescent="0.35">
      <c r="A3666" t="s">
        <v>3</v>
      </c>
      <c r="F3666" t="s">
        <v>209</v>
      </c>
      <c r="G3666" t="s">
        <v>9</v>
      </c>
      <c r="H3666">
        <v>887.26426918535299</v>
      </c>
      <c r="I3666">
        <v>462.00448730282801</v>
      </c>
      <c r="J3666">
        <v>829.04925223732596</v>
      </c>
      <c r="K3666">
        <v>1416.2873737304401</v>
      </c>
    </row>
    <row r="3667" spans="1:11" x14ac:dyDescent="0.35">
      <c r="A3667" t="str">
        <f t="shared" ref="A3667:A3723" si="58">CONCATENATE(B3667,C3667,D3667,E3667)</f>
        <v>Cropping</v>
      </c>
      <c r="B3667" t="s">
        <v>52</v>
      </c>
      <c r="F3667" t="s">
        <v>4</v>
      </c>
      <c r="G3667" t="s">
        <v>5</v>
      </c>
      <c r="H3667">
        <v>22652.0013</v>
      </c>
      <c r="I3667">
        <v>5641.6754000000001</v>
      </c>
      <c r="J3667">
        <v>11268.2862</v>
      </c>
      <c r="K3667">
        <v>5742.0397000000003</v>
      </c>
    </row>
    <row r="3668" spans="1:11" x14ac:dyDescent="0.35">
      <c r="A3668" t="str">
        <f t="shared" si="58"/>
        <v>Cropping</v>
      </c>
      <c r="B3668" t="s">
        <v>52</v>
      </c>
      <c r="F3668" t="s">
        <v>6</v>
      </c>
      <c r="G3668" t="s">
        <v>7</v>
      </c>
      <c r="H3668">
        <v>182.74854611036099</v>
      </c>
      <c r="I3668">
        <v>99.595331546724594</v>
      </c>
      <c r="J3668">
        <v>193.326355148044</v>
      </c>
      <c r="K3668">
        <v>243.69024691905199</v>
      </c>
    </row>
    <row r="3669" spans="1:11" x14ac:dyDescent="0.35">
      <c r="A3669" t="str">
        <f t="shared" si="58"/>
        <v>Cropping</v>
      </c>
      <c r="B3669" t="s">
        <v>52</v>
      </c>
      <c r="F3669" t="s">
        <v>209</v>
      </c>
      <c r="G3669" t="s">
        <v>9</v>
      </c>
      <c r="H3669">
        <v>799.49459091281301</v>
      </c>
      <c r="I3669">
        <v>429.00477934267502</v>
      </c>
      <c r="J3669">
        <v>1001.79173002368</v>
      </c>
      <c r="K3669">
        <v>766.516970598444</v>
      </c>
    </row>
    <row r="3670" spans="1:11" x14ac:dyDescent="0.35">
      <c r="A3670" t="str">
        <f t="shared" si="58"/>
        <v>CroppingCereals</v>
      </c>
      <c r="B3670" t="s">
        <v>52</v>
      </c>
      <c r="C3670" t="s">
        <v>53</v>
      </c>
      <c r="F3670" t="s">
        <v>4</v>
      </c>
      <c r="G3670" t="s">
        <v>5</v>
      </c>
      <c r="H3670">
        <v>13989.0005</v>
      </c>
      <c r="I3670">
        <v>3488.5032000000001</v>
      </c>
      <c r="J3670">
        <v>6963.5174999999999</v>
      </c>
      <c r="K3670">
        <v>3536.9798000000001</v>
      </c>
    </row>
    <row r="3671" spans="1:11" x14ac:dyDescent="0.35">
      <c r="A3671" t="str">
        <f t="shared" si="58"/>
        <v>CroppingCereals</v>
      </c>
      <c r="B3671" t="s">
        <v>52</v>
      </c>
      <c r="C3671" t="s">
        <v>53</v>
      </c>
      <c r="F3671" t="s">
        <v>6</v>
      </c>
      <c r="G3671" t="s">
        <v>7</v>
      </c>
      <c r="H3671">
        <v>187.97887120555899</v>
      </c>
      <c r="I3671">
        <v>105.553297202938</v>
      </c>
      <c r="J3671">
        <v>203.99936905077101</v>
      </c>
      <c r="K3671">
        <v>237.733993235415</v>
      </c>
    </row>
    <row r="3672" spans="1:11" x14ac:dyDescent="0.35">
      <c r="A3672" t="str">
        <f t="shared" si="58"/>
        <v>CroppingCereals</v>
      </c>
      <c r="B3672" t="s">
        <v>52</v>
      </c>
      <c r="C3672" t="s">
        <v>53</v>
      </c>
      <c r="F3672" t="s">
        <v>209</v>
      </c>
      <c r="G3672" t="s">
        <v>9</v>
      </c>
      <c r="H3672">
        <v>816.02358445122798</v>
      </c>
      <c r="I3672">
        <v>393.762876382054</v>
      </c>
      <c r="J3672">
        <v>1126.85627490704</v>
      </c>
      <c r="K3672">
        <v>620.53729747057105</v>
      </c>
    </row>
    <row r="3673" spans="1:11" x14ac:dyDescent="0.35">
      <c r="A3673" t="str">
        <f t="shared" si="58"/>
        <v>CroppingGeneral cropping</v>
      </c>
      <c r="B3673" t="s">
        <v>52</v>
      </c>
      <c r="C3673" t="s">
        <v>55</v>
      </c>
      <c r="F3673" t="s">
        <v>4</v>
      </c>
      <c r="G3673" t="s">
        <v>5</v>
      </c>
      <c r="H3673">
        <v>5911.0003999999999</v>
      </c>
      <c r="I3673">
        <v>1470.2426</v>
      </c>
      <c r="J3673">
        <v>2930.5947000000001</v>
      </c>
      <c r="K3673">
        <v>1510.1631</v>
      </c>
    </row>
    <row r="3674" spans="1:11" x14ac:dyDescent="0.35">
      <c r="A3674" t="str">
        <f t="shared" si="58"/>
        <v>CroppingGeneral cropping</v>
      </c>
      <c r="B3674" t="s">
        <v>52</v>
      </c>
      <c r="C3674" t="s">
        <v>55</v>
      </c>
      <c r="F3674" t="s">
        <v>6</v>
      </c>
      <c r="G3674" t="s">
        <v>7</v>
      </c>
      <c r="H3674">
        <v>243.609011861173</v>
      </c>
      <c r="I3674">
        <v>125.844640331466</v>
      </c>
      <c r="J3674">
        <v>245.52983410943901</v>
      </c>
      <c r="K3674">
        <v>354.53282153762098</v>
      </c>
    </row>
    <row r="3675" spans="1:11" x14ac:dyDescent="0.35">
      <c r="A3675" t="str">
        <f t="shared" si="58"/>
        <v>CroppingGeneral cropping</v>
      </c>
      <c r="B3675" t="s">
        <v>52</v>
      </c>
      <c r="C3675" t="s">
        <v>55</v>
      </c>
      <c r="F3675" t="s">
        <v>209</v>
      </c>
      <c r="G3675" t="s">
        <v>9</v>
      </c>
      <c r="H3675">
        <v>1106.05901924825</v>
      </c>
      <c r="I3675" t="s">
        <v>19</v>
      </c>
      <c r="J3675" t="s">
        <v>19</v>
      </c>
      <c r="K3675" t="s">
        <v>19</v>
      </c>
    </row>
    <row r="3676" spans="1:11" x14ac:dyDescent="0.35">
      <c r="A3676" t="str">
        <f t="shared" si="58"/>
        <v>CroppingHorticulture</v>
      </c>
      <c r="B3676" t="s">
        <v>52</v>
      </c>
      <c r="C3676" t="s">
        <v>56</v>
      </c>
      <c r="F3676" t="s">
        <v>4</v>
      </c>
      <c r="G3676" t="s">
        <v>5</v>
      </c>
      <c r="H3676">
        <v>2752.0003999999999</v>
      </c>
      <c r="I3676">
        <v>682.92960000000005</v>
      </c>
      <c r="J3676">
        <v>1374.174</v>
      </c>
      <c r="K3676">
        <v>694.89679999999998</v>
      </c>
    </row>
    <row r="3677" spans="1:11" x14ac:dyDescent="0.35">
      <c r="A3677" t="str">
        <f t="shared" si="58"/>
        <v>CroppingHorticulture</v>
      </c>
      <c r="B3677" t="s">
        <v>52</v>
      </c>
      <c r="C3677" t="s">
        <v>56</v>
      </c>
      <c r="F3677" t="s">
        <v>6</v>
      </c>
      <c r="G3677" t="s">
        <v>7</v>
      </c>
      <c r="H3677">
        <v>25.439972401893499</v>
      </c>
      <c r="I3677">
        <v>12.650448423966401</v>
      </c>
      <c r="J3677">
        <v>27.911380148365499</v>
      </c>
      <c r="K3677">
        <v>33.121976730933298</v>
      </c>
    </row>
    <row r="3678" spans="1:11" x14ac:dyDescent="0.35">
      <c r="A3678" t="str">
        <f t="shared" si="58"/>
        <v>CroppingHorticulture</v>
      </c>
      <c r="B3678" t="s">
        <v>52</v>
      </c>
      <c r="C3678" t="s">
        <v>56</v>
      </c>
      <c r="F3678" t="s">
        <v>209</v>
      </c>
      <c r="G3678" t="s">
        <v>9</v>
      </c>
      <c r="H3678">
        <v>57.006850943771603</v>
      </c>
      <c r="I3678" t="s">
        <v>24</v>
      </c>
      <c r="J3678">
        <v>63.086320655171797</v>
      </c>
      <c r="K3678" t="s">
        <v>19</v>
      </c>
    </row>
    <row r="3679" spans="1:11" x14ac:dyDescent="0.35">
      <c r="A3679" t="str">
        <f t="shared" si="58"/>
        <v>CroppingHorticultureSpecialist fruit</v>
      </c>
      <c r="B3679" t="s">
        <v>52</v>
      </c>
      <c r="C3679" t="s">
        <v>56</v>
      </c>
      <c r="D3679" t="s">
        <v>57</v>
      </c>
      <c r="F3679" t="s">
        <v>4</v>
      </c>
      <c r="G3679" t="s">
        <v>5</v>
      </c>
      <c r="H3679">
        <v>608.99990000000003</v>
      </c>
      <c r="I3679">
        <v>200.6925</v>
      </c>
      <c r="J3679">
        <v>273.26749999999998</v>
      </c>
      <c r="K3679">
        <v>135.03989999999999</v>
      </c>
    </row>
    <row r="3680" spans="1:11" x14ac:dyDescent="0.35">
      <c r="A3680" t="str">
        <f t="shared" si="58"/>
        <v>CroppingHorticultureSpecialist fruit</v>
      </c>
      <c r="B3680" t="s">
        <v>52</v>
      </c>
      <c r="C3680" t="s">
        <v>56</v>
      </c>
      <c r="D3680" t="s">
        <v>57</v>
      </c>
      <c r="F3680" t="s">
        <v>6</v>
      </c>
      <c r="G3680" t="s">
        <v>7</v>
      </c>
      <c r="H3680">
        <v>25.6806563465774</v>
      </c>
      <c r="I3680" t="s">
        <v>58</v>
      </c>
      <c r="J3680">
        <v>38.058597052338797</v>
      </c>
      <c r="K3680">
        <v>23.155758831278799</v>
      </c>
    </row>
    <row r="3681" spans="1:11" x14ac:dyDescent="0.35">
      <c r="A3681" t="str">
        <f t="shared" si="58"/>
        <v>CroppingHorticultureSpecialist fruit</v>
      </c>
      <c r="B3681" t="s">
        <v>52</v>
      </c>
      <c r="C3681" t="s">
        <v>56</v>
      </c>
      <c r="D3681" t="s">
        <v>57</v>
      </c>
      <c r="F3681" t="s">
        <v>209</v>
      </c>
      <c r="G3681" t="s">
        <v>9</v>
      </c>
      <c r="H3681" t="s">
        <v>19</v>
      </c>
      <c r="I3681" t="s">
        <v>24</v>
      </c>
      <c r="J3681" t="s">
        <v>19</v>
      </c>
      <c r="K3681" t="s">
        <v>19</v>
      </c>
    </row>
    <row r="3682" spans="1:11" x14ac:dyDescent="0.35">
      <c r="A3682" t="str">
        <f t="shared" si="58"/>
        <v>CroppingHorticultureSpecialist glass</v>
      </c>
      <c r="B3682" t="s">
        <v>52</v>
      </c>
      <c r="C3682" t="s">
        <v>56</v>
      </c>
      <c r="D3682" t="s">
        <v>59</v>
      </c>
      <c r="F3682" t="s">
        <v>4</v>
      </c>
      <c r="G3682" t="s">
        <v>5</v>
      </c>
      <c r="H3682">
        <v>266</v>
      </c>
      <c r="I3682">
        <v>93.316199999999995</v>
      </c>
      <c r="J3682">
        <v>137.87049999999999</v>
      </c>
      <c r="K3682">
        <v>34.813299999999998</v>
      </c>
    </row>
    <row r="3683" spans="1:11" x14ac:dyDescent="0.35">
      <c r="A3683" t="str">
        <f t="shared" si="58"/>
        <v>CroppingHorticultureSpecialist glass</v>
      </c>
      <c r="B3683" t="s">
        <v>52</v>
      </c>
      <c r="C3683" t="s">
        <v>56</v>
      </c>
      <c r="D3683" t="s">
        <v>59</v>
      </c>
      <c r="F3683" t="s">
        <v>6</v>
      </c>
      <c r="G3683" t="s">
        <v>7</v>
      </c>
      <c r="H3683">
        <v>7.2862214022556397</v>
      </c>
      <c r="I3683">
        <v>2.79724126143156</v>
      </c>
      <c r="J3683">
        <v>8.4140495319883506</v>
      </c>
      <c r="K3683" t="s">
        <v>19</v>
      </c>
    </row>
    <row r="3684" spans="1:11" x14ac:dyDescent="0.35">
      <c r="A3684" t="str">
        <f t="shared" si="58"/>
        <v>CroppingHorticultureSpecialist glass</v>
      </c>
      <c r="B3684" t="s">
        <v>52</v>
      </c>
      <c r="C3684" t="s">
        <v>56</v>
      </c>
      <c r="D3684" t="s">
        <v>59</v>
      </c>
      <c r="F3684" t="s">
        <v>209</v>
      </c>
      <c r="G3684" t="s">
        <v>9</v>
      </c>
      <c r="H3684" t="s">
        <v>24</v>
      </c>
      <c r="I3684" t="s">
        <v>24</v>
      </c>
      <c r="J3684" t="s">
        <v>24</v>
      </c>
      <c r="K3684">
        <v>0</v>
      </c>
    </row>
    <row r="3685" spans="1:11" x14ac:dyDescent="0.35">
      <c r="A3685" t="str">
        <f t="shared" si="58"/>
        <v>CroppingHorticultureSpecialist hardy nursery stock</v>
      </c>
      <c r="B3685" t="s">
        <v>52</v>
      </c>
      <c r="C3685" t="s">
        <v>56</v>
      </c>
      <c r="D3685" t="s">
        <v>60</v>
      </c>
      <c r="F3685" t="s">
        <v>4</v>
      </c>
      <c r="G3685" t="s">
        <v>5</v>
      </c>
      <c r="H3685">
        <v>668.00019999999995</v>
      </c>
      <c r="I3685">
        <v>83.809100000000001</v>
      </c>
      <c r="J3685">
        <v>358.93279999999999</v>
      </c>
      <c r="K3685">
        <v>225.25829999999999</v>
      </c>
    </row>
    <row r="3686" spans="1:11" x14ac:dyDescent="0.35">
      <c r="A3686" t="str">
        <f t="shared" si="58"/>
        <v>CroppingHorticultureSpecialist hardy nursery stock</v>
      </c>
      <c r="B3686" t="s">
        <v>52</v>
      </c>
      <c r="C3686" t="s">
        <v>56</v>
      </c>
      <c r="D3686" t="s">
        <v>60</v>
      </c>
      <c r="F3686" t="s">
        <v>6</v>
      </c>
      <c r="G3686" t="s">
        <v>7</v>
      </c>
      <c r="H3686">
        <v>8.5612652571062107</v>
      </c>
      <c r="I3686" t="s">
        <v>61</v>
      </c>
      <c r="J3686">
        <v>5.7202384234597696</v>
      </c>
      <c r="K3686" t="s">
        <v>58</v>
      </c>
    </row>
    <row r="3687" spans="1:11" x14ac:dyDescent="0.35">
      <c r="A3687" t="str">
        <f t="shared" si="58"/>
        <v>CroppingHorticultureSpecialist hardy nursery stock</v>
      </c>
      <c r="B3687" t="s">
        <v>52</v>
      </c>
      <c r="C3687" t="s">
        <v>56</v>
      </c>
      <c r="D3687" t="s">
        <v>60</v>
      </c>
      <c r="F3687" t="s">
        <v>209</v>
      </c>
      <c r="G3687" t="s">
        <v>9</v>
      </c>
      <c r="H3687" t="s">
        <v>24</v>
      </c>
      <c r="I3687">
        <v>0</v>
      </c>
      <c r="J3687" t="s">
        <v>24</v>
      </c>
      <c r="K3687" t="s">
        <v>24</v>
      </c>
    </row>
    <row r="3688" spans="1:11" x14ac:dyDescent="0.35">
      <c r="A3688" t="str">
        <f t="shared" si="58"/>
        <v>CroppingHorticultureOther horticulture</v>
      </c>
      <c r="B3688" t="s">
        <v>52</v>
      </c>
      <c r="C3688" t="s">
        <v>56</v>
      </c>
      <c r="D3688" t="s">
        <v>62</v>
      </c>
      <c r="F3688" t="s">
        <v>4</v>
      </c>
      <c r="G3688" t="s">
        <v>5</v>
      </c>
      <c r="H3688">
        <v>1209.0002999999999</v>
      </c>
      <c r="I3688">
        <v>305.11180000000002</v>
      </c>
      <c r="J3688">
        <v>604.10320000000002</v>
      </c>
      <c r="K3688">
        <v>299.78530000000001</v>
      </c>
    </row>
    <row r="3689" spans="1:11" x14ac:dyDescent="0.35">
      <c r="A3689" t="str">
        <f t="shared" si="58"/>
        <v>CroppingHorticultureOther horticulture</v>
      </c>
      <c r="B3689" t="s">
        <v>52</v>
      </c>
      <c r="C3689" t="s">
        <v>56</v>
      </c>
      <c r="D3689" t="s">
        <v>62</v>
      </c>
      <c r="F3689" t="s">
        <v>6</v>
      </c>
      <c r="G3689" t="s">
        <v>7</v>
      </c>
      <c r="H3689">
        <v>38.638729272441097</v>
      </c>
      <c r="I3689" t="s">
        <v>58</v>
      </c>
      <c r="J3689">
        <v>40.956056554575397</v>
      </c>
      <c r="K3689" t="s">
        <v>19</v>
      </c>
    </row>
    <row r="3690" spans="1:11" x14ac:dyDescent="0.35">
      <c r="A3690" t="str">
        <f t="shared" si="58"/>
        <v>CroppingHorticultureOther horticulture</v>
      </c>
      <c r="B3690" t="s">
        <v>52</v>
      </c>
      <c r="C3690" t="s">
        <v>56</v>
      </c>
      <c r="D3690" t="s">
        <v>62</v>
      </c>
      <c r="F3690" t="s">
        <v>209</v>
      </c>
      <c r="G3690" t="s">
        <v>9</v>
      </c>
      <c r="H3690" t="s">
        <v>19</v>
      </c>
      <c r="I3690" t="s">
        <v>24</v>
      </c>
      <c r="J3690" t="s">
        <v>19</v>
      </c>
      <c r="K3690">
        <v>0</v>
      </c>
    </row>
    <row r="3691" spans="1:11" x14ac:dyDescent="0.35">
      <c r="A3691" t="str">
        <f t="shared" si="58"/>
        <v>Grazing Livestock</v>
      </c>
      <c r="B3691" t="s">
        <v>63</v>
      </c>
      <c r="F3691" t="s">
        <v>4</v>
      </c>
      <c r="G3691" t="s">
        <v>5</v>
      </c>
      <c r="H3691">
        <v>25558.000876999999</v>
      </c>
      <c r="I3691">
        <v>6350.4106769999999</v>
      </c>
      <c r="J3691">
        <v>12747.1103</v>
      </c>
      <c r="K3691">
        <v>6460.4799000000003</v>
      </c>
    </row>
    <row r="3692" spans="1:11" x14ac:dyDescent="0.35">
      <c r="A3692" t="str">
        <f t="shared" si="58"/>
        <v>Grazing Livestock</v>
      </c>
      <c r="B3692" t="s">
        <v>63</v>
      </c>
      <c r="F3692" t="s">
        <v>6</v>
      </c>
      <c r="G3692" t="s">
        <v>7</v>
      </c>
      <c r="H3692">
        <v>132.35446819631801</v>
      </c>
      <c r="I3692">
        <v>80.296215477081304</v>
      </c>
      <c r="J3692">
        <v>124.62346634491701</v>
      </c>
      <c r="K3692">
        <v>198.77975298414</v>
      </c>
    </row>
    <row r="3693" spans="1:11" x14ac:dyDescent="0.35">
      <c r="A3693" t="str">
        <f t="shared" si="58"/>
        <v>Grazing Livestock</v>
      </c>
      <c r="B3693" t="s">
        <v>63</v>
      </c>
      <c r="F3693" t="s">
        <v>209</v>
      </c>
      <c r="G3693" t="s">
        <v>9</v>
      </c>
      <c r="H3693">
        <v>1019.64410890716</v>
      </c>
      <c r="I3693">
        <v>447.97316458294301</v>
      </c>
      <c r="J3693">
        <v>792.88310336500399</v>
      </c>
      <c r="K3693">
        <v>2028.9952591138001</v>
      </c>
    </row>
    <row r="3694" spans="1:11" x14ac:dyDescent="0.35">
      <c r="A3694" t="str">
        <f t="shared" si="58"/>
        <v>Grazing LivestockDairy</v>
      </c>
      <c r="B3694" t="s">
        <v>63</v>
      </c>
      <c r="C3694" t="s">
        <v>64</v>
      </c>
      <c r="F3694" t="s">
        <v>4</v>
      </c>
      <c r="G3694" t="s">
        <v>5</v>
      </c>
      <c r="H3694">
        <v>5839.0001769999999</v>
      </c>
      <c r="I3694">
        <v>1482.183477</v>
      </c>
      <c r="J3694">
        <v>2879.2031999999999</v>
      </c>
      <c r="K3694">
        <v>1477.6134999999999</v>
      </c>
    </row>
    <row r="3695" spans="1:11" x14ac:dyDescent="0.35">
      <c r="A3695" t="str">
        <f t="shared" si="58"/>
        <v>Grazing LivestockDairy</v>
      </c>
      <c r="B3695" t="s">
        <v>63</v>
      </c>
      <c r="C3695" t="s">
        <v>64</v>
      </c>
      <c r="F3695" t="s">
        <v>6</v>
      </c>
      <c r="G3695" t="s">
        <v>7</v>
      </c>
      <c r="H3695">
        <v>168.443519154966</v>
      </c>
      <c r="I3695">
        <v>136.448772673338</v>
      </c>
      <c r="J3695">
        <v>178.12802988514301</v>
      </c>
      <c r="K3695">
        <v>181.666469744625</v>
      </c>
    </row>
    <row r="3696" spans="1:11" x14ac:dyDescent="0.35">
      <c r="A3696" t="str">
        <f t="shared" si="58"/>
        <v>Grazing LivestockDairy</v>
      </c>
      <c r="B3696" t="s">
        <v>63</v>
      </c>
      <c r="C3696" t="s">
        <v>64</v>
      </c>
      <c r="F3696" t="s">
        <v>209</v>
      </c>
      <c r="G3696" t="s">
        <v>9</v>
      </c>
      <c r="H3696">
        <v>363.13221854814202</v>
      </c>
      <c r="I3696">
        <v>148.507228755863</v>
      </c>
      <c r="J3696">
        <v>454.62777316307501</v>
      </c>
      <c r="K3696">
        <v>400.13737584287099</v>
      </c>
    </row>
    <row r="3697" spans="1:11" x14ac:dyDescent="0.35">
      <c r="A3697" t="str">
        <f t="shared" si="58"/>
        <v>Grazing LivestockGrazing livestock (lowland)</v>
      </c>
      <c r="B3697" t="s">
        <v>63</v>
      </c>
      <c r="C3697" t="s">
        <v>65</v>
      </c>
      <c r="F3697" t="s">
        <v>4</v>
      </c>
      <c r="G3697" t="s">
        <v>5</v>
      </c>
      <c r="H3697">
        <v>12791.000599999999</v>
      </c>
      <c r="I3697">
        <v>3170.4452000000001</v>
      </c>
      <c r="J3697">
        <v>6377.9678000000004</v>
      </c>
      <c r="K3697">
        <v>3242.5875999999998</v>
      </c>
    </row>
    <row r="3698" spans="1:11" x14ac:dyDescent="0.35">
      <c r="A3698" t="str">
        <f t="shared" si="58"/>
        <v>Grazing LivestockGrazing livestock (lowland)</v>
      </c>
      <c r="B3698" t="s">
        <v>63</v>
      </c>
      <c r="C3698" t="s">
        <v>65</v>
      </c>
      <c r="F3698" t="s">
        <v>6</v>
      </c>
      <c r="G3698" t="s">
        <v>7</v>
      </c>
      <c r="H3698">
        <v>94.501708578060601</v>
      </c>
      <c r="I3698">
        <v>57.892403977523401</v>
      </c>
      <c r="J3698">
        <v>95.636351734795497</v>
      </c>
      <c r="K3698">
        <v>128.06474216517699</v>
      </c>
    </row>
    <row r="3699" spans="1:11" x14ac:dyDescent="0.35">
      <c r="A3699" t="str">
        <f t="shared" si="58"/>
        <v>Grazing LivestockGrazing livestock (lowland)</v>
      </c>
      <c r="B3699" t="s">
        <v>63</v>
      </c>
      <c r="C3699" t="s">
        <v>65</v>
      </c>
      <c r="F3699" t="s">
        <v>209</v>
      </c>
      <c r="G3699" t="s">
        <v>9</v>
      </c>
      <c r="H3699">
        <v>548.78453154008901</v>
      </c>
      <c r="I3699">
        <v>328.52952468631202</v>
      </c>
      <c r="J3699">
        <v>484.94062555474198</v>
      </c>
      <c r="K3699">
        <v>889.71620162243198</v>
      </c>
    </row>
    <row r="3700" spans="1:11" x14ac:dyDescent="0.35">
      <c r="A3700" t="str">
        <f t="shared" si="58"/>
        <v>Grazing LivestockGrazing livestock (LFA)</v>
      </c>
      <c r="B3700" t="s">
        <v>63</v>
      </c>
      <c r="C3700" t="s">
        <v>66</v>
      </c>
      <c r="F3700" t="s">
        <v>4</v>
      </c>
      <c r="G3700" t="s">
        <v>5</v>
      </c>
      <c r="H3700">
        <v>6928.0001000000002</v>
      </c>
      <c r="I3700">
        <v>1697.7819999999999</v>
      </c>
      <c r="J3700">
        <v>3489.9393</v>
      </c>
      <c r="K3700">
        <v>1740.2788</v>
      </c>
    </row>
    <row r="3701" spans="1:11" x14ac:dyDescent="0.35">
      <c r="A3701" t="str">
        <f t="shared" si="58"/>
        <v>Grazing LivestockGrazing livestock (LFA)</v>
      </c>
      <c r="B3701" t="s">
        <v>63</v>
      </c>
      <c r="C3701" t="s">
        <v>66</v>
      </c>
      <c r="F3701" t="s">
        <v>6</v>
      </c>
      <c r="G3701" t="s">
        <v>7</v>
      </c>
      <c r="H3701">
        <v>171.82483368512101</v>
      </c>
      <c r="I3701">
        <v>73.111349671512599</v>
      </c>
      <c r="J3701">
        <v>133.45696469219399</v>
      </c>
      <c r="K3701">
        <v>345.07035628256801</v>
      </c>
    </row>
    <row r="3702" spans="1:11" x14ac:dyDescent="0.35">
      <c r="A3702" t="str">
        <f t="shared" si="58"/>
        <v>Grazing LivestockGrazing livestock (LFA)</v>
      </c>
      <c r="B3702" t="s">
        <v>63</v>
      </c>
      <c r="C3702" t="s">
        <v>66</v>
      </c>
      <c r="F3702" t="s">
        <v>209</v>
      </c>
      <c r="G3702" t="s">
        <v>9</v>
      </c>
      <c r="H3702">
        <v>2442.2968280701998</v>
      </c>
      <c r="I3702">
        <v>932.45996959562501</v>
      </c>
      <c r="J3702">
        <v>1634.7180994236801</v>
      </c>
      <c r="K3702">
        <v>5534.7752195797602</v>
      </c>
    </row>
    <row r="3703" spans="1:11" x14ac:dyDescent="0.35">
      <c r="A3703" t="str">
        <f t="shared" si="58"/>
        <v>Grazing LivestockGrazing livestock (LFA)Grazing livestock (DA)</v>
      </c>
      <c r="B3703" t="s">
        <v>63</v>
      </c>
      <c r="C3703" t="s">
        <v>66</v>
      </c>
      <c r="D3703" t="s">
        <v>67</v>
      </c>
      <c r="F3703" t="s">
        <v>4</v>
      </c>
      <c r="G3703" t="s">
        <v>5</v>
      </c>
      <c r="H3703">
        <v>2634.0001999999999</v>
      </c>
      <c r="I3703">
        <v>910.23170000000005</v>
      </c>
      <c r="J3703">
        <v>1159.3735999999999</v>
      </c>
      <c r="K3703">
        <v>564.39490000000001</v>
      </c>
    </row>
    <row r="3704" spans="1:11" x14ac:dyDescent="0.35">
      <c r="A3704" t="str">
        <f t="shared" si="58"/>
        <v>Grazing LivestockGrazing livestock (LFA)Grazing livestock (DA)</v>
      </c>
      <c r="B3704" t="s">
        <v>63</v>
      </c>
      <c r="C3704" t="s">
        <v>66</v>
      </c>
      <c r="D3704" t="s">
        <v>67</v>
      </c>
      <c r="F3704" t="s">
        <v>6</v>
      </c>
      <c r="G3704" t="s">
        <v>7</v>
      </c>
      <c r="H3704">
        <v>91.992141920869997</v>
      </c>
      <c r="I3704">
        <v>66.213767614333804</v>
      </c>
      <c r="J3704">
        <v>91.198815661319202</v>
      </c>
      <c r="K3704">
        <v>135.19603159064701</v>
      </c>
    </row>
    <row r="3705" spans="1:11" x14ac:dyDescent="0.35">
      <c r="A3705" t="str">
        <f t="shared" si="58"/>
        <v>Grazing LivestockGrazing livestock (LFA)Grazing livestock (DA)</v>
      </c>
      <c r="B3705" t="s">
        <v>63</v>
      </c>
      <c r="C3705" t="s">
        <v>66</v>
      </c>
      <c r="D3705" t="s">
        <v>67</v>
      </c>
      <c r="F3705" t="s">
        <v>209</v>
      </c>
      <c r="G3705" t="s">
        <v>9</v>
      </c>
      <c r="H3705">
        <v>714.33815240408899</v>
      </c>
      <c r="I3705" t="s">
        <v>24</v>
      </c>
      <c r="J3705">
        <v>532.30272786960097</v>
      </c>
      <c r="K3705" t="s">
        <v>54</v>
      </c>
    </row>
    <row r="3706" spans="1:11" x14ac:dyDescent="0.35">
      <c r="A3706" t="str">
        <f t="shared" si="58"/>
        <v>Grazing LivestockGrazing livestock (LFA)Specialist sheep (SDA)</v>
      </c>
      <c r="B3706" t="s">
        <v>63</v>
      </c>
      <c r="C3706" t="s">
        <v>66</v>
      </c>
      <c r="D3706" t="s">
        <v>68</v>
      </c>
      <c r="F3706" t="s">
        <v>4</v>
      </c>
      <c r="G3706" t="s">
        <v>5</v>
      </c>
      <c r="H3706">
        <v>2027</v>
      </c>
      <c r="I3706">
        <v>364.69639999999998</v>
      </c>
      <c r="J3706">
        <v>969.47220000000004</v>
      </c>
      <c r="K3706">
        <v>692.83140000000003</v>
      </c>
    </row>
    <row r="3707" spans="1:11" x14ac:dyDescent="0.35">
      <c r="A3707" t="str">
        <f t="shared" si="58"/>
        <v>Grazing LivestockGrazing livestock (LFA)Specialist sheep (SDA)</v>
      </c>
      <c r="B3707" t="s">
        <v>63</v>
      </c>
      <c r="C3707" t="s">
        <v>66</v>
      </c>
      <c r="D3707" t="s">
        <v>68</v>
      </c>
      <c r="F3707" t="s">
        <v>6</v>
      </c>
      <c r="G3707" t="s">
        <v>7</v>
      </c>
      <c r="H3707">
        <v>266.49564945584598</v>
      </c>
      <c r="I3707" t="s">
        <v>58</v>
      </c>
      <c r="J3707">
        <v>173.08419297737501</v>
      </c>
      <c r="K3707">
        <v>487.78073545165603</v>
      </c>
    </row>
    <row r="3708" spans="1:11" x14ac:dyDescent="0.35">
      <c r="A3708" t="str">
        <f t="shared" si="58"/>
        <v>Grazing LivestockGrazing livestock (LFA)Specialist sheep (SDA)</v>
      </c>
      <c r="B3708" t="s">
        <v>63</v>
      </c>
      <c r="C3708" t="s">
        <v>66</v>
      </c>
      <c r="D3708" t="s">
        <v>68</v>
      </c>
      <c r="F3708" t="s">
        <v>209</v>
      </c>
      <c r="G3708" t="s">
        <v>9</v>
      </c>
      <c r="H3708">
        <v>4426.0725234336496</v>
      </c>
      <c r="I3708" t="s">
        <v>58</v>
      </c>
      <c r="J3708">
        <v>2631.0275430280499</v>
      </c>
      <c r="K3708">
        <v>9094.1204763525402</v>
      </c>
    </row>
    <row r="3709" spans="1:11" x14ac:dyDescent="0.35">
      <c r="A3709" t="str">
        <f t="shared" si="58"/>
        <v>Grazing LivestockGrazing livestock (LFA)Other grazing livestock (SDA)</v>
      </c>
      <c r="B3709" t="s">
        <v>63</v>
      </c>
      <c r="C3709" t="s">
        <v>66</v>
      </c>
      <c r="D3709" t="s">
        <v>69</v>
      </c>
      <c r="F3709" t="s">
        <v>4</v>
      </c>
      <c r="G3709" t="s">
        <v>5</v>
      </c>
      <c r="H3709">
        <v>2266.9998999999998</v>
      </c>
      <c r="I3709">
        <v>422.85390000000001</v>
      </c>
      <c r="J3709">
        <v>1361.0934999999999</v>
      </c>
      <c r="K3709">
        <v>483.05250000000001</v>
      </c>
    </row>
    <row r="3710" spans="1:11" x14ac:dyDescent="0.35">
      <c r="A3710" t="str">
        <f t="shared" si="58"/>
        <v>Grazing LivestockGrazing livestock (LFA)Other grazing livestock (SDA)</v>
      </c>
      <c r="B3710" t="s">
        <v>63</v>
      </c>
      <c r="C3710" t="s">
        <v>66</v>
      </c>
      <c r="D3710" t="s">
        <v>69</v>
      </c>
      <c r="F3710" t="s">
        <v>6</v>
      </c>
      <c r="G3710" t="s">
        <v>7</v>
      </c>
      <c r="H3710">
        <v>179.93316333538399</v>
      </c>
      <c r="I3710" t="s">
        <v>58</v>
      </c>
      <c r="J3710">
        <v>141.22681017725799</v>
      </c>
      <c r="K3710">
        <v>385.599629400531</v>
      </c>
    </row>
    <row r="3711" spans="1:11" x14ac:dyDescent="0.35">
      <c r="A3711" t="str">
        <f t="shared" si="58"/>
        <v>Grazing LivestockGrazing livestock (LFA)Other grazing livestock (SDA)</v>
      </c>
      <c r="B3711" t="s">
        <v>63</v>
      </c>
      <c r="C3711" t="s">
        <v>66</v>
      </c>
      <c r="D3711" t="s">
        <v>69</v>
      </c>
      <c r="F3711" t="s">
        <v>209</v>
      </c>
      <c r="G3711" t="s">
        <v>9</v>
      </c>
      <c r="H3711">
        <v>2676.2316256829099</v>
      </c>
      <c r="I3711" t="s">
        <v>58</v>
      </c>
      <c r="J3711">
        <v>1864.10496361933</v>
      </c>
      <c r="K3711">
        <v>5813.0071882455804</v>
      </c>
    </row>
    <row r="3712" spans="1:11" x14ac:dyDescent="0.35">
      <c r="A3712" t="str">
        <f t="shared" si="58"/>
        <v>Other types &amp; mixed</v>
      </c>
      <c r="B3712" t="s">
        <v>70</v>
      </c>
      <c r="F3712" t="s">
        <v>4</v>
      </c>
      <c r="G3712" t="s">
        <v>5</v>
      </c>
      <c r="H3712">
        <v>8914.0005999999994</v>
      </c>
      <c r="I3712">
        <v>2147.5664999999999</v>
      </c>
      <c r="J3712">
        <v>4468.2597999999998</v>
      </c>
      <c r="K3712">
        <v>2298.1743000000001</v>
      </c>
    </row>
    <row r="3713" spans="1:11" x14ac:dyDescent="0.35">
      <c r="A3713" t="str">
        <f t="shared" si="58"/>
        <v>Other types &amp; mixed</v>
      </c>
      <c r="B3713" t="s">
        <v>70</v>
      </c>
      <c r="F3713" t="s">
        <v>6</v>
      </c>
      <c r="G3713" t="s">
        <v>7</v>
      </c>
      <c r="H3713">
        <v>140.87410433560001</v>
      </c>
      <c r="I3713">
        <v>69.101111382581195</v>
      </c>
      <c r="J3713">
        <v>146.64488754324401</v>
      </c>
      <c r="K3713">
        <v>196.72361786005499</v>
      </c>
    </row>
    <row r="3714" spans="1:11" x14ac:dyDescent="0.35">
      <c r="A3714" t="str">
        <f t="shared" si="58"/>
        <v>Other types &amp; mixed</v>
      </c>
      <c r="B3714" t="s">
        <v>70</v>
      </c>
      <c r="F3714" t="s">
        <v>209</v>
      </c>
      <c r="G3714" t="s">
        <v>9</v>
      </c>
      <c r="H3714">
        <v>730.74586000140005</v>
      </c>
      <c r="I3714">
        <v>590.185990515311</v>
      </c>
      <c r="J3714">
        <v>496.59369766279002</v>
      </c>
      <c r="K3714">
        <v>1317.34817341748</v>
      </c>
    </row>
    <row r="3715" spans="1:11" x14ac:dyDescent="0.35">
      <c r="A3715" t="str">
        <f t="shared" si="58"/>
        <v>Other types &amp; mixedPigs</v>
      </c>
      <c r="B3715" t="s">
        <v>70</v>
      </c>
      <c r="C3715" t="s">
        <v>71</v>
      </c>
      <c r="F3715" t="s">
        <v>4</v>
      </c>
      <c r="G3715" t="s">
        <v>5</v>
      </c>
      <c r="H3715">
        <v>1338.0003999999999</v>
      </c>
      <c r="I3715">
        <v>319.84210000000002</v>
      </c>
      <c r="J3715">
        <v>666.39919999999995</v>
      </c>
      <c r="K3715">
        <v>351.75909999999999</v>
      </c>
    </row>
    <row r="3716" spans="1:11" x14ac:dyDescent="0.35">
      <c r="A3716" t="str">
        <f t="shared" si="58"/>
        <v>Other types &amp; mixedPigs</v>
      </c>
      <c r="B3716" t="s">
        <v>70</v>
      </c>
      <c r="C3716" t="s">
        <v>71</v>
      </c>
      <c r="F3716" t="s">
        <v>6</v>
      </c>
      <c r="G3716" t="s">
        <v>7</v>
      </c>
      <c r="H3716">
        <v>77.805243558970503</v>
      </c>
      <c r="I3716" t="s">
        <v>58</v>
      </c>
      <c r="J3716">
        <v>120.27974658583</v>
      </c>
      <c r="K3716">
        <v>51.067674596051702</v>
      </c>
    </row>
    <row r="3717" spans="1:11" x14ac:dyDescent="0.35">
      <c r="A3717" t="str">
        <f t="shared" si="58"/>
        <v>Other types &amp; mixedPigs</v>
      </c>
      <c r="B3717" t="s">
        <v>70</v>
      </c>
      <c r="C3717" t="s">
        <v>71</v>
      </c>
      <c r="F3717" t="s">
        <v>209</v>
      </c>
      <c r="G3717" t="s">
        <v>9</v>
      </c>
      <c r="H3717">
        <v>242.45051466352299</v>
      </c>
      <c r="I3717" t="s">
        <v>24</v>
      </c>
      <c r="J3717">
        <v>276.29719558486897</v>
      </c>
      <c r="K3717" t="s">
        <v>19</v>
      </c>
    </row>
    <row r="3718" spans="1:11" x14ac:dyDescent="0.35">
      <c r="A3718" t="str">
        <f t="shared" si="58"/>
        <v>Other types &amp; mixedPoultry</v>
      </c>
      <c r="B3718" t="s">
        <v>70</v>
      </c>
      <c r="C3718" t="s">
        <v>72</v>
      </c>
      <c r="F3718" t="s">
        <v>4</v>
      </c>
      <c r="G3718" t="s">
        <v>5</v>
      </c>
      <c r="H3718">
        <v>1572.9999</v>
      </c>
      <c r="I3718">
        <v>354.077</v>
      </c>
      <c r="J3718">
        <v>777.0847</v>
      </c>
      <c r="K3718">
        <v>441.83819999999997</v>
      </c>
    </row>
    <row r="3719" spans="1:11" x14ac:dyDescent="0.35">
      <c r="A3719" t="str">
        <f t="shared" si="58"/>
        <v>Other types &amp; mixedPoultry</v>
      </c>
      <c r="B3719" t="s">
        <v>70</v>
      </c>
      <c r="C3719" t="s">
        <v>72</v>
      </c>
      <c r="F3719" t="s">
        <v>6</v>
      </c>
      <c r="G3719" t="s">
        <v>7</v>
      </c>
      <c r="H3719">
        <v>64.929022941450896</v>
      </c>
      <c r="I3719" t="s">
        <v>19</v>
      </c>
      <c r="J3719">
        <v>68.028062406839297</v>
      </c>
      <c r="K3719">
        <v>103.5332001262</v>
      </c>
    </row>
    <row r="3720" spans="1:11" x14ac:dyDescent="0.35">
      <c r="A3720" t="str">
        <f t="shared" si="58"/>
        <v>Other types &amp; mixedPoultry</v>
      </c>
      <c r="B3720" t="s">
        <v>70</v>
      </c>
      <c r="C3720" t="s">
        <v>72</v>
      </c>
      <c r="F3720" t="s">
        <v>209</v>
      </c>
      <c r="G3720" t="s">
        <v>9</v>
      </c>
      <c r="H3720" t="s">
        <v>19</v>
      </c>
      <c r="I3720" t="s">
        <v>24</v>
      </c>
      <c r="J3720">
        <v>76.746740477582406</v>
      </c>
      <c r="K3720" t="s">
        <v>24</v>
      </c>
    </row>
    <row r="3721" spans="1:11" x14ac:dyDescent="0.35">
      <c r="A3721" t="str">
        <f t="shared" si="58"/>
        <v>Other types &amp; mixedMixed</v>
      </c>
      <c r="B3721" t="s">
        <v>70</v>
      </c>
      <c r="C3721" t="s">
        <v>73</v>
      </c>
      <c r="F3721" t="s">
        <v>4</v>
      </c>
      <c r="G3721" t="s">
        <v>5</v>
      </c>
      <c r="H3721">
        <v>6003.0002999999997</v>
      </c>
      <c r="I3721">
        <v>1473.6474000000001</v>
      </c>
      <c r="J3721">
        <v>3024.7759000000001</v>
      </c>
      <c r="K3721">
        <v>1504.577</v>
      </c>
    </row>
    <row r="3722" spans="1:11" x14ac:dyDescent="0.35">
      <c r="A3722" t="str">
        <f t="shared" si="58"/>
        <v>Other types &amp; mixedMixed</v>
      </c>
      <c r="B3722" t="s">
        <v>70</v>
      </c>
      <c r="C3722" t="s">
        <v>73</v>
      </c>
      <c r="F3722" t="s">
        <v>6</v>
      </c>
      <c r="G3722" t="s">
        <v>7</v>
      </c>
      <c r="H3722">
        <v>174.831751544973</v>
      </c>
      <c r="I3722">
        <v>94.248307788552395</v>
      </c>
      <c r="J3722">
        <v>172.650662324108</v>
      </c>
      <c r="K3722">
        <v>258.14346539259901</v>
      </c>
    </row>
    <row r="3723" spans="1:11" x14ac:dyDescent="0.35">
      <c r="A3723" t="str">
        <f t="shared" si="58"/>
        <v>Other types &amp; mixedMixed</v>
      </c>
      <c r="B3723" t="s">
        <v>70</v>
      </c>
      <c r="C3723" t="s">
        <v>73</v>
      </c>
      <c r="F3723" t="s">
        <v>209</v>
      </c>
      <c r="G3723" t="s">
        <v>9</v>
      </c>
      <c r="H3723">
        <v>1006.9791991181499</v>
      </c>
      <c r="I3723" t="s">
        <v>19</v>
      </c>
      <c r="J3723">
        <v>652.98943577935802</v>
      </c>
      <c r="K3723">
        <v>1906.43782265713</v>
      </c>
    </row>
    <row r="3724" spans="1:11" x14ac:dyDescent="0.35">
      <c r="A3724" t="s">
        <v>3</v>
      </c>
      <c r="F3724" t="s">
        <v>210</v>
      </c>
      <c r="G3724" t="s">
        <v>7</v>
      </c>
      <c r="H3724">
        <v>3517.20709265598</v>
      </c>
      <c r="I3724">
        <v>1078.4312169075399</v>
      </c>
      <c r="J3724">
        <v>3148.9994074742399</v>
      </c>
      <c r="K3724">
        <v>6618.5307298639</v>
      </c>
    </row>
    <row r="3725" spans="1:11" x14ac:dyDescent="0.35">
      <c r="A3725" t="str">
        <f t="shared" ref="A3725:A3743" si="59">CONCATENATE(B3725,C3725,D3725,E3725)</f>
        <v>Cropping</v>
      </c>
      <c r="B3725" t="s">
        <v>52</v>
      </c>
      <c r="F3725" t="s">
        <v>9</v>
      </c>
      <c r="G3725" t="s">
        <v>9</v>
      </c>
      <c r="H3725">
        <v>2570.57479441342</v>
      </c>
      <c r="I3725">
        <v>997.16669438301994</v>
      </c>
      <c r="J3725">
        <v>2862.8303799827099</v>
      </c>
      <c r="K3725">
        <v>3542.9536845069201</v>
      </c>
    </row>
    <row r="3726" spans="1:11" x14ac:dyDescent="0.35">
      <c r="A3726" t="str">
        <f t="shared" si="59"/>
        <v>CroppingCereals</v>
      </c>
      <c r="B3726" t="s">
        <v>52</v>
      </c>
      <c r="C3726" t="s">
        <v>53</v>
      </c>
      <c r="F3726" t="s">
        <v>9</v>
      </c>
      <c r="G3726" t="s">
        <v>9</v>
      </c>
      <c r="H3726">
        <v>2462.55559230983</v>
      </c>
      <c r="I3726" t="s">
        <v>19</v>
      </c>
      <c r="J3726">
        <v>3077.6843924209302</v>
      </c>
      <c r="K3726">
        <v>3140.3309895634702</v>
      </c>
    </row>
    <row r="3727" spans="1:11" x14ac:dyDescent="0.35">
      <c r="A3727" t="str">
        <f t="shared" si="59"/>
        <v>CroppingGeneral cropping</v>
      </c>
      <c r="B3727" t="s">
        <v>52</v>
      </c>
      <c r="C3727" t="s">
        <v>55</v>
      </c>
      <c r="F3727" t="s">
        <v>9</v>
      </c>
      <c r="G3727" t="s">
        <v>9</v>
      </c>
      <c r="H3727">
        <v>3695.9410428055498</v>
      </c>
      <c r="I3727">
        <v>2282.9098388252401</v>
      </c>
      <c r="J3727">
        <v>3370.7189153109398</v>
      </c>
      <c r="K3727" t="s">
        <v>19</v>
      </c>
    </row>
    <row r="3728" spans="1:11" x14ac:dyDescent="0.35">
      <c r="A3728" t="str">
        <f t="shared" si="59"/>
        <v>CroppingHorticulture</v>
      </c>
      <c r="B3728" t="s">
        <v>52</v>
      </c>
      <c r="C3728" t="s">
        <v>56</v>
      </c>
      <c r="F3728" t="s">
        <v>9</v>
      </c>
      <c r="G3728" t="s">
        <v>9</v>
      </c>
      <c r="H3728" t="s">
        <v>19</v>
      </c>
      <c r="I3728" t="s">
        <v>24</v>
      </c>
      <c r="J3728">
        <v>690.94012053786503</v>
      </c>
      <c r="K3728" t="s">
        <v>24</v>
      </c>
    </row>
    <row r="3729" spans="1:11" x14ac:dyDescent="0.35">
      <c r="A3729" t="str">
        <f t="shared" si="59"/>
        <v>CroppingHorticultureSpecialist fruit</v>
      </c>
      <c r="B3729" t="s">
        <v>52</v>
      </c>
      <c r="C3729" t="s">
        <v>56</v>
      </c>
      <c r="D3729" t="s">
        <v>57</v>
      </c>
      <c r="F3729" t="s">
        <v>9</v>
      </c>
      <c r="G3729" t="s">
        <v>9</v>
      </c>
      <c r="H3729" t="s">
        <v>19</v>
      </c>
      <c r="I3729" t="s">
        <v>24</v>
      </c>
      <c r="J3729" t="s">
        <v>19</v>
      </c>
      <c r="K3729" t="s">
        <v>24</v>
      </c>
    </row>
    <row r="3730" spans="1:11" x14ac:dyDescent="0.35">
      <c r="A3730" t="str">
        <f t="shared" si="59"/>
        <v>CroppingHorticultureSpecialist glass</v>
      </c>
      <c r="B3730" t="s">
        <v>52</v>
      </c>
      <c r="C3730" t="s">
        <v>56</v>
      </c>
      <c r="D3730" t="s">
        <v>59</v>
      </c>
      <c r="F3730" t="s">
        <v>9</v>
      </c>
      <c r="G3730" t="s">
        <v>9</v>
      </c>
      <c r="H3730" t="s">
        <v>24</v>
      </c>
      <c r="I3730" t="s">
        <v>24</v>
      </c>
      <c r="J3730" t="s">
        <v>24</v>
      </c>
      <c r="K3730" t="s">
        <v>24</v>
      </c>
    </row>
    <row r="3731" spans="1:11" x14ac:dyDescent="0.35">
      <c r="A3731" t="str">
        <f t="shared" si="59"/>
        <v>CroppingHorticultureSpecialist hardy nursery stock</v>
      </c>
      <c r="B3731" t="s">
        <v>52</v>
      </c>
      <c r="C3731" t="s">
        <v>56</v>
      </c>
      <c r="D3731" t="s">
        <v>60</v>
      </c>
      <c r="F3731" t="s">
        <v>9</v>
      </c>
      <c r="G3731" t="s">
        <v>9</v>
      </c>
      <c r="H3731" t="s">
        <v>19</v>
      </c>
      <c r="I3731">
        <v>0</v>
      </c>
      <c r="J3731" t="s">
        <v>24</v>
      </c>
      <c r="K3731" t="s">
        <v>58</v>
      </c>
    </row>
    <row r="3732" spans="1:11" x14ac:dyDescent="0.35">
      <c r="A3732" t="str">
        <f t="shared" si="59"/>
        <v>CroppingHorticultureOther horticulture</v>
      </c>
      <c r="B3732" t="s">
        <v>52</v>
      </c>
      <c r="C3732" t="s">
        <v>56</v>
      </c>
      <c r="D3732" t="s">
        <v>62</v>
      </c>
      <c r="F3732" t="s">
        <v>9</v>
      </c>
      <c r="G3732" t="s">
        <v>9</v>
      </c>
      <c r="H3732">
        <v>619.59501722207995</v>
      </c>
      <c r="I3732" t="s">
        <v>24</v>
      </c>
      <c r="J3732">
        <v>862.31107416745999</v>
      </c>
      <c r="K3732" t="s">
        <v>54</v>
      </c>
    </row>
    <row r="3733" spans="1:11" x14ac:dyDescent="0.35">
      <c r="A3733" t="str">
        <f t="shared" si="59"/>
        <v>Grazing Livestock</v>
      </c>
      <c r="B3733" t="s">
        <v>63</v>
      </c>
      <c r="F3733" t="s">
        <v>9</v>
      </c>
      <c r="G3733" t="s">
        <v>9</v>
      </c>
      <c r="H3733">
        <v>4415.4608770445502</v>
      </c>
      <c r="I3733">
        <v>1082.8541990945</v>
      </c>
      <c r="J3733">
        <v>3481.6737624604998</v>
      </c>
      <c r="K3733">
        <v>9533.7351984641191</v>
      </c>
    </row>
    <row r="3734" spans="1:11" x14ac:dyDescent="0.35">
      <c r="A3734" t="str">
        <f t="shared" si="59"/>
        <v>Grazing LivestockDairy</v>
      </c>
      <c r="B3734" t="s">
        <v>63</v>
      </c>
      <c r="C3734" t="s">
        <v>64</v>
      </c>
      <c r="F3734" t="s">
        <v>9</v>
      </c>
      <c r="G3734" t="s">
        <v>9</v>
      </c>
      <c r="H3734">
        <v>3203.0258780490499</v>
      </c>
      <c r="I3734">
        <v>1872.1375020860501</v>
      </c>
      <c r="J3734">
        <v>3755.3573410865902</v>
      </c>
      <c r="K3734">
        <v>3461.7851846914</v>
      </c>
    </row>
    <row r="3735" spans="1:11" x14ac:dyDescent="0.35">
      <c r="A3735" t="str">
        <f t="shared" si="59"/>
        <v>Grazing LivestockGrazing livestock (lowland)</v>
      </c>
      <c r="B3735" t="s">
        <v>63</v>
      </c>
      <c r="C3735" t="s">
        <v>65</v>
      </c>
      <c r="F3735" t="s">
        <v>9</v>
      </c>
      <c r="G3735" t="s">
        <v>9</v>
      </c>
      <c r="H3735">
        <v>2388.14549935992</v>
      </c>
      <c r="I3735">
        <v>499.20148192436801</v>
      </c>
      <c r="J3735">
        <v>2159.7163984741301</v>
      </c>
      <c r="K3735">
        <v>4684.3693371306299</v>
      </c>
    </row>
    <row r="3736" spans="1:11" x14ac:dyDescent="0.35">
      <c r="A3736" t="str">
        <f t="shared" si="59"/>
        <v>Grazing LivestockGrazing livestock (LFA)</v>
      </c>
      <c r="B3736" t="s">
        <v>63</v>
      </c>
      <c r="C3736" t="s">
        <v>66</v>
      </c>
      <c r="F3736" t="s">
        <v>9</v>
      </c>
      <c r="G3736" t="s">
        <v>9</v>
      </c>
      <c r="H3736">
        <v>9180.2992011792794</v>
      </c>
      <c r="I3736">
        <v>1483.716197427</v>
      </c>
      <c r="J3736">
        <v>5671.8009274545202</v>
      </c>
      <c r="K3736">
        <v>23724.8457960874</v>
      </c>
    </row>
    <row r="3737" spans="1:11" x14ac:dyDescent="0.35">
      <c r="A3737" t="str">
        <f t="shared" si="59"/>
        <v>Grazing LivestockGrazing livestock (LFA)Grazing livestock (DA)</v>
      </c>
      <c r="B3737" t="s">
        <v>63</v>
      </c>
      <c r="C3737" t="s">
        <v>66</v>
      </c>
      <c r="D3737" t="s">
        <v>67</v>
      </c>
      <c r="F3737" t="s">
        <v>9</v>
      </c>
      <c r="G3737" t="s">
        <v>9</v>
      </c>
      <c r="H3737">
        <v>2127.9159023222601</v>
      </c>
      <c r="I3737" t="s">
        <v>19</v>
      </c>
      <c r="J3737">
        <v>2168.4212970693802</v>
      </c>
      <c r="K3737">
        <v>3691.1211547092298</v>
      </c>
    </row>
    <row r="3738" spans="1:11" x14ac:dyDescent="0.35">
      <c r="A3738" t="str">
        <f t="shared" si="59"/>
        <v>Grazing LivestockGrazing livestock (LFA)Specialist sheep (SDA)</v>
      </c>
      <c r="B3738" t="s">
        <v>63</v>
      </c>
      <c r="C3738" t="s">
        <v>66</v>
      </c>
      <c r="D3738" t="s">
        <v>68</v>
      </c>
      <c r="F3738" t="s">
        <v>9</v>
      </c>
      <c r="G3738" t="s">
        <v>9</v>
      </c>
      <c r="H3738">
        <v>18185.110960828799</v>
      </c>
      <c r="I3738" t="s">
        <v>58</v>
      </c>
      <c r="J3738">
        <v>9859.0057366265901</v>
      </c>
      <c r="K3738">
        <v>38830.0833909953</v>
      </c>
    </row>
    <row r="3739" spans="1:11" x14ac:dyDescent="0.35">
      <c r="A3739" t="str">
        <f t="shared" si="59"/>
        <v>Grazing LivestockGrazing livestock (LFA)Other grazing livestock (SDA)</v>
      </c>
      <c r="B3739" t="s">
        <v>63</v>
      </c>
      <c r="C3739" t="s">
        <v>66</v>
      </c>
      <c r="D3739" t="s">
        <v>69</v>
      </c>
      <c r="F3739" t="s">
        <v>9</v>
      </c>
      <c r="G3739" t="s">
        <v>9</v>
      </c>
      <c r="H3739">
        <v>9322.8777618825698</v>
      </c>
      <c r="I3739" t="s">
        <v>58</v>
      </c>
      <c r="J3739">
        <v>5673.5254203329896</v>
      </c>
      <c r="K3739">
        <v>25466.9941244482</v>
      </c>
    </row>
    <row r="3740" spans="1:11" x14ac:dyDescent="0.35">
      <c r="A3740" t="str">
        <f t="shared" si="59"/>
        <v>Other types &amp; mixed</v>
      </c>
      <c r="B3740" t="s">
        <v>70</v>
      </c>
      <c r="F3740" t="s">
        <v>9</v>
      </c>
      <c r="G3740" t="s">
        <v>9</v>
      </c>
      <c r="H3740">
        <v>3347.3108780697198</v>
      </c>
      <c r="I3740">
        <v>1278.8349316773199</v>
      </c>
      <c r="J3740">
        <v>2921.6173305321199</v>
      </c>
      <c r="K3740">
        <v>6107.8930558922402</v>
      </c>
    </row>
    <row r="3741" spans="1:11" x14ac:dyDescent="0.35">
      <c r="A3741" t="str">
        <f t="shared" si="59"/>
        <v>Other types &amp; mixedPigs</v>
      </c>
      <c r="B3741" t="s">
        <v>70</v>
      </c>
      <c r="C3741" t="s">
        <v>71</v>
      </c>
      <c r="F3741" t="s">
        <v>9</v>
      </c>
      <c r="G3741" t="s">
        <v>9</v>
      </c>
      <c r="H3741">
        <v>2209.2084451544301</v>
      </c>
      <c r="I3741" t="s">
        <v>24</v>
      </c>
      <c r="J3741" t="s">
        <v>19</v>
      </c>
      <c r="K3741" t="s">
        <v>19</v>
      </c>
    </row>
    <row r="3742" spans="1:11" x14ac:dyDescent="0.35">
      <c r="A3742" t="str">
        <f t="shared" si="59"/>
        <v>Other types &amp; mixedPoultry</v>
      </c>
      <c r="B3742" t="s">
        <v>70</v>
      </c>
      <c r="C3742" t="s">
        <v>72</v>
      </c>
      <c r="F3742" t="s">
        <v>9</v>
      </c>
      <c r="G3742" t="s">
        <v>9</v>
      </c>
      <c r="H3742">
        <v>1129.77547570092</v>
      </c>
      <c r="I3742" t="s">
        <v>19</v>
      </c>
      <c r="J3742">
        <v>991.18325492703696</v>
      </c>
      <c r="K3742" t="s">
        <v>19</v>
      </c>
    </row>
    <row r="3743" spans="1:11" x14ac:dyDescent="0.35">
      <c r="A3743" t="str">
        <f t="shared" si="59"/>
        <v>Other types &amp; mixedMixed</v>
      </c>
      <c r="B3743" t="s">
        <v>70</v>
      </c>
      <c r="C3743" t="s">
        <v>73</v>
      </c>
      <c r="F3743" t="s">
        <v>9</v>
      </c>
      <c r="G3743" t="s">
        <v>9</v>
      </c>
      <c r="H3743">
        <v>4182.0542107752299</v>
      </c>
      <c r="I3743">
        <v>1700.5846507108799</v>
      </c>
      <c r="J3743">
        <v>3409.04156469906</v>
      </c>
      <c r="K3743">
        <v>8166.5636028598101</v>
      </c>
    </row>
    <row r="3744" spans="1:11" x14ac:dyDescent="0.35">
      <c r="A3744" t="s">
        <v>3</v>
      </c>
      <c r="F3744" t="s">
        <v>4</v>
      </c>
      <c r="G3744" t="s">
        <v>5</v>
      </c>
      <c r="H3744">
        <v>57124.002777000002</v>
      </c>
      <c r="I3744">
        <v>14139.652577000001</v>
      </c>
      <c r="J3744">
        <v>28483.656299999999</v>
      </c>
      <c r="K3744">
        <v>14500.6939</v>
      </c>
    </row>
    <row r="3745" spans="1:11" x14ac:dyDescent="0.35">
      <c r="A3745" t="s">
        <v>3</v>
      </c>
      <c r="F3745" t="s">
        <v>6</v>
      </c>
      <c r="G3745" t="s">
        <v>7</v>
      </c>
      <c r="H3745">
        <v>153.667238676203</v>
      </c>
      <c r="I3745">
        <v>86.2961590678091</v>
      </c>
      <c r="J3745">
        <v>155.25721770357799</v>
      </c>
      <c r="K3745">
        <v>216.237709407962</v>
      </c>
    </row>
    <row r="3746" spans="1:11" x14ac:dyDescent="0.35">
      <c r="A3746" t="s">
        <v>3</v>
      </c>
      <c r="F3746" t="s">
        <v>211</v>
      </c>
      <c r="G3746" t="s">
        <v>9</v>
      </c>
      <c r="H3746">
        <v>23807.534258999902</v>
      </c>
      <c r="I3746">
        <v>11408.445075866201</v>
      </c>
      <c r="J3746">
        <v>23366.882847684199</v>
      </c>
      <c r="K3746">
        <v>36763.4781582625</v>
      </c>
    </row>
    <row r="3747" spans="1:11" x14ac:dyDescent="0.35">
      <c r="A3747" t="s">
        <v>3</v>
      </c>
      <c r="F3747" t="s">
        <v>212</v>
      </c>
      <c r="G3747" t="s">
        <v>9</v>
      </c>
      <c r="H3747">
        <v>10857.271972811101</v>
      </c>
      <c r="I3747">
        <v>7062.3763085550299</v>
      </c>
      <c r="J3747">
        <v>11588.910862426799</v>
      </c>
      <c r="K3747">
        <v>13120.5261189466</v>
      </c>
    </row>
    <row r="3748" spans="1:11" x14ac:dyDescent="0.35">
      <c r="A3748" t="s">
        <v>3</v>
      </c>
      <c r="F3748" t="s">
        <v>213</v>
      </c>
      <c r="G3748" t="s">
        <v>9</v>
      </c>
      <c r="H3748">
        <v>12950.262286188899</v>
      </c>
      <c r="I3748">
        <v>4346.0687673111997</v>
      </c>
      <c r="J3748">
        <v>11777.9719852574</v>
      </c>
      <c r="K3748">
        <v>23642.9520393159</v>
      </c>
    </row>
    <row r="3749" spans="1:11" x14ac:dyDescent="0.35">
      <c r="A3749" t="s">
        <v>3</v>
      </c>
      <c r="F3749" t="s">
        <v>214</v>
      </c>
      <c r="G3749" t="s">
        <v>9</v>
      </c>
      <c r="H3749">
        <v>30286.070411573</v>
      </c>
      <c r="I3749">
        <v>16795.265109109099</v>
      </c>
      <c r="J3749">
        <v>30858.5608486612</v>
      </c>
      <c r="K3749">
        <v>42316.4380835458</v>
      </c>
    </row>
    <row r="3750" spans="1:11" x14ac:dyDescent="0.35">
      <c r="A3750" t="s">
        <v>3</v>
      </c>
      <c r="F3750" t="s">
        <v>215</v>
      </c>
      <c r="G3750" t="s">
        <v>9</v>
      </c>
      <c r="H3750">
        <v>2943.3963907626899</v>
      </c>
      <c r="I3750">
        <v>2613.6675596580299</v>
      </c>
      <c r="J3750">
        <v>3036.8281912073198</v>
      </c>
      <c r="K3750">
        <v>3081.3878440603498</v>
      </c>
    </row>
    <row r="3751" spans="1:11" x14ac:dyDescent="0.35">
      <c r="A3751" t="s">
        <v>3</v>
      </c>
      <c r="F3751" t="s">
        <v>216</v>
      </c>
      <c r="G3751" t="s">
        <v>9</v>
      </c>
      <c r="H3751">
        <v>27342.6740208103</v>
      </c>
      <c r="I3751">
        <v>14181.5975494511</v>
      </c>
      <c r="J3751">
        <v>27821.732657453798</v>
      </c>
      <c r="K3751">
        <v>39235.050239485397</v>
      </c>
    </row>
    <row r="3752" spans="1:11" x14ac:dyDescent="0.35">
      <c r="A3752" t="str">
        <f t="shared" ref="A3752:A3815" si="60">CONCATENATE(B3752,C3752,D3752,E3752)</f>
        <v>Cropping</v>
      </c>
      <c r="B3752" t="s">
        <v>52</v>
      </c>
      <c r="F3752" t="s">
        <v>4</v>
      </c>
      <c r="G3752" t="s">
        <v>5</v>
      </c>
      <c r="H3752">
        <v>22652.0013</v>
      </c>
      <c r="I3752">
        <v>5641.6754000000001</v>
      </c>
      <c r="J3752">
        <v>11268.2862</v>
      </c>
      <c r="K3752">
        <v>5742.0397000000003</v>
      </c>
    </row>
    <row r="3753" spans="1:11" x14ac:dyDescent="0.35">
      <c r="A3753" t="str">
        <f t="shared" si="60"/>
        <v>Cropping</v>
      </c>
      <c r="B3753" t="s">
        <v>52</v>
      </c>
      <c r="F3753" t="s">
        <v>6</v>
      </c>
      <c r="G3753" t="s">
        <v>7</v>
      </c>
      <c r="H3753">
        <v>182.74854611036099</v>
      </c>
      <c r="I3753">
        <v>99.595331546724594</v>
      </c>
      <c r="J3753">
        <v>193.326355148044</v>
      </c>
      <c r="K3753">
        <v>243.69024691905199</v>
      </c>
    </row>
    <row r="3754" spans="1:11" x14ac:dyDescent="0.35">
      <c r="A3754" t="str">
        <f t="shared" si="60"/>
        <v>Cropping</v>
      </c>
      <c r="B3754" t="s">
        <v>52</v>
      </c>
      <c r="F3754" t="s">
        <v>211</v>
      </c>
      <c r="G3754" t="s">
        <v>9</v>
      </c>
      <c r="H3754">
        <v>30881.879469616699</v>
      </c>
      <c r="I3754">
        <v>16209.6788511087</v>
      </c>
      <c r="J3754">
        <v>32671.254893614601</v>
      </c>
      <c r="K3754">
        <v>41786.122938439497</v>
      </c>
    </row>
    <row r="3755" spans="1:11" x14ac:dyDescent="0.35">
      <c r="A3755" t="str">
        <f t="shared" si="60"/>
        <v>Cropping</v>
      </c>
      <c r="B3755" t="s">
        <v>52</v>
      </c>
      <c r="F3755" t="s">
        <v>212</v>
      </c>
      <c r="G3755" t="s">
        <v>9</v>
      </c>
      <c r="H3755">
        <v>13326.3777645466</v>
      </c>
      <c r="I3755">
        <v>9734.7084979047195</v>
      </c>
      <c r="J3755">
        <v>15445.5304546755</v>
      </c>
      <c r="K3755">
        <v>12696.603841645299</v>
      </c>
    </row>
    <row r="3756" spans="1:11" x14ac:dyDescent="0.35">
      <c r="A3756" t="str">
        <f t="shared" si="60"/>
        <v>Cropping</v>
      </c>
      <c r="B3756" t="s">
        <v>52</v>
      </c>
      <c r="F3756" t="s">
        <v>213</v>
      </c>
      <c r="G3756" t="s">
        <v>9</v>
      </c>
      <c r="H3756">
        <v>17555.501705070099</v>
      </c>
      <c r="I3756">
        <v>6474.9703532039503</v>
      </c>
      <c r="J3756">
        <v>17225.724438939102</v>
      </c>
      <c r="K3756">
        <v>29089.519096794102</v>
      </c>
    </row>
    <row r="3757" spans="1:11" x14ac:dyDescent="0.35">
      <c r="A3757" t="str">
        <f t="shared" si="60"/>
        <v>Cropping</v>
      </c>
      <c r="B3757" t="s">
        <v>52</v>
      </c>
      <c r="F3757" t="s">
        <v>214</v>
      </c>
      <c r="G3757" t="s">
        <v>9</v>
      </c>
      <c r="H3757">
        <v>37850.145631670901</v>
      </c>
      <c r="I3757">
        <v>20061.733263757102</v>
      </c>
      <c r="J3757">
        <v>40013.858479269002</v>
      </c>
      <c r="K3757">
        <v>51081.526257577098</v>
      </c>
    </row>
    <row r="3758" spans="1:11" x14ac:dyDescent="0.35">
      <c r="A3758" t="str">
        <f t="shared" si="60"/>
        <v>Cropping</v>
      </c>
      <c r="B3758" t="s">
        <v>52</v>
      </c>
      <c r="F3758" t="s">
        <v>215</v>
      </c>
      <c r="G3758" t="s">
        <v>9</v>
      </c>
      <c r="H3758">
        <v>3135.5143369473499</v>
      </c>
      <c r="I3758">
        <v>2443.3178715847398</v>
      </c>
      <c r="J3758">
        <v>3590.3346245678399</v>
      </c>
      <c r="K3758">
        <v>2923.0641513676801</v>
      </c>
    </row>
    <row r="3759" spans="1:11" x14ac:dyDescent="0.35">
      <c r="A3759" t="str">
        <f t="shared" si="60"/>
        <v>Cropping</v>
      </c>
      <c r="B3759" t="s">
        <v>52</v>
      </c>
      <c r="F3759" t="s">
        <v>216</v>
      </c>
      <c r="G3759" t="s">
        <v>9</v>
      </c>
      <c r="H3759">
        <v>34714.6312947236</v>
      </c>
      <c r="I3759">
        <v>17618.415392172301</v>
      </c>
      <c r="J3759">
        <v>36423.523854701103</v>
      </c>
      <c r="K3759">
        <v>48158.462106209401</v>
      </c>
    </row>
    <row r="3760" spans="1:11" x14ac:dyDescent="0.35">
      <c r="A3760" t="str">
        <f t="shared" si="60"/>
        <v>CroppingCereals</v>
      </c>
      <c r="B3760" t="s">
        <v>52</v>
      </c>
      <c r="C3760" t="s">
        <v>53</v>
      </c>
      <c r="F3760" t="s">
        <v>4</v>
      </c>
      <c r="G3760" t="s">
        <v>5</v>
      </c>
      <c r="H3760">
        <v>13989.0005</v>
      </c>
      <c r="I3760">
        <v>3488.5032000000001</v>
      </c>
      <c r="J3760">
        <v>6963.5174999999999</v>
      </c>
      <c r="K3760">
        <v>3536.9798000000001</v>
      </c>
    </row>
    <row r="3761" spans="1:11" x14ac:dyDescent="0.35">
      <c r="A3761" t="str">
        <f t="shared" si="60"/>
        <v>CroppingCereals</v>
      </c>
      <c r="B3761" t="s">
        <v>52</v>
      </c>
      <c r="C3761" t="s">
        <v>53</v>
      </c>
      <c r="F3761" t="s">
        <v>6</v>
      </c>
      <c r="G3761" t="s">
        <v>7</v>
      </c>
      <c r="H3761">
        <v>187.97887120555899</v>
      </c>
      <c r="I3761">
        <v>105.553297202938</v>
      </c>
      <c r="J3761">
        <v>203.99936905077101</v>
      </c>
      <c r="K3761">
        <v>237.733993235415</v>
      </c>
    </row>
    <row r="3762" spans="1:11" x14ac:dyDescent="0.35">
      <c r="A3762" t="str">
        <f t="shared" si="60"/>
        <v>CroppingCereals</v>
      </c>
      <c r="B3762" t="s">
        <v>52</v>
      </c>
      <c r="C3762" t="s">
        <v>53</v>
      </c>
      <c r="F3762" t="s">
        <v>211</v>
      </c>
      <c r="G3762" t="s">
        <v>9</v>
      </c>
      <c r="H3762">
        <v>31400.4311847512</v>
      </c>
      <c r="I3762">
        <v>16014.830587341899</v>
      </c>
      <c r="J3762">
        <v>32962.599175833202</v>
      </c>
      <c r="K3762">
        <v>43499.604828362302</v>
      </c>
    </row>
    <row r="3763" spans="1:11" x14ac:dyDescent="0.35">
      <c r="A3763" t="str">
        <f t="shared" si="60"/>
        <v>CroppingCereals</v>
      </c>
      <c r="B3763" t="s">
        <v>52</v>
      </c>
      <c r="C3763" t="s">
        <v>53</v>
      </c>
      <c r="F3763" t="s">
        <v>212</v>
      </c>
      <c r="G3763" t="s">
        <v>9</v>
      </c>
      <c r="H3763">
        <v>13245.7295507496</v>
      </c>
      <c r="I3763" t="s">
        <v>19</v>
      </c>
      <c r="J3763">
        <v>15638.729425825401</v>
      </c>
      <c r="K3763">
        <v>11257.504149133099</v>
      </c>
    </row>
    <row r="3764" spans="1:11" x14ac:dyDescent="0.35">
      <c r="A3764" t="str">
        <f t="shared" si="60"/>
        <v>CroppingCereals</v>
      </c>
      <c r="B3764" t="s">
        <v>52</v>
      </c>
      <c r="C3764" t="s">
        <v>53</v>
      </c>
      <c r="F3764" t="s">
        <v>213</v>
      </c>
      <c r="G3764" t="s">
        <v>9</v>
      </c>
      <c r="H3764">
        <v>18154.7016340017</v>
      </c>
      <c r="I3764">
        <v>5529.9938528077</v>
      </c>
      <c r="J3764">
        <v>17323.869750007801</v>
      </c>
      <c r="K3764">
        <v>32242.100679229199</v>
      </c>
    </row>
    <row r="3765" spans="1:11" x14ac:dyDescent="0.35">
      <c r="A3765" t="str">
        <f t="shared" si="60"/>
        <v>CroppingCereals</v>
      </c>
      <c r="B3765" t="s">
        <v>52</v>
      </c>
      <c r="C3765" t="s">
        <v>53</v>
      </c>
      <c r="F3765" t="s">
        <v>214</v>
      </c>
      <c r="G3765" t="s">
        <v>9</v>
      </c>
      <c r="H3765">
        <v>39684.517656054202</v>
      </c>
      <c r="I3765">
        <v>21863.710488698998</v>
      </c>
      <c r="J3765">
        <v>43432.544835752902</v>
      </c>
      <c r="K3765">
        <v>49882.056803321299</v>
      </c>
    </row>
    <row r="3766" spans="1:11" x14ac:dyDescent="0.35">
      <c r="A3766" t="str">
        <f t="shared" si="60"/>
        <v>CroppingCereals</v>
      </c>
      <c r="B3766" t="s">
        <v>52</v>
      </c>
      <c r="C3766" t="s">
        <v>53</v>
      </c>
      <c r="F3766" t="s">
        <v>215</v>
      </c>
      <c r="G3766" t="s">
        <v>9</v>
      </c>
      <c r="H3766">
        <v>3308.6015896990002</v>
      </c>
      <c r="I3766">
        <v>2755.7692728503098</v>
      </c>
      <c r="J3766">
        <v>3975.8587206250299</v>
      </c>
      <c r="K3766">
        <v>2540.1778057086999</v>
      </c>
    </row>
    <row r="3767" spans="1:11" x14ac:dyDescent="0.35">
      <c r="A3767" t="str">
        <f t="shared" si="60"/>
        <v>CroppingCereals</v>
      </c>
      <c r="B3767" t="s">
        <v>52</v>
      </c>
      <c r="C3767" t="s">
        <v>53</v>
      </c>
      <c r="F3767" t="s">
        <v>216</v>
      </c>
      <c r="G3767" t="s">
        <v>9</v>
      </c>
      <c r="H3767">
        <v>36375.916066355101</v>
      </c>
      <c r="I3767">
        <v>19107.941215848699</v>
      </c>
      <c r="J3767">
        <v>39456.686115127901</v>
      </c>
      <c r="K3767">
        <v>47341.878997612599</v>
      </c>
    </row>
    <row r="3768" spans="1:11" x14ac:dyDescent="0.35">
      <c r="A3768" t="str">
        <f t="shared" si="60"/>
        <v>CroppingGeneral cropping</v>
      </c>
      <c r="B3768" t="s">
        <v>52</v>
      </c>
      <c r="C3768" t="s">
        <v>55</v>
      </c>
      <c r="F3768" t="s">
        <v>4</v>
      </c>
      <c r="G3768" t="s">
        <v>5</v>
      </c>
      <c r="H3768">
        <v>5911.0003999999999</v>
      </c>
      <c r="I3768">
        <v>1470.2426</v>
      </c>
      <c r="J3768">
        <v>2930.5947000000001</v>
      </c>
      <c r="K3768">
        <v>1510.1631</v>
      </c>
    </row>
    <row r="3769" spans="1:11" x14ac:dyDescent="0.35">
      <c r="A3769" t="str">
        <f t="shared" si="60"/>
        <v>CroppingGeneral cropping</v>
      </c>
      <c r="B3769" t="s">
        <v>52</v>
      </c>
      <c r="C3769" t="s">
        <v>55</v>
      </c>
      <c r="F3769" t="s">
        <v>6</v>
      </c>
      <c r="G3769" t="s">
        <v>7</v>
      </c>
      <c r="H3769">
        <v>243.609011861173</v>
      </c>
      <c r="I3769">
        <v>125.844640331466</v>
      </c>
      <c r="J3769">
        <v>245.52983410943901</v>
      </c>
      <c r="K3769">
        <v>354.53282153762098</v>
      </c>
    </row>
    <row r="3770" spans="1:11" x14ac:dyDescent="0.35">
      <c r="A3770" t="str">
        <f t="shared" si="60"/>
        <v>CroppingGeneral cropping</v>
      </c>
      <c r="B3770" t="s">
        <v>52</v>
      </c>
      <c r="C3770" t="s">
        <v>55</v>
      </c>
      <c r="F3770" t="s">
        <v>211</v>
      </c>
      <c r="G3770" t="s">
        <v>9</v>
      </c>
      <c r="H3770">
        <v>30897.381465817602</v>
      </c>
      <c r="I3770" t="s">
        <v>19</v>
      </c>
      <c r="J3770">
        <v>30350.830804341502</v>
      </c>
      <c r="K3770">
        <v>43374.8058406407</v>
      </c>
    </row>
    <row r="3771" spans="1:11" x14ac:dyDescent="0.35">
      <c r="A3771" t="str">
        <f t="shared" si="60"/>
        <v>CroppingGeneral cropping</v>
      </c>
      <c r="B3771" t="s">
        <v>52</v>
      </c>
      <c r="C3771" t="s">
        <v>55</v>
      </c>
      <c r="F3771" t="s">
        <v>212</v>
      </c>
      <c r="G3771" t="s">
        <v>9</v>
      </c>
      <c r="H3771">
        <v>12761.593605931799</v>
      </c>
      <c r="I3771" t="s">
        <v>19</v>
      </c>
      <c r="J3771">
        <v>12032.5341630489</v>
      </c>
      <c r="K3771" t="s">
        <v>19</v>
      </c>
    </row>
    <row r="3772" spans="1:11" x14ac:dyDescent="0.35">
      <c r="A3772" t="str">
        <f t="shared" si="60"/>
        <v>CroppingGeneral cropping</v>
      </c>
      <c r="B3772" t="s">
        <v>52</v>
      </c>
      <c r="C3772" t="s">
        <v>55</v>
      </c>
      <c r="F3772" t="s">
        <v>213</v>
      </c>
      <c r="G3772" t="s">
        <v>9</v>
      </c>
      <c r="H3772">
        <v>18135.787859885801</v>
      </c>
      <c r="I3772">
        <v>9357.0595131034806</v>
      </c>
      <c r="J3772">
        <v>18318.2966412926</v>
      </c>
      <c r="K3772">
        <v>26328.2811884359</v>
      </c>
    </row>
    <row r="3773" spans="1:11" x14ac:dyDescent="0.35">
      <c r="A3773" t="str">
        <f t="shared" si="60"/>
        <v>CroppingGeneral cropping</v>
      </c>
      <c r="B3773" t="s">
        <v>52</v>
      </c>
      <c r="C3773" t="s">
        <v>55</v>
      </c>
      <c r="F3773" t="s">
        <v>214</v>
      </c>
      <c r="G3773" t="s">
        <v>9</v>
      </c>
      <c r="H3773">
        <v>49361.805154623296</v>
      </c>
      <c r="I3773">
        <v>24305.8496150227</v>
      </c>
      <c r="J3773">
        <v>48761.553635717697</v>
      </c>
      <c r="K3773">
        <v>74920.254528732694</v>
      </c>
    </row>
    <row r="3774" spans="1:11" x14ac:dyDescent="0.35">
      <c r="A3774" t="str">
        <f t="shared" si="60"/>
        <v>CroppingGeneral cropping</v>
      </c>
      <c r="B3774" t="s">
        <v>52</v>
      </c>
      <c r="C3774" t="s">
        <v>55</v>
      </c>
      <c r="F3774" t="s">
        <v>215</v>
      </c>
      <c r="G3774" t="s">
        <v>9</v>
      </c>
      <c r="H3774">
        <v>4054.2406115891999</v>
      </c>
      <c r="I3774">
        <v>2767.0957758263798</v>
      </c>
      <c r="J3774">
        <v>4187.7486538824396</v>
      </c>
      <c r="K3774">
        <v>5048.2770893422003</v>
      </c>
    </row>
    <row r="3775" spans="1:11" x14ac:dyDescent="0.35">
      <c r="A3775" t="str">
        <f t="shared" si="60"/>
        <v>CroppingGeneral cropping</v>
      </c>
      <c r="B3775" t="s">
        <v>52</v>
      </c>
      <c r="C3775" t="s">
        <v>55</v>
      </c>
      <c r="F3775" t="s">
        <v>216</v>
      </c>
      <c r="G3775" t="s">
        <v>9</v>
      </c>
      <c r="H3775">
        <v>45307.564543034001</v>
      </c>
      <c r="I3775">
        <v>21538.753839196299</v>
      </c>
      <c r="J3775">
        <v>44573.804981835201</v>
      </c>
      <c r="K3775">
        <v>69871.977439390495</v>
      </c>
    </row>
    <row r="3776" spans="1:11" x14ac:dyDescent="0.35">
      <c r="A3776" t="str">
        <f t="shared" si="60"/>
        <v>CroppingHorticulture</v>
      </c>
      <c r="B3776" t="s">
        <v>52</v>
      </c>
      <c r="C3776" t="s">
        <v>56</v>
      </c>
      <c r="F3776" t="s">
        <v>4</v>
      </c>
      <c r="G3776" t="s">
        <v>5</v>
      </c>
      <c r="H3776">
        <v>2752.0003999999999</v>
      </c>
      <c r="I3776">
        <v>682.92960000000005</v>
      </c>
      <c r="J3776">
        <v>1374.174</v>
      </c>
      <c r="K3776">
        <v>694.89679999999998</v>
      </c>
    </row>
    <row r="3777" spans="1:11" x14ac:dyDescent="0.35">
      <c r="A3777" t="str">
        <f t="shared" si="60"/>
        <v>CroppingHorticulture</v>
      </c>
      <c r="B3777" t="s">
        <v>52</v>
      </c>
      <c r="C3777" t="s">
        <v>56</v>
      </c>
      <c r="F3777" t="s">
        <v>6</v>
      </c>
      <c r="G3777" t="s">
        <v>7</v>
      </c>
      <c r="H3777">
        <v>25.439972401893499</v>
      </c>
      <c r="I3777">
        <v>12.650448423966401</v>
      </c>
      <c r="J3777">
        <v>27.911380148365499</v>
      </c>
      <c r="K3777">
        <v>33.121976730933298</v>
      </c>
    </row>
    <row r="3778" spans="1:11" x14ac:dyDescent="0.35">
      <c r="A3778" t="str">
        <f t="shared" si="60"/>
        <v>CroppingHorticulture</v>
      </c>
      <c r="B3778" t="s">
        <v>52</v>
      </c>
      <c r="C3778" t="s">
        <v>56</v>
      </c>
      <c r="F3778" t="s">
        <v>211</v>
      </c>
      <c r="G3778" t="s">
        <v>9</v>
      </c>
      <c r="H3778">
        <v>28212.6747311156</v>
      </c>
      <c r="I3778">
        <v>10830.6033409593</v>
      </c>
      <c r="J3778">
        <v>36143.480048523699</v>
      </c>
      <c r="K3778">
        <v>29612.054603647601</v>
      </c>
    </row>
    <row r="3779" spans="1:11" x14ac:dyDescent="0.35">
      <c r="A3779" t="str">
        <f t="shared" si="60"/>
        <v>CroppingHorticulture</v>
      </c>
      <c r="B3779" t="s">
        <v>52</v>
      </c>
      <c r="C3779" t="s">
        <v>56</v>
      </c>
      <c r="F3779" t="s">
        <v>212</v>
      </c>
      <c r="G3779" t="s">
        <v>9</v>
      </c>
      <c r="H3779">
        <v>14949.4252359847</v>
      </c>
      <c r="I3779">
        <v>5733.2518731066903</v>
      </c>
      <c r="J3779" t="s">
        <v>19</v>
      </c>
      <c r="K3779">
        <v>10568.1966401342</v>
      </c>
    </row>
    <row r="3780" spans="1:11" x14ac:dyDescent="0.35">
      <c r="A3780" t="str">
        <f t="shared" si="60"/>
        <v>CroppingHorticulture</v>
      </c>
      <c r="B3780" t="s">
        <v>52</v>
      </c>
      <c r="C3780" t="s">
        <v>56</v>
      </c>
      <c r="F3780" t="s">
        <v>213</v>
      </c>
      <c r="G3780" t="s">
        <v>9</v>
      </c>
      <c r="H3780">
        <v>13263.2494951309</v>
      </c>
      <c r="I3780">
        <v>5097.3514678526199</v>
      </c>
      <c r="J3780">
        <v>14398.336570478001</v>
      </c>
      <c r="K3780">
        <v>19043.857963513401</v>
      </c>
    </row>
    <row r="3781" spans="1:11" x14ac:dyDescent="0.35">
      <c r="A3781" t="str">
        <f t="shared" si="60"/>
        <v>CroppingHorticulture</v>
      </c>
      <c r="B3781" t="s">
        <v>52</v>
      </c>
      <c r="C3781" t="s">
        <v>56</v>
      </c>
      <c r="F3781" t="s">
        <v>214</v>
      </c>
      <c r="G3781" t="s">
        <v>9</v>
      </c>
      <c r="H3781">
        <v>3799.8398209898501</v>
      </c>
      <c r="I3781">
        <v>1720.0418587801701</v>
      </c>
      <c r="J3781">
        <v>4034.4036699864801</v>
      </c>
      <c r="K3781">
        <v>5379.96516878477</v>
      </c>
    </row>
    <row r="3782" spans="1:11" x14ac:dyDescent="0.35">
      <c r="A3782" t="str">
        <f t="shared" si="60"/>
        <v>CroppingHorticulture</v>
      </c>
      <c r="B3782" t="s">
        <v>52</v>
      </c>
      <c r="C3782" t="s">
        <v>56</v>
      </c>
      <c r="F3782" t="s">
        <v>215</v>
      </c>
      <c r="G3782" t="s">
        <v>9</v>
      </c>
      <c r="H3782">
        <v>282.350128764516</v>
      </c>
      <c r="I3782">
        <v>150.22678150134399</v>
      </c>
      <c r="J3782">
        <v>362.66318151849799</v>
      </c>
      <c r="K3782" t="s">
        <v>19</v>
      </c>
    </row>
    <row r="3783" spans="1:11" x14ac:dyDescent="0.35">
      <c r="A3783" t="str">
        <f t="shared" si="60"/>
        <v>CroppingHorticulture</v>
      </c>
      <c r="B3783" t="s">
        <v>52</v>
      </c>
      <c r="C3783" t="s">
        <v>56</v>
      </c>
      <c r="F3783" t="s">
        <v>216</v>
      </c>
      <c r="G3783" t="s">
        <v>9</v>
      </c>
      <c r="H3783">
        <v>3517.4896922253301</v>
      </c>
      <c r="I3783">
        <v>1569.8150772788299</v>
      </c>
      <c r="J3783">
        <v>3671.74048846798</v>
      </c>
      <c r="K3783">
        <v>5126.5879238471098</v>
      </c>
    </row>
    <row r="3784" spans="1:11" x14ac:dyDescent="0.35">
      <c r="A3784" t="str">
        <f t="shared" si="60"/>
        <v>CroppingHorticultureSpecialist fruit</v>
      </c>
      <c r="B3784" t="s">
        <v>52</v>
      </c>
      <c r="C3784" t="s">
        <v>56</v>
      </c>
      <c r="D3784" t="s">
        <v>57</v>
      </c>
      <c r="F3784" t="s">
        <v>4</v>
      </c>
      <c r="G3784" t="s">
        <v>5</v>
      </c>
      <c r="H3784">
        <v>608.99990000000003</v>
      </c>
      <c r="I3784">
        <v>200.6925</v>
      </c>
      <c r="J3784">
        <v>273.26749999999998</v>
      </c>
      <c r="K3784">
        <v>135.03989999999999</v>
      </c>
    </row>
    <row r="3785" spans="1:11" x14ac:dyDescent="0.35">
      <c r="A3785" t="str">
        <f t="shared" si="60"/>
        <v>CroppingHorticultureSpecialist fruit</v>
      </c>
      <c r="B3785" t="s">
        <v>52</v>
      </c>
      <c r="C3785" t="s">
        <v>56</v>
      </c>
      <c r="D3785" t="s">
        <v>57</v>
      </c>
      <c r="F3785" t="s">
        <v>6</v>
      </c>
      <c r="G3785" t="s">
        <v>7</v>
      </c>
      <c r="H3785">
        <v>25.6806563465774</v>
      </c>
      <c r="I3785" t="s">
        <v>58</v>
      </c>
      <c r="J3785">
        <v>38.058597052338797</v>
      </c>
      <c r="K3785">
        <v>23.155758831278799</v>
      </c>
    </row>
    <row r="3786" spans="1:11" x14ac:dyDescent="0.35">
      <c r="A3786" t="str">
        <f t="shared" si="60"/>
        <v>CroppingHorticultureSpecialist fruit</v>
      </c>
      <c r="B3786" t="s">
        <v>52</v>
      </c>
      <c r="C3786" t="s">
        <v>56</v>
      </c>
      <c r="D3786" t="s">
        <v>57</v>
      </c>
      <c r="F3786" t="s">
        <v>211</v>
      </c>
      <c r="G3786" t="s">
        <v>9</v>
      </c>
      <c r="H3786">
        <v>29896.107616930702</v>
      </c>
      <c r="I3786" t="s">
        <v>58</v>
      </c>
      <c r="J3786">
        <v>47549.968532664898</v>
      </c>
      <c r="K3786" t="s">
        <v>19</v>
      </c>
    </row>
    <row r="3787" spans="1:11" x14ac:dyDescent="0.35">
      <c r="A3787" t="str">
        <f t="shared" si="60"/>
        <v>CroppingHorticultureSpecialist fruit</v>
      </c>
      <c r="B3787" t="s">
        <v>52</v>
      </c>
      <c r="C3787" t="s">
        <v>56</v>
      </c>
      <c r="D3787" t="s">
        <v>57</v>
      </c>
      <c r="F3787" t="s">
        <v>212</v>
      </c>
      <c r="G3787" t="s">
        <v>9</v>
      </c>
      <c r="H3787" t="s">
        <v>19</v>
      </c>
      <c r="I3787" t="s">
        <v>58</v>
      </c>
      <c r="J3787" t="s">
        <v>19</v>
      </c>
      <c r="K3787" t="s">
        <v>19</v>
      </c>
    </row>
    <row r="3788" spans="1:11" x14ac:dyDescent="0.35">
      <c r="A3788" t="str">
        <f t="shared" si="60"/>
        <v>CroppingHorticultureSpecialist fruit</v>
      </c>
      <c r="B3788" t="s">
        <v>52</v>
      </c>
      <c r="C3788" t="s">
        <v>56</v>
      </c>
      <c r="D3788" t="s">
        <v>57</v>
      </c>
      <c r="F3788" t="s">
        <v>213</v>
      </c>
      <c r="G3788" t="s">
        <v>9</v>
      </c>
      <c r="H3788">
        <v>15180.414045224001</v>
      </c>
      <c r="I3788" t="s">
        <v>58</v>
      </c>
      <c r="J3788">
        <v>22726.648436422201</v>
      </c>
      <c r="K3788" t="s">
        <v>19</v>
      </c>
    </row>
    <row r="3789" spans="1:11" x14ac:dyDescent="0.35">
      <c r="A3789" t="str">
        <f t="shared" si="60"/>
        <v>CroppingHorticultureSpecialist fruit</v>
      </c>
      <c r="B3789" t="s">
        <v>52</v>
      </c>
      <c r="C3789" t="s">
        <v>56</v>
      </c>
      <c r="D3789" t="s">
        <v>57</v>
      </c>
      <c r="F3789" t="s">
        <v>214</v>
      </c>
      <c r="G3789" t="s">
        <v>9</v>
      </c>
      <c r="H3789">
        <v>3894.5331541105302</v>
      </c>
      <c r="I3789" t="s">
        <v>58</v>
      </c>
      <c r="J3789">
        <v>5763.7988897325904</v>
      </c>
      <c r="K3789" t="s">
        <v>19</v>
      </c>
    </row>
    <row r="3790" spans="1:11" x14ac:dyDescent="0.35">
      <c r="A3790" t="str">
        <f t="shared" si="60"/>
        <v>CroppingHorticultureSpecialist fruit</v>
      </c>
      <c r="B3790" t="s">
        <v>52</v>
      </c>
      <c r="C3790" t="s">
        <v>56</v>
      </c>
      <c r="D3790" t="s">
        <v>57</v>
      </c>
      <c r="F3790" t="s">
        <v>215</v>
      </c>
      <c r="G3790" t="s">
        <v>9</v>
      </c>
      <c r="H3790">
        <v>375.928330858511</v>
      </c>
      <c r="I3790" t="s">
        <v>58</v>
      </c>
      <c r="J3790">
        <v>611.04932236727802</v>
      </c>
      <c r="K3790" t="s">
        <v>19</v>
      </c>
    </row>
    <row r="3791" spans="1:11" x14ac:dyDescent="0.35">
      <c r="A3791" t="str">
        <f t="shared" si="60"/>
        <v>CroppingHorticultureSpecialist fruit</v>
      </c>
      <c r="B3791" t="s">
        <v>52</v>
      </c>
      <c r="C3791" t="s">
        <v>56</v>
      </c>
      <c r="D3791" t="s">
        <v>57</v>
      </c>
      <c r="F3791" t="s">
        <v>216</v>
      </c>
      <c r="G3791" t="s">
        <v>9</v>
      </c>
      <c r="H3791">
        <v>3518.6048232520202</v>
      </c>
      <c r="I3791" t="s">
        <v>58</v>
      </c>
      <c r="J3791">
        <v>5152.7495673653102</v>
      </c>
      <c r="K3791" t="s">
        <v>19</v>
      </c>
    </row>
    <row r="3792" spans="1:11" x14ac:dyDescent="0.35">
      <c r="A3792" t="str">
        <f t="shared" si="60"/>
        <v>CroppingHorticultureSpecialist glass</v>
      </c>
      <c r="B3792" t="s">
        <v>52</v>
      </c>
      <c r="C3792" t="s">
        <v>56</v>
      </c>
      <c r="D3792" t="s">
        <v>59</v>
      </c>
      <c r="F3792" t="s">
        <v>4</v>
      </c>
      <c r="G3792" t="s">
        <v>5</v>
      </c>
      <c r="H3792">
        <v>266</v>
      </c>
      <c r="I3792">
        <v>93.316199999999995</v>
      </c>
      <c r="J3792">
        <v>137.87049999999999</v>
      </c>
      <c r="K3792">
        <v>34.813299999999998</v>
      </c>
    </row>
    <row r="3793" spans="1:11" x14ac:dyDescent="0.35">
      <c r="A3793" t="str">
        <f t="shared" si="60"/>
        <v>CroppingHorticultureSpecialist glass</v>
      </c>
      <c r="B3793" t="s">
        <v>52</v>
      </c>
      <c r="C3793" t="s">
        <v>56</v>
      </c>
      <c r="D3793" t="s">
        <v>59</v>
      </c>
      <c r="F3793" t="s">
        <v>6</v>
      </c>
      <c r="G3793" t="s">
        <v>7</v>
      </c>
      <c r="H3793">
        <v>7.2862214022556397</v>
      </c>
      <c r="I3793">
        <v>2.79724126143156</v>
      </c>
      <c r="J3793">
        <v>8.4140495319883506</v>
      </c>
      <c r="K3793" t="s">
        <v>19</v>
      </c>
    </row>
    <row r="3794" spans="1:11" x14ac:dyDescent="0.35">
      <c r="A3794" t="str">
        <f t="shared" si="60"/>
        <v>CroppingHorticultureSpecialist glass</v>
      </c>
      <c r="B3794" t="s">
        <v>52</v>
      </c>
      <c r="C3794" t="s">
        <v>56</v>
      </c>
      <c r="D3794" t="s">
        <v>59</v>
      </c>
      <c r="F3794" t="s">
        <v>211</v>
      </c>
      <c r="G3794" t="s">
        <v>9</v>
      </c>
      <c r="H3794">
        <v>75218.523639849605</v>
      </c>
      <c r="I3794" t="s">
        <v>19</v>
      </c>
      <c r="J3794" t="s">
        <v>19</v>
      </c>
      <c r="K3794">
        <v>232643.722453775</v>
      </c>
    </row>
    <row r="3795" spans="1:11" x14ac:dyDescent="0.35">
      <c r="A3795" t="str">
        <f t="shared" si="60"/>
        <v>CroppingHorticultureSpecialist glass</v>
      </c>
      <c r="B3795" t="s">
        <v>52</v>
      </c>
      <c r="C3795" t="s">
        <v>56</v>
      </c>
      <c r="D3795" t="s">
        <v>59</v>
      </c>
      <c r="F3795" t="s">
        <v>212</v>
      </c>
      <c r="G3795" t="s">
        <v>9</v>
      </c>
      <c r="H3795" t="s">
        <v>19</v>
      </c>
      <c r="I3795" t="s">
        <v>19</v>
      </c>
      <c r="J3795" t="s">
        <v>19</v>
      </c>
      <c r="K3795">
        <v>93411.103058313907</v>
      </c>
    </row>
    <row r="3796" spans="1:11" x14ac:dyDescent="0.35">
      <c r="A3796" t="str">
        <f t="shared" si="60"/>
        <v>CroppingHorticultureSpecialist glass</v>
      </c>
      <c r="B3796" t="s">
        <v>52</v>
      </c>
      <c r="C3796" t="s">
        <v>56</v>
      </c>
      <c r="D3796" t="s">
        <v>59</v>
      </c>
      <c r="F3796" t="s">
        <v>213</v>
      </c>
      <c r="G3796" t="s">
        <v>9</v>
      </c>
      <c r="H3796">
        <v>31652.677148496201</v>
      </c>
      <c r="I3796" t="s">
        <v>19</v>
      </c>
      <c r="J3796" t="s">
        <v>19</v>
      </c>
      <c r="K3796">
        <v>139232.61939546099</v>
      </c>
    </row>
    <row r="3797" spans="1:11" x14ac:dyDescent="0.35">
      <c r="A3797" t="str">
        <f t="shared" si="60"/>
        <v>CroppingHorticultureSpecialist glass</v>
      </c>
      <c r="B3797" t="s">
        <v>52</v>
      </c>
      <c r="C3797" t="s">
        <v>56</v>
      </c>
      <c r="D3797" t="s">
        <v>59</v>
      </c>
      <c r="F3797" t="s">
        <v>214</v>
      </c>
      <c r="G3797" t="s">
        <v>9</v>
      </c>
      <c r="H3797" t="s">
        <v>19</v>
      </c>
      <c r="I3797">
        <v>0</v>
      </c>
      <c r="J3797" t="s">
        <v>24</v>
      </c>
      <c r="K3797" t="s">
        <v>24</v>
      </c>
    </row>
    <row r="3798" spans="1:11" x14ac:dyDescent="0.35">
      <c r="A3798" t="str">
        <f t="shared" si="60"/>
        <v>CroppingHorticultureSpecialist glass</v>
      </c>
      <c r="B3798" t="s">
        <v>52</v>
      </c>
      <c r="C3798" t="s">
        <v>56</v>
      </c>
      <c r="D3798" t="s">
        <v>59</v>
      </c>
      <c r="F3798" t="s">
        <v>215</v>
      </c>
      <c r="G3798" t="s">
        <v>9</v>
      </c>
      <c r="H3798" t="s">
        <v>19</v>
      </c>
      <c r="I3798">
        <v>0</v>
      </c>
      <c r="J3798" t="s">
        <v>24</v>
      </c>
      <c r="K3798" t="s">
        <v>24</v>
      </c>
    </row>
    <row r="3799" spans="1:11" x14ac:dyDescent="0.35">
      <c r="A3799" t="str">
        <f t="shared" si="60"/>
        <v>CroppingHorticultureSpecialist glass</v>
      </c>
      <c r="B3799" t="s">
        <v>52</v>
      </c>
      <c r="C3799" t="s">
        <v>56</v>
      </c>
      <c r="D3799" t="s">
        <v>59</v>
      </c>
      <c r="F3799" t="s">
        <v>216</v>
      </c>
      <c r="G3799" t="s">
        <v>9</v>
      </c>
      <c r="H3799" t="s">
        <v>19</v>
      </c>
      <c r="I3799">
        <v>0</v>
      </c>
      <c r="J3799" t="s">
        <v>24</v>
      </c>
      <c r="K3799" t="s">
        <v>24</v>
      </c>
    </row>
    <row r="3800" spans="1:11" x14ac:dyDescent="0.35">
      <c r="A3800" t="str">
        <f t="shared" si="60"/>
        <v>CroppingHorticultureSpecialist hardy nursery stock</v>
      </c>
      <c r="B3800" t="s">
        <v>52</v>
      </c>
      <c r="C3800" t="s">
        <v>56</v>
      </c>
      <c r="D3800" t="s">
        <v>60</v>
      </c>
      <c r="F3800" t="s">
        <v>4</v>
      </c>
      <c r="G3800" t="s">
        <v>5</v>
      </c>
      <c r="H3800">
        <v>668.00019999999995</v>
      </c>
      <c r="I3800">
        <v>83.809100000000001</v>
      </c>
      <c r="J3800">
        <v>358.93279999999999</v>
      </c>
      <c r="K3800">
        <v>225.25829999999999</v>
      </c>
    </row>
    <row r="3801" spans="1:11" x14ac:dyDescent="0.35">
      <c r="A3801" t="str">
        <f t="shared" si="60"/>
        <v>CroppingHorticultureSpecialist hardy nursery stock</v>
      </c>
      <c r="B3801" t="s">
        <v>52</v>
      </c>
      <c r="C3801" t="s">
        <v>56</v>
      </c>
      <c r="D3801" t="s">
        <v>60</v>
      </c>
      <c r="F3801" t="s">
        <v>6</v>
      </c>
      <c r="G3801" t="s">
        <v>7</v>
      </c>
      <c r="H3801">
        <v>8.5612652571062107</v>
      </c>
      <c r="I3801" t="s">
        <v>61</v>
      </c>
      <c r="J3801">
        <v>5.7202384234597696</v>
      </c>
      <c r="K3801" t="s">
        <v>58</v>
      </c>
    </row>
    <row r="3802" spans="1:11" x14ac:dyDescent="0.35">
      <c r="A3802" t="str">
        <f t="shared" si="60"/>
        <v>CroppingHorticultureSpecialist hardy nursery stock</v>
      </c>
      <c r="B3802" t="s">
        <v>52</v>
      </c>
      <c r="C3802" t="s">
        <v>56</v>
      </c>
      <c r="D3802" t="s">
        <v>60</v>
      </c>
      <c r="F3802" t="s">
        <v>211</v>
      </c>
      <c r="G3802" t="s">
        <v>9</v>
      </c>
      <c r="H3802">
        <v>12922.7539791156</v>
      </c>
      <c r="I3802" t="s">
        <v>61</v>
      </c>
      <c r="J3802" t="s">
        <v>19</v>
      </c>
      <c r="K3802" t="s">
        <v>58</v>
      </c>
    </row>
    <row r="3803" spans="1:11" x14ac:dyDescent="0.35">
      <c r="A3803" t="str">
        <f t="shared" si="60"/>
        <v>CroppingHorticultureSpecialist hardy nursery stock</v>
      </c>
      <c r="B3803" t="s">
        <v>52</v>
      </c>
      <c r="C3803" t="s">
        <v>56</v>
      </c>
      <c r="D3803" t="s">
        <v>60</v>
      </c>
      <c r="F3803" t="s">
        <v>212</v>
      </c>
      <c r="G3803" t="s">
        <v>9</v>
      </c>
      <c r="H3803">
        <v>4210.8381904676098</v>
      </c>
      <c r="I3803" t="s">
        <v>61</v>
      </c>
      <c r="J3803" t="s">
        <v>19</v>
      </c>
      <c r="K3803" t="s">
        <v>58</v>
      </c>
    </row>
    <row r="3804" spans="1:11" x14ac:dyDescent="0.35">
      <c r="A3804" t="str">
        <f t="shared" si="60"/>
        <v>CroppingHorticultureSpecialist hardy nursery stock</v>
      </c>
      <c r="B3804" t="s">
        <v>52</v>
      </c>
      <c r="C3804" t="s">
        <v>56</v>
      </c>
      <c r="D3804" t="s">
        <v>60</v>
      </c>
      <c r="F3804" t="s">
        <v>213</v>
      </c>
      <c r="G3804" t="s">
        <v>9</v>
      </c>
      <c r="H3804">
        <v>8711.9157886479697</v>
      </c>
      <c r="I3804" t="s">
        <v>61</v>
      </c>
      <c r="J3804" t="s">
        <v>19</v>
      </c>
      <c r="K3804" t="s">
        <v>58</v>
      </c>
    </row>
    <row r="3805" spans="1:11" x14ac:dyDescent="0.35">
      <c r="A3805" t="str">
        <f t="shared" si="60"/>
        <v>CroppingHorticultureSpecialist hardy nursery stock</v>
      </c>
      <c r="B3805" t="s">
        <v>52</v>
      </c>
      <c r="C3805" t="s">
        <v>56</v>
      </c>
      <c r="D3805" t="s">
        <v>60</v>
      </c>
      <c r="F3805" t="s">
        <v>214</v>
      </c>
      <c r="G3805" t="s">
        <v>9</v>
      </c>
      <c r="H3805" t="s">
        <v>19</v>
      </c>
      <c r="I3805" t="s">
        <v>61</v>
      </c>
      <c r="J3805" t="s">
        <v>54</v>
      </c>
      <c r="K3805" t="s">
        <v>24</v>
      </c>
    </row>
    <row r="3806" spans="1:11" x14ac:dyDescent="0.35">
      <c r="A3806" t="str">
        <f t="shared" si="60"/>
        <v>CroppingHorticultureSpecialist hardy nursery stock</v>
      </c>
      <c r="B3806" t="s">
        <v>52</v>
      </c>
      <c r="C3806" t="s">
        <v>56</v>
      </c>
      <c r="D3806" t="s">
        <v>60</v>
      </c>
      <c r="F3806" t="s">
        <v>215</v>
      </c>
      <c r="G3806" t="s">
        <v>9</v>
      </c>
      <c r="H3806" t="s">
        <v>24</v>
      </c>
      <c r="I3806" t="s">
        <v>61</v>
      </c>
      <c r="J3806" t="s">
        <v>54</v>
      </c>
      <c r="K3806" t="s">
        <v>24</v>
      </c>
    </row>
    <row r="3807" spans="1:11" x14ac:dyDescent="0.35">
      <c r="A3807" t="str">
        <f t="shared" si="60"/>
        <v>CroppingHorticultureSpecialist hardy nursery stock</v>
      </c>
      <c r="B3807" t="s">
        <v>52</v>
      </c>
      <c r="C3807" t="s">
        <v>56</v>
      </c>
      <c r="D3807" t="s">
        <v>60</v>
      </c>
      <c r="F3807" t="s">
        <v>216</v>
      </c>
      <c r="G3807" t="s">
        <v>9</v>
      </c>
      <c r="H3807" t="s">
        <v>19</v>
      </c>
      <c r="I3807" t="s">
        <v>61</v>
      </c>
      <c r="J3807" t="s">
        <v>54</v>
      </c>
      <c r="K3807" t="s">
        <v>24</v>
      </c>
    </row>
    <row r="3808" spans="1:11" x14ac:dyDescent="0.35">
      <c r="A3808" t="str">
        <f t="shared" si="60"/>
        <v>CroppingHorticultureOther horticulture</v>
      </c>
      <c r="B3808" t="s">
        <v>52</v>
      </c>
      <c r="C3808" t="s">
        <v>56</v>
      </c>
      <c r="D3808" t="s">
        <v>62</v>
      </c>
      <c r="F3808" t="s">
        <v>4</v>
      </c>
      <c r="G3808" t="s">
        <v>5</v>
      </c>
      <c r="H3808">
        <v>1209.0002999999999</v>
      </c>
      <c r="I3808">
        <v>305.11180000000002</v>
      </c>
      <c r="J3808">
        <v>604.10320000000002</v>
      </c>
      <c r="K3808">
        <v>299.78530000000001</v>
      </c>
    </row>
    <row r="3809" spans="1:11" x14ac:dyDescent="0.35">
      <c r="A3809" t="str">
        <f t="shared" si="60"/>
        <v>CroppingHorticultureOther horticulture</v>
      </c>
      <c r="B3809" t="s">
        <v>52</v>
      </c>
      <c r="C3809" t="s">
        <v>56</v>
      </c>
      <c r="D3809" t="s">
        <v>62</v>
      </c>
      <c r="F3809" t="s">
        <v>6</v>
      </c>
      <c r="G3809" t="s">
        <v>7</v>
      </c>
      <c r="H3809">
        <v>38.638729272441097</v>
      </c>
      <c r="I3809" t="s">
        <v>58</v>
      </c>
      <c r="J3809">
        <v>40.956056554575397</v>
      </c>
      <c r="K3809" t="s">
        <v>19</v>
      </c>
    </row>
    <row r="3810" spans="1:11" x14ac:dyDescent="0.35">
      <c r="A3810" t="str">
        <f t="shared" si="60"/>
        <v>CroppingHorticultureOther horticulture</v>
      </c>
      <c r="B3810" t="s">
        <v>52</v>
      </c>
      <c r="C3810" t="s">
        <v>56</v>
      </c>
      <c r="D3810" t="s">
        <v>62</v>
      </c>
      <c r="F3810" t="s">
        <v>211</v>
      </c>
      <c r="G3810" t="s">
        <v>9</v>
      </c>
      <c r="H3810" t="s">
        <v>19</v>
      </c>
      <c r="I3810" t="s">
        <v>58</v>
      </c>
      <c r="J3810" t="s">
        <v>19</v>
      </c>
      <c r="K3810">
        <v>20595.147628986499</v>
      </c>
    </row>
    <row r="3811" spans="1:11" x14ac:dyDescent="0.35">
      <c r="A3811" t="str">
        <f t="shared" si="60"/>
        <v>CroppingHorticultureOther horticulture</v>
      </c>
      <c r="B3811" t="s">
        <v>52</v>
      </c>
      <c r="C3811" t="s">
        <v>56</v>
      </c>
      <c r="D3811" t="s">
        <v>62</v>
      </c>
      <c r="F3811" t="s">
        <v>212</v>
      </c>
      <c r="G3811" t="s">
        <v>9</v>
      </c>
      <c r="H3811" t="s">
        <v>19</v>
      </c>
      <c r="I3811" t="s">
        <v>58</v>
      </c>
      <c r="J3811" t="s">
        <v>24</v>
      </c>
      <c r="K3811">
        <v>5493.1433035575801</v>
      </c>
    </row>
    <row r="3812" spans="1:11" x14ac:dyDescent="0.35">
      <c r="A3812" t="str">
        <f t="shared" si="60"/>
        <v>CroppingHorticultureOther horticulture</v>
      </c>
      <c r="B3812" t="s">
        <v>52</v>
      </c>
      <c r="C3812" t="s">
        <v>56</v>
      </c>
      <c r="D3812" t="s">
        <v>62</v>
      </c>
      <c r="F3812" t="s">
        <v>213</v>
      </c>
      <c r="G3812" t="s">
        <v>9</v>
      </c>
      <c r="H3812" t="s">
        <v>19</v>
      </c>
      <c r="I3812" t="s">
        <v>58</v>
      </c>
      <c r="J3812" t="s">
        <v>19</v>
      </c>
      <c r="K3812" t="s">
        <v>19</v>
      </c>
    </row>
    <row r="3813" spans="1:11" x14ac:dyDescent="0.35">
      <c r="A3813" t="str">
        <f t="shared" si="60"/>
        <v>CroppingHorticultureOther horticulture</v>
      </c>
      <c r="B3813" t="s">
        <v>52</v>
      </c>
      <c r="C3813" t="s">
        <v>56</v>
      </c>
      <c r="D3813" t="s">
        <v>62</v>
      </c>
      <c r="F3813" t="s">
        <v>214</v>
      </c>
      <c r="G3813" t="s">
        <v>9</v>
      </c>
      <c r="H3813">
        <v>6393.4917573635003</v>
      </c>
      <c r="I3813" t="s">
        <v>58</v>
      </c>
      <c r="J3813">
        <v>6435.7265334797103</v>
      </c>
      <c r="K3813" t="s">
        <v>19</v>
      </c>
    </row>
    <row r="3814" spans="1:11" x14ac:dyDescent="0.35">
      <c r="A3814" t="str">
        <f t="shared" si="60"/>
        <v>CroppingHorticultureOther horticulture</v>
      </c>
      <c r="B3814" t="s">
        <v>52</v>
      </c>
      <c r="C3814" t="s">
        <v>56</v>
      </c>
      <c r="D3814" t="s">
        <v>62</v>
      </c>
      <c r="F3814" t="s">
        <v>215</v>
      </c>
      <c r="G3814" t="s">
        <v>9</v>
      </c>
      <c r="H3814">
        <v>440.29577337573897</v>
      </c>
      <c r="I3814" t="s">
        <v>58</v>
      </c>
      <c r="J3814">
        <v>541.98599279063603</v>
      </c>
      <c r="K3814" t="s">
        <v>19</v>
      </c>
    </row>
    <row r="3815" spans="1:11" x14ac:dyDescent="0.35">
      <c r="A3815" t="str">
        <f t="shared" si="60"/>
        <v>CroppingHorticultureOther horticulture</v>
      </c>
      <c r="B3815" t="s">
        <v>52</v>
      </c>
      <c r="C3815" t="s">
        <v>56</v>
      </c>
      <c r="D3815" t="s">
        <v>62</v>
      </c>
      <c r="F3815" t="s">
        <v>216</v>
      </c>
      <c r="G3815" t="s">
        <v>9</v>
      </c>
      <c r="H3815">
        <v>5953.19598398776</v>
      </c>
      <c r="I3815" t="s">
        <v>58</v>
      </c>
      <c r="J3815">
        <v>5893.7405406890803</v>
      </c>
      <c r="K3815" t="s">
        <v>19</v>
      </c>
    </row>
    <row r="3816" spans="1:11" x14ac:dyDescent="0.35">
      <c r="A3816" t="str">
        <f t="shared" ref="A3816:A3879" si="61">CONCATENATE(B3816,C3816,D3816,E3816)</f>
        <v>Grazing Livestock</v>
      </c>
      <c r="B3816" t="s">
        <v>63</v>
      </c>
      <c r="F3816" t="s">
        <v>4</v>
      </c>
      <c r="G3816" t="s">
        <v>5</v>
      </c>
      <c r="H3816">
        <v>25558.000876999999</v>
      </c>
      <c r="I3816">
        <v>6350.4106769999999</v>
      </c>
      <c r="J3816">
        <v>12747.1103</v>
      </c>
      <c r="K3816">
        <v>6460.4799000000003</v>
      </c>
    </row>
    <row r="3817" spans="1:11" x14ac:dyDescent="0.35">
      <c r="A3817" t="str">
        <f t="shared" si="61"/>
        <v>Grazing Livestock</v>
      </c>
      <c r="B3817" t="s">
        <v>63</v>
      </c>
      <c r="F3817" t="s">
        <v>6</v>
      </c>
      <c r="G3817" t="s">
        <v>7</v>
      </c>
      <c r="H3817">
        <v>132.35446819631801</v>
      </c>
      <c r="I3817">
        <v>80.296215477081304</v>
      </c>
      <c r="J3817">
        <v>124.62346634491701</v>
      </c>
      <c r="K3817">
        <v>198.77975298414</v>
      </c>
    </row>
    <row r="3818" spans="1:11" x14ac:dyDescent="0.35">
      <c r="A3818" t="str">
        <f t="shared" si="61"/>
        <v>Grazing Livestock</v>
      </c>
      <c r="B3818" t="s">
        <v>63</v>
      </c>
      <c r="F3818" t="s">
        <v>211</v>
      </c>
      <c r="G3818" t="s">
        <v>9</v>
      </c>
      <c r="H3818">
        <v>14630.271838774001</v>
      </c>
      <c r="I3818">
        <v>5902.8213021560796</v>
      </c>
      <c r="J3818">
        <v>13974.613122410999</v>
      </c>
      <c r="K3818">
        <v>24502.703923481</v>
      </c>
    </row>
    <row r="3819" spans="1:11" x14ac:dyDescent="0.35">
      <c r="A3819" t="str">
        <f t="shared" si="61"/>
        <v>Grazing Livestock</v>
      </c>
      <c r="B3819" t="s">
        <v>63</v>
      </c>
      <c r="F3819" t="s">
        <v>212</v>
      </c>
      <c r="G3819" t="s">
        <v>9</v>
      </c>
      <c r="H3819">
        <v>6896.0852998958098</v>
      </c>
      <c r="I3819">
        <v>3755.0779151607899</v>
      </c>
      <c r="J3819">
        <v>7612.0241711095796</v>
      </c>
      <c r="K3819">
        <v>8570.9663057383696</v>
      </c>
    </row>
    <row r="3820" spans="1:11" x14ac:dyDescent="0.35">
      <c r="A3820" t="str">
        <f t="shared" si="61"/>
        <v>Grazing Livestock</v>
      </c>
      <c r="B3820" t="s">
        <v>63</v>
      </c>
      <c r="F3820" t="s">
        <v>213</v>
      </c>
      <c r="G3820" t="s">
        <v>9</v>
      </c>
      <c r="H3820">
        <v>7734.1865388782298</v>
      </c>
      <c r="I3820">
        <v>2147.7433869952802</v>
      </c>
      <c r="J3820">
        <v>6362.5889513013799</v>
      </c>
      <c r="K3820">
        <v>15931.737617742599</v>
      </c>
    </row>
    <row r="3821" spans="1:11" x14ac:dyDescent="0.35">
      <c r="A3821" t="str">
        <f t="shared" si="61"/>
        <v>Grazing Livestock</v>
      </c>
      <c r="B3821" t="s">
        <v>63</v>
      </c>
      <c r="F3821" t="s">
        <v>214</v>
      </c>
      <c r="G3821" t="s">
        <v>9</v>
      </c>
      <c r="H3821">
        <v>24367.598674803601</v>
      </c>
      <c r="I3821">
        <v>15117.6271514405</v>
      </c>
      <c r="J3821">
        <v>23446.977136159301</v>
      </c>
      <c r="K3821">
        <v>35276.444969885299</v>
      </c>
    </row>
    <row r="3822" spans="1:11" x14ac:dyDescent="0.35">
      <c r="A3822" t="str">
        <f t="shared" si="61"/>
        <v>Grazing Livestock</v>
      </c>
      <c r="B3822" t="s">
        <v>63</v>
      </c>
      <c r="F3822" t="s">
        <v>215</v>
      </c>
      <c r="G3822" t="s">
        <v>9</v>
      </c>
      <c r="H3822">
        <v>2939.8113764662899</v>
      </c>
      <c r="I3822">
        <v>3004.1617293092099</v>
      </c>
      <c r="J3822">
        <v>2695.7085260099998</v>
      </c>
      <c r="K3822">
        <v>3358.1943500822599</v>
      </c>
    </row>
    <row r="3823" spans="1:11" x14ac:dyDescent="0.35">
      <c r="A3823" t="str">
        <f t="shared" si="61"/>
        <v>Grazing Livestock</v>
      </c>
      <c r="B3823" t="s">
        <v>63</v>
      </c>
      <c r="F3823" t="s">
        <v>216</v>
      </c>
      <c r="G3823" t="s">
        <v>9</v>
      </c>
      <c r="H3823">
        <v>21427.7872983372</v>
      </c>
      <c r="I3823">
        <v>12113.465422131299</v>
      </c>
      <c r="J3823">
        <v>20751.2686101492</v>
      </c>
      <c r="K3823">
        <v>31918.250619802999</v>
      </c>
    </row>
    <row r="3824" spans="1:11" x14ac:dyDescent="0.35">
      <c r="A3824" t="str">
        <f t="shared" si="61"/>
        <v>Grazing LivestockDairy</v>
      </c>
      <c r="B3824" t="s">
        <v>63</v>
      </c>
      <c r="C3824" t="s">
        <v>64</v>
      </c>
      <c r="F3824" t="s">
        <v>4</v>
      </c>
      <c r="G3824" t="s">
        <v>5</v>
      </c>
      <c r="H3824">
        <v>5839.0001769999999</v>
      </c>
      <c r="I3824">
        <v>1482.183477</v>
      </c>
      <c r="J3824">
        <v>2879.2031999999999</v>
      </c>
      <c r="K3824">
        <v>1477.6134999999999</v>
      </c>
    </row>
    <row r="3825" spans="1:11" x14ac:dyDescent="0.35">
      <c r="A3825" t="str">
        <f t="shared" si="61"/>
        <v>Grazing LivestockDairy</v>
      </c>
      <c r="B3825" t="s">
        <v>63</v>
      </c>
      <c r="C3825" t="s">
        <v>64</v>
      </c>
      <c r="F3825" t="s">
        <v>6</v>
      </c>
      <c r="G3825" t="s">
        <v>7</v>
      </c>
      <c r="H3825">
        <v>168.443519154966</v>
      </c>
      <c r="I3825">
        <v>136.448772673338</v>
      </c>
      <c r="J3825">
        <v>178.12802988514301</v>
      </c>
      <c r="K3825">
        <v>181.666469744625</v>
      </c>
    </row>
    <row r="3826" spans="1:11" x14ac:dyDescent="0.35">
      <c r="A3826" t="str">
        <f t="shared" si="61"/>
        <v>Grazing LivestockDairy</v>
      </c>
      <c r="B3826" t="s">
        <v>63</v>
      </c>
      <c r="C3826" t="s">
        <v>64</v>
      </c>
      <c r="F3826" t="s">
        <v>211</v>
      </c>
      <c r="G3826" t="s">
        <v>9</v>
      </c>
      <c r="H3826">
        <v>15875.087433352401</v>
      </c>
      <c r="I3826">
        <v>11709.508461842701</v>
      </c>
      <c r="J3826">
        <v>11777.5769650784</v>
      </c>
      <c r="K3826" t="s">
        <v>19</v>
      </c>
    </row>
    <row r="3827" spans="1:11" x14ac:dyDescent="0.35">
      <c r="A3827" t="str">
        <f t="shared" si="61"/>
        <v>Grazing LivestockDairy</v>
      </c>
      <c r="B3827" t="s">
        <v>63</v>
      </c>
      <c r="C3827" t="s">
        <v>64</v>
      </c>
      <c r="F3827" t="s">
        <v>212</v>
      </c>
      <c r="G3827" t="s">
        <v>9</v>
      </c>
      <c r="H3827">
        <v>6524.4264725433404</v>
      </c>
      <c r="I3827">
        <v>7170.7297450894503</v>
      </c>
      <c r="J3827">
        <v>4124.4594528097196</v>
      </c>
      <c r="K3827">
        <v>10552.579092570601</v>
      </c>
    </row>
    <row r="3828" spans="1:11" x14ac:dyDescent="0.35">
      <c r="A3828" t="str">
        <f t="shared" si="61"/>
        <v>Grazing LivestockDairy</v>
      </c>
      <c r="B3828" t="s">
        <v>63</v>
      </c>
      <c r="C3828" t="s">
        <v>64</v>
      </c>
      <c r="F3828" t="s">
        <v>213</v>
      </c>
      <c r="G3828" t="s">
        <v>9</v>
      </c>
      <c r="H3828">
        <v>9350.6609608090494</v>
      </c>
      <c r="I3828">
        <v>4538.7787167532997</v>
      </c>
      <c r="J3828">
        <v>7653.11751226867</v>
      </c>
      <c r="K3828" t="s">
        <v>19</v>
      </c>
    </row>
    <row r="3829" spans="1:11" x14ac:dyDescent="0.35">
      <c r="A3829" t="str">
        <f t="shared" si="61"/>
        <v>Grazing LivestockDairy</v>
      </c>
      <c r="B3829" t="s">
        <v>63</v>
      </c>
      <c r="C3829" t="s">
        <v>64</v>
      </c>
      <c r="F3829" t="s">
        <v>214</v>
      </c>
      <c r="G3829" t="s">
        <v>9</v>
      </c>
      <c r="H3829">
        <v>33051.360415520197</v>
      </c>
      <c r="I3829">
        <v>27318.526892681701</v>
      </c>
      <c r="J3829">
        <v>34060.499975722501</v>
      </c>
      <c r="K3829">
        <v>36835.566009852999</v>
      </c>
    </row>
    <row r="3830" spans="1:11" x14ac:dyDescent="0.35">
      <c r="A3830" t="str">
        <f t="shared" si="61"/>
        <v>Grazing LivestockDairy</v>
      </c>
      <c r="B3830" t="s">
        <v>63</v>
      </c>
      <c r="C3830" t="s">
        <v>64</v>
      </c>
      <c r="F3830" t="s">
        <v>215</v>
      </c>
      <c r="G3830" t="s">
        <v>9</v>
      </c>
      <c r="H3830">
        <v>2352.3538529668399</v>
      </c>
      <c r="I3830">
        <v>2559.9208497586001</v>
      </c>
      <c r="J3830">
        <v>2523.8380535976098</v>
      </c>
      <c r="K3830">
        <v>1809.9994198076799</v>
      </c>
    </row>
    <row r="3831" spans="1:11" x14ac:dyDescent="0.35">
      <c r="A3831" t="str">
        <f t="shared" si="61"/>
        <v>Grazing LivestockDairy</v>
      </c>
      <c r="B3831" t="s">
        <v>63</v>
      </c>
      <c r="C3831" t="s">
        <v>64</v>
      </c>
      <c r="F3831" t="s">
        <v>216</v>
      </c>
      <c r="G3831" t="s">
        <v>9</v>
      </c>
      <c r="H3831">
        <v>30699.006562553299</v>
      </c>
      <c r="I3831">
        <v>24758.6060429231</v>
      </c>
      <c r="J3831">
        <v>31536.661922124898</v>
      </c>
      <c r="K3831">
        <v>35025.566590045397</v>
      </c>
    </row>
    <row r="3832" spans="1:11" x14ac:dyDescent="0.35">
      <c r="A3832" t="str">
        <f t="shared" si="61"/>
        <v>Grazing LivestockGrazing livestock (lowland)</v>
      </c>
      <c r="B3832" t="s">
        <v>63</v>
      </c>
      <c r="C3832" t="s">
        <v>65</v>
      </c>
      <c r="F3832" t="s">
        <v>4</v>
      </c>
      <c r="G3832" t="s">
        <v>5</v>
      </c>
      <c r="H3832">
        <v>12791.000599999999</v>
      </c>
      <c r="I3832">
        <v>3170.4452000000001</v>
      </c>
      <c r="J3832">
        <v>6377.9678000000004</v>
      </c>
      <c r="K3832">
        <v>3242.5875999999998</v>
      </c>
    </row>
    <row r="3833" spans="1:11" x14ac:dyDescent="0.35">
      <c r="A3833" t="str">
        <f t="shared" si="61"/>
        <v>Grazing LivestockGrazing livestock (lowland)</v>
      </c>
      <c r="B3833" t="s">
        <v>63</v>
      </c>
      <c r="C3833" t="s">
        <v>65</v>
      </c>
      <c r="F3833" t="s">
        <v>6</v>
      </c>
      <c r="G3833" t="s">
        <v>7</v>
      </c>
      <c r="H3833">
        <v>94.501708578060601</v>
      </c>
      <c r="I3833">
        <v>57.892403977523401</v>
      </c>
      <c r="J3833">
        <v>95.636351734795497</v>
      </c>
      <c r="K3833">
        <v>128.06474216517699</v>
      </c>
    </row>
    <row r="3834" spans="1:11" x14ac:dyDescent="0.35">
      <c r="A3834" t="str">
        <f t="shared" si="61"/>
        <v>Grazing LivestockGrazing livestock (lowland)</v>
      </c>
      <c r="B3834" t="s">
        <v>63</v>
      </c>
      <c r="C3834" t="s">
        <v>65</v>
      </c>
      <c r="F3834" t="s">
        <v>211</v>
      </c>
      <c r="G3834" t="s">
        <v>9</v>
      </c>
      <c r="H3834">
        <v>19028.925610714101</v>
      </c>
      <c r="I3834">
        <v>5033.9025702762501</v>
      </c>
      <c r="J3834">
        <v>19366.466903564498</v>
      </c>
      <c r="K3834">
        <v>32048.659025310499</v>
      </c>
    </row>
    <row r="3835" spans="1:11" x14ac:dyDescent="0.35">
      <c r="A3835" t="str">
        <f t="shared" si="61"/>
        <v>Grazing LivestockGrazing livestock (lowland)</v>
      </c>
      <c r="B3835" t="s">
        <v>63</v>
      </c>
      <c r="C3835" t="s">
        <v>65</v>
      </c>
      <c r="F3835" t="s">
        <v>212</v>
      </c>
      <c r="G3835" t="s">
        <v>9</v>
      </c>
      <c r="H3835">
        <v>9286.4046632911395</v>
      </c>
      <c r="I3835">
        <v>3065.7793651188199</v>
      </c>
      <c r="J3835">
        <v>11600.626950468501</v>
      </c>
      <c r="K3835">
        <v>10816.699908955399</v>
      </c>
    </row>
    <row r="3836" spans="1:11" x14ac:dyDescent="0.35">
      <c r="A3836" t="str">
        <f t="shared" si="61"/>
        <v>Grazing LivestockGrazing livestock (lowland)</v>
      </c>
      <c r="B3836" t="s">
        <v>63</v>
      </c>
      <c r="C3836" t="s">
        <v>65</v>
      </c>
      <c r="F3836" t="s">
        <v>213</v>
      </c>
      <c r="G3836" t="s">
        <v>9</v>
      </c>
      <c r="H3836">
        <v>9742.5209474229705</v>
      </c>
      <c r="I3836">
        <v>1968.12320515743</v>
      </c>
      <c r="J3836">
        <v>7765.8399530960296</v>
      </c>
      <c r="K3836">
        <v>21231.959116355101</v>
      </c>
    </row>
    <row r="3837" spans="1:11" x14ac:dyDescent="0.35">
      <c r="A3837" t="str">
        <f t="shared" si="61"/>
        <v>Grazing LivestockGrazing livestock (lowland)</v>
      </c>
      <c r="B3837" t="s">
        <v>63</v>
      </c>
      <c r="C3837" t="s">
        <v>65</v>
      </c>
      <c r="F3837" t="s">
        <v>214</v>
      </c>
      <c r="G3837" t="s">
        <v>9</v>
      </c>
      <c r="H3837">
        <v>17927.923308658101</v>
      </c>
      <c r="I3837">
        <v>11210.939601668601</v>
      </c>
      <c r="J3837">
        <v>17772.342089654299</v>
      </c>
      <c r="K3837">
        <v>24801.483411519799</v>
      </c>
    </row>
    <row r="3838" spans="1:11" x14ac:dyDescent="0.35">
      <c r="A3838" t="str">
        <f t="shared" si="61"/>
        <v>Grazing LivestockGrazing livestock (lowland)</v>
      </c>
      <c r="B3838" t="s">
        <v>63</v>
      </c>
      <c r="C3838" t="s">
        <v>65</v>
      </c>
      <c r="F3838" t="s">
        <v>215</v>
      </c>
      <c r="G3838" t="s">
        <v>9</v>
      </c>
      <c r="H3838">
        <v>2150.0690825235301</v>
      </c>
      <c r="I3838">
        <v>2543.9168782668098</v>
      </c>
      <c r="J3838">
        <v>2006.67703924438</v>
      </c>
      <c r="K3838">
        <v>2047.02698776742</v>
      </c>
    </row>
    <row r="3839" spans="1:11" x14ac:dyDescent="0.35">
      <c r="A3839" t="str">
        <f t="shared" si="61"/>
        <v>Grazing LivestockGrazing livestock (lowland)</v>
      </c>
      <c r="B3839" t="s">
        <v>63</v>
      </c>
      <c r="C3839" t="s">
        <v>65</v>
      </c>
      <c r="F3839" t="s">
        <v>216</v>
      </c>
      <c r="G3839" t="s">
        <v>9</v>
      </c>
      <c r="H3839">
        <v>15777.854226134599</v>
      </c>
      <c r="I3839">
        <v>8667.0227234017493</v>
      </c>
      <c r="J3839">
        <v>15765.6650504099</v>
      </c>
      <c r="K3839">
        <v>22754.456423752399</v>
      </c>
    </row>
    <row r="3840" spans="1:11" x14ac:dyDescent="0.35">
      <c r="A3840" t="str">
        <f t="shared" si="61"/>
        <v>Grazing LivestockGrazing livestock (LFA)</v>
      </c>
      <c r="B3840" t="s">
        <v>63</v>
      </c>
      <c r="C3840" t="s">
        <v>66</v>
      </c>
      <c r="F3840" t="s">
        <v>4</v>
      </c>
      <c r="G3840" t="s">
        <v>5</v>
      </c>
      <c r="H3840">
        <v>6928.0001000000002</v>
      </c>
      <c r="I3840">
        <v>1697.7819999999999</v>
      </c>
      <c r="J3840">
        <v>3489.9393</v>
      </c>
      <c r="K3840">
        <v>1740.2788</v>
      </c>
    </row>
    <row r="3841" spans="1:11" x14ac:dyDescent="0.35">
      <c r="A3841" t="str">
        <f t="shared" si="61"/>
        <v>Grazing LivestockGrazing livestock (LFA)</v>
      </c>
      <c r="B3841" t="s">
        <v>63</v>
      </c>
      <c r="C3841" t="s">
        <v>66</v>
      </c>
      <c r="F3841" t="s">
        <v>6</v>
      </c>
      <c r="G3841" t="s">
        <v>7</v>
      </c>
      <c r="H3841">
        <v>171.82483368512101</v>
      </c>
      <c r="I3841">
        <v>73.111349671512599</v>
      </c>
      <c r="J3841">
        <v>133.45696469219399</v>
      </c>
      <c r="K3841">
        <v>345.07035628256801</v>
      </c>
    </row>
    <row r="3842" spans="1:11" x14ac:dyDescent="0.35">
      <c r="A3842" t="str">
        <f t="shared" si="61"/>
        <v>Grazing LivestockGrazing livestock (LFA)</v>
      </c>
      <c r="B3842" t="s">
        <v>63</v>
      </c>
      <c r="C3842" t="s">
        <v>66</v>
      </c>
      <c r="F3842" t="s">
        <v>211</v>
      </c>
      <c r="G3842" t="s">
        <v>9</v>
      </c>
      <c r="H3842">
        <v>5459.9975033054598</v>
      </c>
      <c r="I3842">
        <v>2456.1381935372201</v>
      </c>
      <c r="J3842">
        <v>5933.3969718040698</v>
      </c>
      <c r="K3842">
        <v>7441.1529692828499</v>
      </c>
    </row>
    <row r="3843" spans="1:11" x14ac:dyDescent="0.35">
      <c r="A3843" t="str">
        <f t="shared" si="61"/>
        <v>Grazing LivestockGrazing livestock (LFA)</v>
      </c>
      <c r="B3843" t="s">
        <v>63</v>
      </c>
      <c r="C3843" t="s">
        <v>66</v>
      </c>
      <c r="F3843" t="s">
        <v>212</v>
      </c>
      <c r="G3843" t="s">
        <v>9</v>
      </c>
      <c r="H3843">
        <v>2796.1343699460899</v>
      </c>
      <c r="I3843">
        <v>2060.3730436534302</v>
      </c>
      <c r="J3843">
        <v>3199.9782089906298</v>
      </c>
      <c r="K3843">
        <v>2704.0639793463001</v>
      </c>
    </row>
    <row r="3844" spans="1:11" x14ac:dyDescent="0.35">
      <c r="A3844" t="str">
        <f t="shared" si="61"/>
        <v>Grazing LivestockGrazing livestock (LFA)</v>
      </c>
      <c r="B3844" t="s">
        <v>63</v>
      </c>
      <c r="C3844" t="s">
        <v>66</v>
      </c>
      <c r="F3844" t="s">
        <v>213</v>
      </c>
      <c r="G3844" t="s">
        <v>9</v>
      </c>
      <c r="H3844">
        <v>2663.8631333593698</v>
      </c>
      <c r="I3844" t="s">
        <v>19</v>
      </c>
      <c r="J3844">
        <v>2733.41876281344</v>
      </c>
      <c r="K3844">
        <v>4737.0889899365502</v>
      </c>
    </row>
    <row r="3845" spans="1:11" x14ac:dyDescent="0.35">
      <c r="A3845" t="str">
        <f t="shared" si="61"/>
        <v>Grazing LivestockGrazing livestock (LFA)</v>
      </c>
      <c r="B3845" t="s">
        <v>63</v>
      </c>
      <c r="C3845" t="s">
        <v>66</v>
      </c>
      <c r="F3845" t="s">
        <v>214</v>
      </c>
      <c r="G3845" t="s">
        <v>9</v>
      </c>
      <c r="H3845">
        <v>28938.2402270606</v>
      </c>
      <c r="I3845">
        <v>11761.4641040487</v>
      </c>
      <c r="J3845">
        <v>25061.375037124599</v>
      </c>
      <c r="K3845">
        <v>53470.197696656403</v>
      </c>
    </row>
    <row r="3846" spans="1:11" x14ac:dyDescent="0.35">
      <c r="A3846" t="str">
        <f t="shared" si="61"/>
        <v>Grazing LivestockGrazing livestock (LFA)</v>
      </c>
      <c r="B3846" t="s">
        <v>63</v>
      </c>
      <c r="C3846" t="s">
        <v>66</v>
      </c>
      <c r="F3846" t="s">
        <v>215</v>
      </c>
      <c r="G3846" t="s">
        <v>9</v>
      </c>
      <c r="H3846">
        <v>4893.0097806291797</v>
      </c>
      <c r="I3846">
        <v>4251.4523533645697</v>
      </c>
      <c r="J3846">
        <v>4096.7273488682104</v>
      </c>
      <c r="K3846">
        <v>7115.7582301755301</v>
      </c>
    </row>
    <row r="3847" spans="1:11" x14ac:dyDescent="0.35">
      <c r="A3847" t="str">
        <f t="shared" si="61"/>
        <v>Grazing LivestockGrazing livestock (LFA)</v>
      </c>
      <c r="B3847" t="s">
        <v>63</v>
      </c>
      <c r="C3847" t="s">
        <v>66</v>
      </c>
      <c r="F3847" t="s">
        <v>216</v>
      </c>
      <c r="G3847" t="s">
        <v>9</v>
      </c>
      <c r="H3847">
        <v>24045.2304464314</v>
      </c>
      <c r="I3847">
        <v>7510.0117506841298</v>
      </c>
      <c r="J3847">
        <v>20964.647688256398</v>
      </c>
      <c r="K3847">
        <v>46354.439466480901</v>
      </c>
    </row>
    <row r="3848" spans="1:11" x14ac:dyDescent="0.35">
      <c r="A3848" t="str">
        <f t="shared" si="61"/>
        <v>Grazing LivestockGrazing livestock (LFA)Grazing livestock (DA)</v>
      </c>
      <c r="B3848" t="s">
        <v>63</v>
      </c>
      <c r="C3848" t="s">
        <v>66</v>
      </c>
      <c r="D3848" t="s">
        <v>67</v>
      </c>
      <c r="F3848" t="s">
        <v>4</v>
      </c>
      <c r="G3848" t="s">
        <v>5</v>
      </c>
      <c r="H3848">
        <v>2634.0001999999999</v>
      </c>
      <c r="I3848">
        <v>910.23170000000005</v>
      </c>
      <c r="J3848">
        <v>1159.3735999999999</v>
      </c>
      <c r="K3848">
        <v>564.39490000000001</v>
      </c>
    </row>
    <row r="3849" spans="1:11" x14ac:dyDescent="0.35">
      <c r="A3849" t="str">
        <f t="shared" si="61"/>
        <v>Grazing LivestockGrazing livestock (LFA)Grazing livestock (DA)</v>
      </c>
      <c r="B3849" t="s">
        <v>63</v>
      </c>
      <c r="C3849" t="s">
        <v>66</v>
      </c>
      <c r="D3849" t="s">
        <v>67</v>
      </c>
      <c r="F3849" t="s">
        <v>6</v>
      </c>
      <c r="G3849" t="s">
        <v>7</v>
      </c>
      <c r="H3849">
        <v>91.992141920869997</v>
      </c>
      <c r="I3849">
        <v>66.213767614333804</v>
      </c>
      <c r="J3849">
        <v>91.198815661319202</v>
      </c>
      <c r="K3849">
        <v>135.19603159064701</v>
      </c>
    </row>
    <row r="3850" spans="1:11" x14ac:dyDescent="0.35">
      <c r="A3850" t="str">
        <f t="shared" si="61"/>
        <v>Grazing LivestockGrazing livestock (LFA)Grazing livestock (DA)</v>
      </c>
      <c r="B3850" t="s">
        <v>63</v>
      </c>
      <c r="C3850" t="s">
        <v>66</v>
      </c>
      <c r="D3850" t="s">
        <v>67</v>
      </c>
      <c r="F3850" t="s">
        <v>211</v>
      </c>
      <c r="G3850" t="s">
        <v>9</v>
      </c>
      <c r="H3850">
        <v>4211.3441928743996</v>
      </c>
      <c r="I3850" t="s">
        <v>19</v>
      </c>
      <c r="J3850">
        <v>6308.7851436327301</v>
      </c>
      <c r="K3850">
        <v>3411.5810915371499</v>
      </c>
    </row>
    <row r="3851" spans="1:11" x14ac:dyDescent="0.35">
      <c r="A3851" t="str">
        <f t="shared" si="61"/>
        <v>Grazing LivestockGrazing livestock (LFA)Grazing livestock (DA)</v>
      </c>
      <c r="B3851" t="s">
        <v>63</v>
      </c>
      <c r="C3851" t="s">
        <v>66</v>
      </c>
      <c r="D3851" t="s">
        <v>67</v>
      </c>
      <c r="F3851" t="s">
        <v>212</v>
      </c>
      <c r="G3851" t="s">
        <v>9</v>
      </c>
      <c r="H3851">
        <v>2174.0514714843198</v>
      </c>
      <c r="I3851" t="s">
        <v>19</v>
      </c>
      <c r="J3851">
        <v>3222.19167471124</v>
      </c>
      <c r="K3851">
        <v>884.10312974124997</v>
      </c>
    </row>
    <row r="3852" spans="1:11" x14ac:dyDescent="0.35">
      <c r="A3852" t="str">
        <f t="shared" si="61"/>
        <v>Grazing LivestockGrazing livestock (LFA)Grazing livestock (DA)</v>
      </c>
      <c r="B3852" t="s">
        <v>63</v>
      </c>
      <c r="C3852" t="s">
        <v>66</v>
      </c>
      <c r="D3852" t="s">
        <v>67</v>
      </c>
      <c r="F3852" t="s">
        <v>213</v>
      </c>
      <c r="G3852" t="s">
        <v>9</v>
      </c>
      <c r="H3852">
        <v>2037.29272139007</v>
      </c>
      <c r="I3852" t="s">
        <v>19</v>
      </c>
      <c r="J3852">
        <v>3086.5934689214901</v>
      </c>
      <c r="K3852">
        <v>2527.4779617958998</v>
      </c>
    </row>
    <row r="3853" spans="1:11" x14ac:dyDescent="0.35">
      <c r="A3853" t="str">
        <f t="shared" si="61"/>
        <v>Grazing LivestockGrazing livestock (LFA)Grazing livestock (DA)</v>
      </c>
      <c r="B3853" t="s">
        <v>63</v>
      </c>
      <c r="C3853" t="s">
        <v>66</v>
      </c>
      <c r="D3853" t="s">
        <v>67</v>
      </c>
      <c r="F3853" t="s">
        <v>214</v>
      </c>
      <c r="G3853" t="s">
        <v>9</v>
      </c>
      <c r="H3853">
        <v>18544.2865382091</v>
      </c>
      <c r="I3853">
        <v>10459.3474528518</v>
      </c>
      <c r="J3853">
        <v>19911.4465773587</v>
      </c>
      <c r="K3853">
        <v>28774.922200749901</v>
      </c>
    </row>
    <row r="3854" spans="1:11" x14ac:dyDescent="0.35">
      <c r="A3854" t="str">
        <f t="shared" si="61"/>
        <v>Grazing LivestockGrazing livestock (LFA)Grazing livestock (DA)</v>
      </c>
      <c r="B3854" t="s">
        <v>63</v>
      </c>
      <c r="C3854" t="s">
        <v>66</v>
      </c>
      <c r="D3854" t="s">
        <v>67</v>
      </c>
      <c r="F3854" t="s">
        <v>215</v>
      </c>
      <c r="G3854" t="s">
        <v>9</v>
      </c>
      <c r="H3854">
        <v>3322.8107144790602</v>
      </c>
      <c r="I3854">
        <v>3275.5404126224098</v>
      </c>
      <c r="J3854">
        <v>3163.2794330490201</v>
      </c>
      <c r="K3854">
        <v>3726.7535624436</v>
      </c>
    </row>
    <row r="3855" spans="1:11" x14ac:dyDescent="0.35">
      <c r="A3855" t="str">
        <f t="shared" si="61"/>
        <v>Grazing LivestockGrazing livestock (LFA)Grazing livestock (DA)</v>
      </c>
      <c r="B3855" t="s">
        <v>63</v>
      </c>
      <c r="C3855" t="s">
        <v>66</v>
      </c>
      <c r="D3855" t="s">
        <v>67</v>
      </c>
      <c r="F3855" t="s">
        <v>216</v>
      </c>
      <c r="G3855" t="s">
        <v>9</v>
      </c>
      <c r="H3855">
        <v>15221.475823729999</v>
      </c>
      <c r="I3855">
        <v>7183.8070402294297</v>
      </c>
      <c r="J3855">
        <v>16748.1671443097</v>
      </c>
      <c r="K3855">
        <v>25048.168638306299</v>
      </c>
    </row>
    <row r="3856" spans="1:11" x14ac:dyDescent="0.35">
      <c r="A3856" t="str">
        <f t="shared" si="61"/>
        <v>Grazing LivestockGrazing livestock (LFA)Specialist sheep (SDA)</v>
      </c>
      <c r="B3856" t="s">
        <v>63</v>
      </c>
      <c r="C3856" t="s">
        <v>66</v>
      </c>
      <c r="D3856" t="s">
        <v>68</v>
      </c>
      <c r="F3856" t="s">
        <v>4</v>
      </c>
      <c r="G3856" t="s">
        <v>5</v>
      </c>
      <c r="H3856">
        <v>2027</v>
      </c>
      <c r="I3856">
        <v>364.69639999999998</v>
      </c>
      <c r="J3856">
        <v>969.47220000000004</v>
      </c>
      <c r="K3856">
        <v>692.83140000000003</v>
      </c>
    </row>
    <row r="3857" spans="1:11" x14ac:dyDescent="0.35">
      <c r="A3857" t="str">
        <f t="shared" si="61"/>
        <v>Grazing LivestockGrazing livestock (LFA)Specialist sheep (SDA)</v>
      </c>
      <c r="B3857" t="s">
        <v>63</v>
      </c>
      <c r="C3857" t="s">
        <v>66</v>
      </c>
      <c r="D3857" t="s">
        <v>68</v>
      </c>
      <c r="F3857" t="s">
        <v>6</v>
      </c>
      <c r="G3857" t="s">
        <v>7</v>
      </c>
      <c r="H3857">
        <v>266.49564945584598</v>
      </c>
      <c r="I3857" t="s">
        <v>58</v>
      </c>
      <c r="J3857">
        <v>173.08419297737501</v>
      </c>
      <c r="K3857">
        <v>487.78073545165603</v>
      </c>
    </row>
    <row r="3858" spans="1:11" x14ac:dyDescent="0.35">
      <c r="A3858" t="str">
        <f t="shared" si="61"/>
        <v>Grazing LivestockGrazing livestock (LFA)Specialist sheep (SDA)</v>
      </c>
      <c r="B3858" t="s">
        <v>63</v>
      </c>
      <c r="C3858" t="s">
        <v>66</v>
      </c>
      <c r="D3858" t="s">
        <v>68</v>
      </c>
      <c r="F3858" t="s">
        <v>211</v>
      </c>
      <c r="G3858" t="s">
        <v>9</v>
      </c>
      <c r="H3858">
        <v>6312.8947816970904</v>
      </c>
      <c r="I3858" t="s">
        <v>24</v>
      </c>
      <c r="J3858" t="s">
        <v>54</v>
      </c>
      <c r="K3858">
        <v>7032.6356817834703</v>
      </c>
    </row>
    <row r="3859" spans="1:11" x14ac:dyDescent="0.35">
      <c r="A3859" t="str">
        <f t="shared" si="61"/>
        <v>Grazing LivestockGrazing livestock (LFA)Specialist sheep (SDA)</v>
      </c>
      <c r="B3859" t="s">
        <v>63</v>
      </c>
      <c r="C3859" t="s">
        <v>66</v>
      </c>
      <c r="D3859" t="s">
        <v>68</v>
      </c>
      <c r="F3859" t="s">
        <v>212</v>
      </c>
      <c r="G3859" t="s">
        <v>9</v>
      </c>
      <c r="H3859">
        <v>3028.8911153922099</v>
      </c>
      <c r="I3859" t="s">
        <v>24</v>
      </c>
      <c r="J3859" t="s">
        <v>54</v>
      </c>
      <c r="K3859">
        <v>2336.47852175869</v>
      </c>
    </row>
    <row r="3860" spans="1:11" x14ac:dyDescent="0.35">
      <c r="A3860" t="str">
        <f t="shared" si="61"/>
        <v>Grazing LivestockGrazing livestock (LFA)Specialist sheep (SDA)</v>
      </c>
      <c r="B3860" t="s">
        <v>63</v>
      </c>
      <c r="C3860" t="s">
        <v>66</v>
      </c>
      <c r="D3860" t="s">
        <v>68</v>
      </c>
      <c r="F3860" t="s">
        <v>213</v>
      </c>
      <c r="G3860" t="s">
        <v>9</v>
      </c>
      <c r="H3860">
        <v>3284.00366630489</v>
      </c>
      <c r="I3860" t="s">
        <v>24</v>
      </c>
      <c r="J3860" t="s">
        <v>54</v>
      </c>
      <c r="K3860">
        <v>4696.1571600247898</v>
      </c>
    </row>
    <row r="3861" spans="1:11" x14ac:dyDescent="0.35">
      <c r="A3861" t="str">
        <f t="shared" si="61"/>
        <v>Grazing LivestockGrazing livestock (LFA)Specialist sheep (SDA)</v>
      </c>
      <c r="B3861" t="s">
        <v>63</v>
      </c>
      <c r="C3861" t="s">
        <v>66</v>
      </c>
      <c r="D3861" t="s">
        <v>68</v>
      </c>
      <c r="F3861" t="s">
        <v>214</v>
      </c>
      <c r="G3861" t="s">
        <v>9</v>
      </c>
      <c r="H3861">
        <v>39361.960582141102</v>
      </c>
      <c r="I3861" t="s">
        <v>58</v>
      </c>
      <c r="J3861">
        <v>31758.727406005</v>
      </c>
      <c r="K3861">
        <v>64589.864501955301</v>
      </c>
    </row>
    <row r="3862" spans="1:11" x14ac:dyDescent="0.35">
      <c r="A3862" t="str">
        <f t="shared" si="61"/>
        <v>Grazing LivestockGrazing livestock (LFA)Specialist sheep (SDA)</v>
      </c>
      <c r="B3862" t="s">
        <v>63</v>
      </c>
      <c r="C3862" t="s">
        <v>66</v>
      </c>
      <c r="D3862" t="s">
        <v>68</v>
      </c>
      <c r="F3862" t="s">
        <v>215</v>
      </c>
      <c r="G3862" t="s">
        <v>9</v>
      </c>
      <c r="H3862">
        <v>6529.6806635421799</v>
      </c>
      <c r="I3862" t="s">
        <v>58</v>
      </c>
      <c r="J3862">
        <v>6005.7258347377101</v>
      </c>
      <c r="K3862">
        <v>9238.5704574013307</v>
      </c>
    </row>
    <row r="3863" spans="1:11" x14ac:dyDescent="0.35">
      <c r="A3863" t="str">
        <f t="shared" si="61"/>
        <v>Grazing LivestockGrazing livestock (LFA)Specialist sheep (SDA)</v>
      </c>
      <c r="B3863" t="s">
        <v>63</v>
      </c>
      <c r="C3863" t="s">
        <v>66</v>
      </c>
      <c r="D3863" t="s">
        <v>68</v>
      </c>
      <c r="F3863" t="s">
        <v>216</v>
      </c>
      <c r="G3863" t="s">
        <v>9</v>
      </c>
      <c r="H3863">
        <v>32832.279918598899</v>
      </c>
      <c r="I3863" t="s">
        <v>58</v>
      </c>
      <c r="J3863">
        <v>25753.001571267301</v>
      </c>
      <c r="K3863">
        <v>55351.294044554001</v>
      </c>
    </row>
    <row r="3864" spans="1:11" x14ac:dyDescent="0.35">
      <c r="A3864" t="str">
        <f t="shared" si="61"/>
        <v>Grazing LivestockGrazing livestock (LFA)Other grazing livestock (SDA)</v>
      </c>
      <c r="B3864" t="s">
        <v>63</v>
      </c>
      <c r="C3864" t="s">
        <v>66</v>
      </c>
      <c r="D3864" t="s">
        <v>69</v>
      </c>
      <c r="F3864" t="s">
        <v>4</v>
      </c>
      <c r="G3864" t="s">
        <v>5</v>
      </c>
      <c r="H3864">
        <v>2266.9998999999998</v>
      </c>
      <c r="I3864">
        <v>422.85390000000001</v>
      </c>
      <c r="J3864">
        <v>1361.0934999999999</v>
      </c>
      <c r="K3864">
        <v>483.05250000000001</v>
      </c>
    </row>
    <row r="3865" spans="1:11" x14ac:dyDescent="0.35">
      <c r="A3865" t="str">
        <f t="shared" si="61"/>
        <v>Grazing LivestockGrazing livestock (LFA)Other grazing livestock (SDA)</v>
      </c>
      <c r="B3865" t="s">
        <v>63</v>
      </c>
      <c r="C3865" t="s">
        <v>66</v>
      </c>
      <c r="D3865" t="s">
        <v>69</v>
      </c>
      <c r="F3865" t="s">
        <v>6</v>
      </c>
      <c r="G3865" t="s">
        <v>7</v>
      </c>
      <c r="H3865">
        <v>179.93316333538399</v>
      </c>
      <c r="I3865" t="s">
        <v>58</v>
      </c>
      <c r="J3865">
        <v>141.22681017725799</v>
      </c>
      <c r="K3865">
        <v>385.599629400531</v>
      </c>
    </row>
    <row r="3866" spans="1:11" x14ac:dyDescent="0.35">
      <c r="A3866" t="str">
        <f t="shared" si="61"/>
        <v>Grazing LivestockGrazing livestock (LFA)Other grazing livestock (SDA)</v>
      </c>
      <c r="B3866" t="s">
        <v>63</v>
      </c>
      <c r="C3866" t="s">
        <v>66</v>
      </c>
      <c r="D3866" t="s">
        <v>69</v>
      </c>
      <c r="F3866" t="s">
        <v>211</v>
      </c>
      <c r="G3866" t="s">
        <v>9</v>
      </c>
      <c r="H3866">
        <v>6148.1891023021199</v>
      </c>
      <c r="I3866" t="s">
        <v>24</v>
      </c>
      <c r="J3866">
        <v>4051.4178611535499</v>
      </c>
      <c r="K3866" t="s">
        <v>54</v>
      </c>
    </row>
    <row r="3867" spans="1:11" x14ac:dyDescent="0.35">
      <c r="A3867" t="str">
        <f t="shared" si="61"/>
        <v>Grazing LivestockGrazing livestock (LFA)Other grazing livestock (SDA)</v>
      </c>
      <c r="B3867" t="s">
        <v>63</v>
      </c>
      <c r="C3867" t="s">
        <v>66</v>
      </c>
      <c r="D3867" t="s">
        <v>69</v>
      </c>
      <c r="F3867" t="s">
        <v>212</v>
      </c>
      <c r="G3867" t="s">
        <v>9</v>
      </c>
      <c r="H3867">
        <v>3310.8095386329801</v>
      </c>
      <c r="I3867" t="s">
        <v>24</v>
      </c>
      <c r="J3867">
        <v>2147.4966478790798</v>
      </c>
      <c r="K3867" t="s">
        <v>54</v>
      </c>
    </row>
    <row r="3868" spans="1:11" x14ac:dyDescent="0.35">
      <c r="A3868" t="str">
        <f t="shared" si="61"/>
        <v>Grazing LivestockGrazing livestock (LFA)Other grazing livestock (SDA)</v>
      </c>
      <c r="B3868" t="s">
        <v>63</v>
      </c>
      <c r="C3868" t="s">
        <v>66</v>
      </c>
      <c r="D3868" t="s">
        <v>69</v>
      </c>
      <c r="F3868" t="s">
        <v>213</v>
      </c>
      <c r="G3868" t="s">
        <v>9</v>
      </c>
      <c r="H3868">
        <v>2837.3795636691498</v>
      </c>
      <c r="I3868" t="s">
        <v>58</v>
      </c>
      <c r="J3868">
        <v>1903.9212132744699</v>
      </c>
      <c r="K3868" t="s">
        <v>19</v>
      </c>
    </row>
    <row r="3869" spans="1:11" x14ac:dyDescent="0.35">
      <c r="A3869" t="str">
        <f t="shared" si="61"/>
        <v>Grazing LivestockGrazing livestock (LFA)Other grazing livestock (SDA)</v>
      </c>
      <c r="B3869" t="s">
        <v>63</v>
      </c>
      <c r="C3869" t="s">
        <v>66</v>
      </c>
      <c r="D3869" t="s">
        <v>69</v>
      </c>
      <c r="F3869" t="s">
        <v>214</v>
      </c>
      <c r="G3869" t="s">
        <v>9</v>
      </c>
      <c r="H3869">
        <v>31694.656288427701</v>
      </c>
      <c r="I3869" t="s">
        <v>58</v>
      </c>
      <c r="J3869">
        <v>24677.708641617901</v>
      </c>
      <c r="K3869">
        <v>66375.281975768696</v>
      </c>
    </row>
    <row r="3870" spans="1:11" x14ac:dyDescent="0.35">
      <c r="A3870" t="str">
        <f t="shared" si="61"/>
        <v>Grazing LivestockGrazing livestock (LFA)Other grazing livestock (SDA)</v>
      </c>
      <c r="B3870" t="s">
        <v>63</v>
      </c>
      <c r="C3870" t="s">
        <v>66</v>
      </c>
      <c r="D3870" t="s">
        <v>69</v>
      </c>
      <c r="F3870" t="s">
        <v>215</v>
      </c>
      <c r="G3870" t="s">
        <v>9</v>
      </c>
      <c r="H3870">
        <v>5254.0035215705102</v>
      </c>
      <c r="I3870" t="s">
        <v>58</v>
      </c>
      <c r="J3870">
        <v>3532.1033231736101</v>
      </c>
      <c r="K3870">
        <v>8030.7436266244404</v>
      </c>
    </row>
    <row r="3871" spans="1:11" x14ac:dyDescent="0.35">
      <c r="A3871" t="str">
        <f t="shared" si="61"/>
        <v>Grazing LivestockGrazing livestock (LFA)Other grazing livestock (SDA)</v>
      </c>
      <c r="B3871" t="s">
        <v>63</v>
      </c>
      <c r="C3871" t="s">
        <v>66</v>
      </c>
      <c r="D3871" t="s">
        <v>69</v>
      </c>
      <c r="F3871" t="s">
        <v>216</v>
      </c>
      <c r="G3871" t="s">
        <v>9</v>
      </c>
      <c r="H3871">
        <v>26440.652766857202</v>
      </c>
      <c r="I3871" t="s">
        <v>58</v>
      </c>
      <c r="J3871">
        <v>21145.605318444301</v>
      </c>
      <c r="K3871">
        <v>58344.538349144197</v>
      </c>
    </row>
    <row r="3872" spans="1:11" x14ac:dyDescent="0.35">
      <c r="A3872" t="str">
        <f t="shared" si="61"/>
        <v>Other types &amp; mixed</v>
      </c>
      <c r="B3872" t="s">
        <v>70</v>
      </c>
      <c r="F3872" t="s">
        <v>4</v>
      </c>
      <c r="G3872" t="s">
        <v>5</v>
      </c>
      <c r="H3872">
        <v>8914.0005999999994</v>
      </c>
      <c r="I3872">
        <v>2147.5664999999999</v>
      </c>
      <c r="J3872">
        <v>4468.2597999999998</v>
      </c>
      <c r="K3872">
        <v>2298.1743000000001</v>
      </c>
    </row>
    <row r="3873" spans="1:11" x14ac:dyDescent="0.35">
      <c r="A3873" t="str">
        <f t="shared" si="61"/>
        <v>Other types &amp; mixed</v>
      </c>
      <c r="B3873" t="s">
        <v>70</v>
      </c>
      <c r="F3873" t="s">
        <v>6</v>
      </c>
      <c r="G3873" t="s">
        <v>7</v>
      </c>
      <c r="H3873">
        <v>140.87410433560001</v>
      </c>
      <c r="I3873">
        <v>69.101111382581195</v>
      </c>
      <c r="J3873">
        <v>146.64488754324401</v>
      </c>
      <c r="K3873">
        <v>196.72361786005499</v>
      </c>
    </row>
    <row r="3874" spans="1:11" x14ac:dyDescent="0.35">
      <c r="A3874" t="str">
        <f t="shared" si="61"/>
        <v>Other types &amp; mixed</v>
      </c>
      <c r="B3874" t="s">
        <v>70</v>
      </c>
      <c r="F3874" t="s">
        <v>211</v>
      </c>
      <c r="G3874" t="s">
        <v>9</v>
      </c>
      <c r="H3874">
        <v>32143.2308122461</v>
      </c>
      <c r="I3874">
        <v>15075.8376882392</v>
      </c>
      <c r="J3874">
        <v>26697.0318758547</v>
      </c>
      <c r="K3874">
        <v>58680.988842926301</v>
      </c>
    </row>
    <row r="3875" spans="1:11" x14ac:dyDescent="0.35">
      <c r="A3875" t="str">
        <f t="shared" si="61"/>
        <v>Other types &amp; mixed</v>
      </c>
      <c r="B3875" t="s">
        <v>70</v>
      </c>
      <c r="F3875" t="s">
        <v>212</v>
      </c>
      <c r="G3875" t="s">
        <v>9</v>
      </c>
      <c r="H3875">
        <v>15940.2674637581</v>
      </c>
      <c r="I3875">
        <v>9821.9054109849494</v>
      </c>
      <c r="J3875">
        <v>13208.404870996999</v>
      </c>
      <c r="K3875">
        <v>26969.1355447235</v>
      </c>
    </row>
    <row r="3876" spans="1:11" x14ac:dyDescent="0.35">
      <c r="A3876" t="str">
        <f t="shared" si="61"/>
        <v>Other types &amp; mixed</v>
      </c>
      <c r="B3876" t="s">
        <v>70</v>
      </c>
      <c r="F3876" t="s">
        <v>213</v>
      </c>
      <c r="G3876" t="s">
        <v>9</v>
      </c>
      <c r="H3876">
        <v>16202.963348488</v>
      </c>
      <c r="I3876">
        <v>5253.9322772542801</v>
      </c>
      <c r="J3876">
        <v>13488.627004857701</v>
      </c>
      <c r="K3876">
        <v>31711.853298202801</v>
      </c>
    </row>
    <row r="3877" spans="1:11" x14ac:dyDescent="0.35">
      <c r="A3877" t="str">
        <f t="shared" si="61"/>
        <v>Other types &amp; mixed</v>
      </c>
      <c r="B3877" t="s">
        <v>70</v>
      </c>
      <c r="F3877" t="s">
        <v>214</v>
      </c>
      <c r="G3877" t="s">
        <v>9</v>
      </c>
      <c r="H3877">
        <v>28033.755566529799</v>
      </c>
      <c r="I3877">
        <v>13175.0451836998</v>
      </c>
      <c r="J3877">
        <v>28914.1262687993</v>
      </c>
      <c r="K3877">
        <v>40207.046179569603</v>
      </c>
    </row>
    <row r="3878" spans="1:11" x14ac:dyDescent="0.35">
      <c r="A3878" t="str">
        <f t="shared" si="61"/>
        <v>Other types &amp; mixed</v>
      </c>
      <c r="B3878" t="s">
        <v>70</v>
      </c>
      <c r="F3878" t="s">
        <v>215</v>
      </c>
      <c r="G3878" t="s">
        <v>9</v>
      </c>
      <c r="H3878">
        <v>2465.4706692638101</v>
      </c>
      <c r="I3878">
        <v>1906.47609450045</v>
      </c>
      <c r="J3878">
        <v>2614.1180106402899</v>
      </c>
      <c r="K3878">
        <v>2698.8224575046402</v>
      </c>
    </row>
    <row r="3879" spans="1:11" x14ac:dyDescent="0.35">
      <c r="A3879" t="str">
        <f t="shared" si="61"/>
        <v>Other types &amp; mixed</v>
      </c>
      <c r="B3879" t="s">
        <v>70</v>
      </c>
      <c r="F3879" t="s">
        <v>216</v>
      </c>
      <c r="G3879" t="s">
        <v>9</v>
      </c>
      <c r="H3879">
        <v>25568.284897265999</v>
      </c>
      <c r="I3879">
        <v>11268.5690891993</v>
      </c>
      <c r="J3879">
        <v>26300.008258159</v>
      </c>
      <c r="K3879">
        <v>37508.223722064897</v>
      </c>
    </row>
    <row r="3880" spans="1:11" x14ac:dyDescent="0.35">
      <c r="A3880" t="str">
        <f t="shared" ref="A3880:A3903" si="62">CONCATENATE(B3880,C3880,D3880,E3880)</f>
        <v>Other types &amp; mixedPigs</v>
      </c>
      <c r="B3880" t="s">
        <v>70</v>
      </c>
      <c r="C3880" t="s">
        <v>71</v>
      </c>
      <c r="F3880" t="s">
        <v>4</v>
      </c>
      <c r="G3880" t="s">
        <v>5</v>
      </c>
      <c r="H3880">
        <v>1338.0003999999999</v>
      </c>
      <c r="I3880">
        <v>319.84210000000002</v>
      </c>
      <c r="J3880">
        <v>666.39919999999995</v>
      </c>
      <c r="K3880">
        <v>351.75909999999999</v>
      </c>
    </row>
    <row r="3881" spans="1:11" x14ac:dyDescent="0.35">
      <c r="A3881" t="str">
        <f t="shared" si="62"/>
        <v>Other types &amp; mixedPigs</v>
      </c>
      <c r="B3881" t="s">
        <v>70</v>
      </c>
      <c r="C3881" t="s">
        <v>71</v>
      </c>
      <c r="F3881" t="s">
        <v>6</v>
      </c>
      <c r="G3881" t="s">
        <v>7</v>
      </c>
      <c r="H3881">
        <v>77.805243558970503</v>
      </c>
      <c r="I3881" t="s">
        <v>58</v>
      </c>
      <c r="J3881">
        <v>120.27974658583</v>
      </c>
      <c r="K3881">
        <v>51.067674596051702</v>
      </c>
    </row>
    <row r="3882" spans="1:11" x14ac:dyDescent="0.35">
      <c r="A3882" t="str">
        <f t="shared" si="62"/>
        <v>Other types &amp; mixedPigs</v>
      </c>
      <c r="B3882" t="s">
        <v>70</v>
      </c>
      <c r="C3882" t="s">
        <v>71</v>
      </c>
      <c r="F3882" t="s">
        <v>211</v>
      </c>
      <c r="G3882" t="s">
        <v>9</v>
      </c>
      <c r="H3882">
        <v>45787.512347231001</v>
      </c>
      <c r="I3882" t="s">
        <v>58</v>
      </c>
      <c r="J3882">
        <v>30458.840120606401</v>
      </c>
      <c r="K3882">
        <v>110653.657028631</v>
      </c>
    </row>
    <row r="3883" spans="1:11" x14ac:dyDescent="0.35">
      <c r="A3883" t="str">
        <f t="shared" si="62"/>
        <v>Other types &amp; mixedPigs</v>
      </c>
      <c r="B3883" t="s">
        <v>70</v>
      </c>
      <c r="C3883" t="s">
        <v>71</v>
      </c>
      <c r="F3883" t="s">
        <v>212</v>
      </c>
      <c r="G3883" t="s">
        <v>9</v>
      </c>
      <c r="H3883">
        <v>30122.6256131911</v>
      </c>
      <c r="I3883" t="s">
        <v>58</v>
      </c>
      <c r="J3883" t="s">
        <v>19</v>
      </c>
      <c r="K3883" t="s">
        <v>24</v>
      </c>
    </row>
    <row r="3884" spans="1:11" x14ac:dyDescent="0.35">
      <c r="A3884" t="str">
        <f t="shared" si="62"/>
        <v>Other types &amp; mixedPigs</v>
      </c>
      <c r="B3884" t="s">
        <v>70</v>
      </c>
      <c r="C3884" t="s">
        <v>71</v>
      </c>
      <c r="F3884" t="s">
        <v>213</v>
      </c>
      <c r="G3884" t="s">
        <v>9</v>
      </c>
      <c r="H3884">
        <v>15664.886734039799</v>
      </c>
      <c r="I3884" t="s">
        <v>24</v>
      </c>
      <c r="J3884">
        <v>10235.7771742523</v>
      </c>
      <c r="K3884" t="s">
        <v>54</v>
      </c>
    </row>
    <row r="3885" spans="1:11" x14ac:dyDescent="0.35">
      <c r="A3885" t="str">
        <f t="shared" si="62"/>
        <v>Other types &amp; mixedPigs</v>
      </c>
      <c r="B3885" t="s">
        <v>70</v>
      </c>
      <c r="C3885" t="s">
        <v>71</v>
      </c>
      <c r="F3885" t="s">
        <v>214</v>
      </c>
      <c r="G3885" t="s">
        <v>9</v>
      </c>
      <c r="H3885">
        <v>13623.5070671877</v>
      </c>
      <c r="I3885" t="s">
        <v>58</v>
      </c>
      <c r="J3885">
        <v>21595.821947865501</v>
      </c>
      <c r="K3885">
        <v>8339.0733686776002</v>
      </c>
    </row>
    <row r="3886" spans="1:11" x14ac:dyDescent="0.35">
      <c r="A3886" t="str">
        <f t="shared" si="62"/>
        <v>Other types &amp; mixedPigs</v>
      </c>
      <c r="B3886" t="s">
        <v>70</v>
      </c>
      <c r="C3886" t="s">
        <v>71</v>
      </c>
      <c r="F3886" t="s">
        <v>215</v>
      </c>
      <c r="G3886" t="s">
        <v>9</v>
      </c>
      <c r="H3886">
        <v>1042.64520899994</v>
      </c>
      <c r="I3886" t="s">
        <v>58</v>
      </c>
      <c r="J3886">
        <v>1723.2978219361601</v>
      </c>
      <c r="K3886">
        <v>448.871951002831</v>
      </c>
    </row>
    <row r="3887" spans="1:11" x14ac:dyDescent="0.35">
      <c r="A3887" t="str">
        <f t="shared" si="62"/>
        <v>Other types &amp; mixedPigs</v>
      </c>
      <c r="B3887" t="s">
        <v>70</v>
      </c>
      <c r="C3887" t="s">
        <v>71</v>
      </c>
      <c r="F3887" t="s">
        <v>216</v>
      </c>
      <c r="G3887" t="s">
        <v>9</v>
      </c>
      <c r="H3887">
        <v>12580.8618581878</v>
      </c>
      <c r="I3887" t="s">
        <v>58</v>
      </c>
      <c r="J3887">
        <v>19872.5241259293</v>
      </c>
      <c r="K3887">
        <v>7890.2014176747698</v>
      </c>
    </row>
    <row r="3888" spans="1:11" x14ac:dyDescent="0.35">
      <c r="A3888" t="str">
        <f t="shared" si="62"/>
        <v>Other types &amp; mixedPoultry</v>
      </c>
      <c r="B3888" t="s">
        <v>70</v>
      </c>
      <c r="C3888" t="s">
        <v>72</v>
      </c>
      <c r="F3888" t="s">
        <v>4</v>
      </c>
      <c r="G3888" t="s">
        <v>5</v>
      </c>
      <c r="H3888">
        <v>1572.9999</v>
      </c>
      <c r="I3888">
        <v>354.077</v>
      </c>
      <c r="J3888">
        <v>777.0847</v>
      </c>
      <c r="K3888">
        <v>441.83819999999997</v>
      </c>
    </row>
    <row r="3889" spans="1:11" x14ac:dyDescent="0.35">
      <c r="A3889" t="str">
        <f t="shared" si="62"/>
        <v>Other types &amp; mixedPoultry</v>
      </c>
      <c r="B3889" t="s">
        <v>70</v>
      </c>
      <c r="C3889" t="s">
        <v>72</v>
      </c>
      <c r="F3889" t="s">
        <v>6</v>
      </c>
      <c r="G3889" t="s">
        <v>7</v>
      </c>
      <c r="H3889">
        <v>64.929022941450896</v>
      </c>
      <c r="I3889" t="s">
        <v>19</v>
      </c>
      <c r="J3889">
        <v>68.028062406839297</v>
      </c>
      <c r="K3889">
        <v>103.5332001262</v>
      </c>
    </row>
    <row r="3890" spans="1:11" x14ac:dyDescent="0.35">
      <c r="A3890" t="str">
        <f t="shared" si="62"/>
        <v>Other types &amp; mixedPoultry</v>
      </c>
      <c r="B3890" t="s">
        <v>70</v>
      </c>
      <c r="C3890" t="s">
        <v>72</v>
      </c>
      <c r="F3890" t="s">
        <v>211</v>
      </c>
      <c r="G3890" t="s">
        <v>9</v>
      </c>
      <c r="H3890">
        <v>42118.786096362797</v>
      </c>
      <c r="I3890" t="s">
        <v>24</v>
      </c>
      <c r="J3890">
        <v>62226.330932522498</v>
      </c>
      <c r="K3890" t="s">
        <v>54</v>
      </c>
    </row>
    <row r="3891" spans="1:11" x14ac:dyDescent="0.35">
      <c r="A3891" t="str">
        <f t="shared" si="62"/>
        <v>Other types &amp; mixedPoultry</v>
      </c>
      <c r="B3891" t="s">
        <v>70</v>
      </c>
      <c r="C3891" t="s">
        <v>72</v>
      </c>
      <c r="F3891" t="s">
        <v>212</v>
      </c>
      <c r="G3891" t="s">
        <v>9</v>
      </c>
      <c r="H3891">
        <v>16089.444561948199</v>
      </c>
      <c r="I3891" t="s">
        <v>24</v>
      </c>
      <c r="J3891">
        <v>26546.4265592927</v>
      </c>
      <c r="K3891" t="s">
        <v>54</v>
      </c>
    </row>
    <row r="3892" spans="1:11" x14ac:dyDescent="0.35">
      <c r="A3892" t="str">
        <f t="shared" si="62"/>
        <v>Other types &amp; mixedPoultry</v>
      </c>
      <c r="B3892" t="s">
        <v>70</v>
      </c>
      <c r="C3892" t="s">
        <v>72</v>
      </c>
      <c r="F3892" t="s">
        <v>213</v>
      </c>
      <c r="G3892" t="s">
        <v>9</v>
      </c>
      <c r="H3892">
        <v>26029.341534414601</v>
      </c>
      <c r="I3892" t="s">
        <v>19</v>
      </c>
      <c r="J3892">
        <v>35679.904373229801</v>
      </c>
      <c r="K3892">
        <v>29856.950248982601</v>
      </c>
    </row>
    <row r="3893" spans="1:11" x14ac:dyDescent="0.35">
      <c r="A3893" t="str">
        <f t="shared" si="62"/>
        <v>Other types &amp; mixedPoultry</v>
      </c>
      <c r="B3893" t="s">
        <v>70</v>
      </c>
      <c r="C3893" t="s">
        <v>72</v>
      </c>
      <c r="F3893" t="s">
        <v>214</v>
      </c>
      <c r="G3893" t="s">
        <v>9</v>
      </c>
      <c r="H3893">
        <v>11438.638435832099</v>
      </c>
      <c r="I3893" t="s">
        <v>19</v>
      </c>
      <c r="J3893">
        <v>12332.3107531264</v>
      </c>
      <c r="K3893">
        <v>18353.835688267802</v>
      </c>
    </row>
    <row r="3894" spans="1:11" x14ac:dyDescent="0.35">
      <c r="A3894" t="str">
        <f t="shared" si="62"/>
        <v>Other types &amp; mixedPoultry</v>
      </c>
      <c r="B3894" t="s">
        <v>70</v>
      </c>
      <c r="C3894" t="s">
        <v>72</v>
      </c>
      <c r="F3894" t="s">
        <v>215</v>
      </c>
      <c r="G3894" t="s">
        <v>9</v>
      </c>
      <c r="H3894">
        <v>881.82002166688005</v>
      </c>
      <c r="I3894" t="s">
        <v>19</v>
      </c>
      <c r="J3894">
        <v>574.39656668056898</v>
      </c>
      <c r="K3894" t="s">
        <v>19</v>
      </c>
    </row>
    <row r="3895" spans="1:11" x14ac:dyDescent="0.35">
      <c r="A3895" t="str">
        <f t="shared" si="62"/>
        <v>Other types &amp; mixedPoultry</v>
      </c>
      <c r="B3895" t="s">
        <v>70</v>
      </c>
      <c r="C3895" t="s">
        <v>72</v>
      </c>
      <c r="F3895" t="s">
        <v>216</v>
      </c>
      <c r="G3895" t="s">
        <v>9</v>
      </c>
      <c r="H3895">
        <v>10556.8184141652</v>
      </c>
      <c r="I3895" t="s">
        <v>19</v>
      </c>
      <c r="J3895">
        <v>11757.9141864458</v>
      </c>
      <c r="K3895">
        <v>16292.7924817275</v>
      </c>
    </row>
    <row r="3896" spans="1:11" x14ac:dyDescent="0.35">
      <c r="A3896" t="str">
        <f t="shared" si="62"/>
        <v>Other types &amp; mixedMixed</v>
      </c>
      <c r="B3896" t="s">
        <v>70</v>
      </c>
      <c r="C3896" t="s">
        <v>73</v>
      </c>
      <c r="F3896" t="s">
        <v>4</v>
      </c>
      <c r="G3896" t="s">
        <v>5</v>
      </c>
      <c r="H3896">
        <v>6003.0002999999997</v>
      </c>
      <c r="I3896">
        <v>1473.6474000000001</v>
      </c>
      <c r="J3896">
        <v>3024.7759000000001</v>
      </c>
      <c r="K3896">
        <v>1504.577</v>
      </c>
    </row>
    <row r="3897" spans="1:11" x14ac:dyDescent="0.35">
      <c r="A3897" t="str">
        <f t="shared" si="62"/>
        <v>Other types &amp; mixedMixed</v>
      </c>
      <c r="B3897" t="s">
        <v>70</v>
      </c>
      <c r="C3897" t="s">
        <v>73</v>
      </c>
      <c r="F3897" t="s">
        <v>6</v>
      </c>
      <c r="G3897" t="s">
        <v>7</v>
      </c>
      <c r="H3897">
        <v>174.831751544973</v>
      </c>
      <c r="I3897">
        <v>94.248307788552395</v>
      </c>
      <c r="J3897">
        <v>172.650662324108</v>
      </c>
      <c r="K3897">
        <v>258.14346539259901</v>
      </c>
    </row>
    <row r="3898" spans="1:11" x14ac:dyDescent="0.35">
      <c r="A3898" t="str">
        <f t="shared" si="62"/>
        <v>Other types &amp; mixedMixed</v>
      </c>
      <c r="B3898" t="s">
        <v>70</v>
      </c>
      <c r="C3898" t="s">
        <v>73</v>
      </c>
      <c r="F3898" t="s">
        <v>211</v>
      </c>
      <c r="G3898" t="s">
        <v>9</v>
      </c>
      <c r="H3898">
        <v>26488.125045237801</v>
      </c>
      <c r="I3898">
        <v>19391.0549401438</v>
      </c>
      <c r="J3898">
        <v>16740.5452800983</v>
      </c>
      <c r="K3898">
        <v>53035.668484298301</v>
      </c>
    </row>
    <row r="3899" spans="1:11" x14ac:dyDescent="0.35">
      <c r="A3899" t="str">
        <f t="shared" si="62"/>
        <v>Other types &amp; mixedMixed</v>
      </c>
      <c r="B3899" t="s">
        <v>70</v>
      </c>
      <c r="C3899" t="s">
        <v>73</v>
      </c>
      <c r="F3899" t="s">
        <v>212</v>
      </c>
      <c r="G3899" t="s">
        <v>9</v>
      </c>
      <c r="H3899">
        <v>12740.091638776001</v>
      </c>
      <c r="I3899">
        <v>12793.183341211699</v>
      </c>
      <c r="J3899">
        <v>8236.3554996917301</v>
      </c>
      <c r="K3899">
        <v>21742.325545186501</v>
      </c>
    </row>
    <row r="3900" spans="1:11" x14ac:dyDescent="0.35">
      <c r="A3900" t="str">
        <f t="shared" si="62"/>
        <v>Other types &amp; mixedMixed</v>
      </c>
      <c r="B3900" t="s">
        <v>70</v>
      </c>
      <c r="C3900" t="s">
        <v>73</v>
      </c>
      <c r="F3900" t="s">
        <v>213</v>
      </c>
      <c r="G3900" t="s">
        <v>9</v>
      </c>
      <c r="H3900">
        <v>13748.0334064618</v>
      </c>
      <c r="I3900">
        <v>6597.8715989320099</v>
      </c>
      <c r="J3900">
        <v>8504.1897804065393</v>
      </c>
      <c r="K3900">
        <v>31293.342939111801</v>
      </c>
    </row>
    <row r="3901" spans="1:11" x14ac:dyDescent="0.35">
      <c r="A3901" t="str">
        <f t="shared" si="62"/>
        <v>Other types &amp; mixedMixed</v>
      </c>
      <c r="B3901" t="s">
        <v>70</v>
      </c>
      <c r="C3901" t="s">
        <v>73</v>
      </c>
      <c r="F3901" t="s">
        <v>214</v>
      </c>
      <c r="G3901" t="s">
        <v>9</v>
      </c>
      <c r="H3901">
        <v>35594.147633026099</v>
      </c>
      <c r="I3901">
        <v>18383.3051172214</v>
      </c>
      <c r="J3901">
        <v>34786.4248679382</v>
      </c>
      <c r="K3901">
        <v>54075.0187874732</v>
      </c>
    </row>
    <row r="3902" spans="1:11" x14ac:dyDescent="0.35">
      <c r="A3902" t="str">
        <f t="shared" si="62"/>
        <v>Other types &amp; mixedMixed</v>
      </c>
      <c r="B3902" t="s">
        <v>70</v>
      </c>
      <c r="C3902" t="s">
        <v>73</v>
      </c>
      <c r="F3902" t="s">
        <v>215</v>
      </c>
      <c r="G3902" t="s">
        <v>9</v>
      </c>
      <c r="H3902">
        <v>3197.57513796892</v>
      </c>
      <c r="I3902">
        <v>2697.67596278459</v>
      </c>
      <c r="J3902">
        <v>3334.3955649077998</v>
      </c>
      <c r="K3902">
        <v>3412.1364330971401</v>
      </c>
    </row>
    <row r="3903" spans="1:11" x14ac:dyDescent="0.35">
      <c r="A3903" t="str">
        <f t="shared" si="62"/>
        <v>Other types &amp; mixedMixed</v>
      </c>
      <c r="B3903" t="s">
        <v>70</v>
      </c>
      <c r="C3903" t="s">
        <v>73</v>
      </c>
      <c r="F3903" t="s">
        <v>216</v>
      </c>
      <c r="G3903" t="s">
        <v>9</v>
      </c>
      <c r="H3903">
        <v>32396.5724950572</v>
      </c>
      <c r="I3903">
        <v>15685.6291544368</v>
      </c>
      <c r="J3903">
        <v>31452.029303030398</v>
      </c>
      <c r="K3903">
        <v>50662.882354376001</v>
      </c>
    </row>
    <row r="3904" spans="1:11" x14ac:dyDescent="0.35">
      <c r="A3904" t="s">
        <v>3</v>
      </c>
      <c r="F3904" t="s">
        <v>4</v>
      </c>
      <c r="G3904" t="s">
        <v>5</v>
      </c>
      <c r="H3904">
        <v>57124.002777000002</v>
      </c>
      <c r="I3904">
        <v>14139.652577000001</v>
      </c>
      <c r="J3904">
        <v>28483.656299999999</v>
      </c>
      <c r="K3904">
        <v>14500.6939</v>
      </c>
    </row>
    <row r="3905" spans="1:11" x14ac:dyDescent="0.35">
      <c r="A3905" t="s">
        <v>3</v>
      </c>
      <c r="F3905" t="s">
        <v>6</v>
      </c>
      <c r="G3905" t="s">
        <v>7</v>
      </c>
      <c r="H3905">
        <v>153.667238676203</v>
      </c>
      <c r="I3905">
        <v>86.2961590678091</v>
      </c>
      <c r="J3905">
        <v>155.25721770357799</v>
      </c>
      <c r="K3905">
        <v>216.237709407962</v>
      </c>
    </row>
    <row r="3906" spans="1:11" x14ac:dyDescent="0.35">
      <c r="A3906" t="s">
        <v>3</v>
      </c>
      <c r="F3906" t="s">
        <v>8</v>
      </c>
      <c r="G3906" t="s">
        <v>9</v>
      </c>
      <c r="H3906">
        <v>147.70655441211301</v>
      </c>
      <c r="I3906">
        <v>82.328535009778506</v>
      </c>
      <c r="J3906">
        <v>149.89980982536301</v>
      </c>
      <c r="K3906">
        <v>207.14857512480901</v>
      </c>
    </row>
    <row r="3907" spans="1:11" x14ac:dyDescent="0.35">
      <c r="A3907" t="s">
        <v>3</v>
      </c>
      <c r="F3907" t="s">
        <v>217</v>
      </c>
      <c r="G3907" t="s">
        <v>9</v>
      </c>
      <c r="H3907">
        <v>93.316695208608294</v>
      </c>
      <c r="I3907">
        <v>55.273751919003701</v>
      </c>
      <c r="J3907">
        <v>88.800293432097007</v>
      </c>
      <c r="K3907">
        <v>139.283987645308</v>
      </c>
    </row>
    <row r="3908" spans="1:11" x14ac:dyDescent="0.35">
      <c r="A3908" t="s">
        <v>3</v>
      </c>
      <c r="F3908" t="s">
        <v>218</v>
      </c>
      <c r="G3908" t="s">
        <v>9</v>
      </c>
      <c r="H3908">
        <v>118167.30138110201</v>
      </c>
      <c r="I3908">
        <v>48491.736946090597</v>
      </c>
      <c r="J3908">
        <v>135823.813323657</v>
      </c>
      <c r="K3908">
        <v>151425.451640304</v>
      </c>
    </row>
    <row r="3909" spans="1:11" x14ac:dyDescent="0.35">
      <c r="A3909" t="s">
        <v>3</v>
      </c>
      <c r="F3909" t="s">
        <v>219</v>
      </c>
      <c r="G3909" t="s">
        <v>9</v>
      </c>
      <c r="H3909">
        <v>124393.67466022501</v>
      </c>
      <c r="I3909">
        <v>50709.492767570002</v>
      </c>
      <c r="J3909">
        <v>154439.88467726301</v>
      </c>
      <c r="K3909">
        <v>137223.599519179</v>
      </c>
    </row>
    <row r="3910" spans="1:11" x14ac:dyDescent="0.35">
      <c r="A3910" t="s">
        <v>3</v>
      </c>
      <c r="F3910" t="s">
        <v>220</v>
      </c>
      <c r="G3910" t="s">
        <v>9</v>
      </c>
      <c r="H3910">
        <v>392.05560858941197</v>
      </c>
      <c r="I3910">
        <v>179.11193461143301</v>
      </c>
      <c r="J3910">
        <v>553.69970232719004</v>
      </c>
      <c r="K3910">
        <v>282.18050527223397</v>
      </c>
    </row>
    <row r="3911" spans="1:11" x14ac:dyDescent="0.35">
      <c r="A3911" t="s">
        <v>3</v>
      </c>
      <c r="F3911" t="s">
        <v>221</v>
      </c>
      <c r="G3911" t="s">
        <v>9</v>
      </c>
      <c r="H3911">
        <v>13450.7385919305</v>
      </c>
      <c r="I3911">
        <v>3775.1865391209999</v>
      </c>
      <c r="J3911">
        <v>16810.596983375999</v>
      </c>
      <c r="K3911">
        <v>16285.630022801901</v>
      </c>
    </row>
    <row r="3912" spans="1:11" x14ac:dyDescent="0.35">
      <c r="A3912" t="s">
        <v>3</v>
      </c>
      <c r="F3912" t="s">
        <v>222</v>
      </c>
      <c r="G3912" t="s">
        <v>9</v>
      </c>
      <c r="H3912">
        <v>259785.56751993101</v>
      </c>
      <c r="I3912">
        <v>100990.471084986</v>
      </c>
      <c r="J3912">
        <v>310717.719168954</v>
      </c>
      <c r="K3912">
        <v>314581.12405058101</v>
      </c>
    </row>
    <row r="3913" spans="1:11" x14ac:dyDescent="0.35">
      <c r="A3913" t="s">
        <v>3</v>
      </c>
      <c r="F3913" t="s">
        <v>223</v>
      </c>
      <c r="G3913" t="s">
        <v>9</v>
      </c>
      <c r="H3913">
        <v>45617.576400469203</v>
      </c>
      <c r="I3913">
        <v>22459.2662413908</v>
      </c>
      <c r="J3913">
        <v>53672.025826986202</v>
      </c>
      <c r="K3913">
        <v>52377.962589238603</v>
      </c>
    </row>
    <row r="3914" spans="1:11" x14ac:dyDescent="0.35">
      <c r="A3914" t="s">
        <v>3</v>
      </c>
      <c r="F3914" t="s">
        <v>224</v>
      </c>
      <c r="G3914" t="s">
        <v>9</v>
      </c>
      <c r="H3914">
        <v>67306.604721730895</v>
      </c>
      <c r="I3914">
        <v>30535.831336098199</v>
      </c>
      <c r="J3914">
        <v>88521.027220767894</v>
      </c>
      <c r="K3914">
        <v>61490.444544381397</v>
      </c>
    </row>
    <row r="3915" spans="1:11" x14ac:dyDescent="0.35">
      <c r="A3915" t="s">
        <v>3</v>
      </c>
      <c r="F3915" t="s">
        <v>225</v>
      </c>
      <c r="G3915" t="s">
        <v>9</v>
      </c>
      <c r="H3915">
        <v>5986.5844587201</v>
      </c>
      <c r="I3915" t="s">
        <v>19</v>
      </c>
      <c r="J3915">
        <v>8629.4390142216398</v>
      </c>
      <c r="K3915">
        <v>4329.7815918174801</v>
      </c>
    </row>
    <row r="3916" spans="1:11" x14ac:dyDescent="0.35">
      <c r="A3916" t="s">
        <v>3</v>
      </c>
      <c r="F3916" t="s">
        <v>226</v>
      </c>
      <c r="G3916" t="s">
        <v>9</v>
      </c>
      <c r="H3916">
        <v>14989.8933005982</v>
      </c>
      <c r="I3916">
        <v>8074.6239266177099</v>
      </c>
      <c r="J3916">
        <v>17051.281047015698</v>
      </c>
      <c r="K3916">
        <v>17683.808958969901</v>
      </c>
    </row>
    <row r="3917" spans="1:11" x14ac:dyDescent="0.35">
      <c r="A3917" t="s">
        <v>3</v>
      </c>
      <c r="F3917" t="s">
        <v>227</v>
      </c>
      <c r="G3917" t="s">
        <v>9</v>
      </c>
      <c r="H3917">
        <v>596.44306281332797</v>
      </c>
      <c r="I3917">
        <v>229.20938054325401</v>
      </c>
      <c r="J3917">
        <v>974.32420618697097</v>
      </c>
      <c r="K3917" t="s">
        <v>19</v>
      </c>
    </row>
    <row r="3918" spans="1:11" x14ac:dyDescent="0.35">
      <c r="A3918" t="s">
        <v>3</v>
      </c>
      <c r="F3918" t="s">
        <v>228</v>
      </c>
      <c r="G3918" t="s">
        <v>9</v>
      </c>
      <c r="H3918">
        <v>134497.10194433201</v>
      </c>
      <c r="I3918">
        <v>63660.7183899027</v>
      </c>
      <c r="J3918">
        <v>168848.09731517901</v>
      </c>
      <c r="K3918">
        <v>136094.26051649201</v>
      </c>
    </row>
    <row r="3919" spans="1:11" x14ac:dyDescent="0.35">
      <c r="A3919" t="s">
        <v>3</v>
      </c>
      <c r="F3919" t="s">
        <v>229</v>
      </c>
      <c r="G3919" t="s">
        <v>9</v>
      </c>
      <c r="H3919">
        <v>125288.465575599</v>
      </c>
      <c r="I3919">
        <v>37329.752695082803</v>
      </c>
      <c r="J3919">
        <v>141869.621853775</v>
      </c>
      <c r="K3919">
        <v>178486.863534089</v>
      </c>
    </row>
    <row r="3920" spans="1:11" x14ac:dyDescent="0.35">
      <c r="A3920" t="s">
        <v>3</v>
      </c>
      <c r="F3920" t="s">
        <v>230</v>
      </c>
      <c r="G3920" t="s">
        <v>9</v>
      </c>
      <c r="H3920">
        <v>22101.696173094901</v>
      </c>
      <c r="I3920">
        <v>8675.3288045928093</v>
      </c>
      <c r="J3920">
        <v>28441.436382112301</v>
      </c>
      <c r="K3920">
        <v>22740.644135223101</v>
      </c>
    </row>
    <row r="3921" spans="1:13" x14ac:dyDescent="0.35">
      <c r="A3921" t="s">
        <v>3</v>
      </c>
      <c r="F3921" t="s">
        <v>231</v>
      </c>
      <c r="G3921" t="s">
        <v>9</v>
      </c>
      <c r="H3921">
        <v>0</v>
      </c>
      <c r="I3921">
        <v>0</v>
      </c>
      <c r="J3921">
        <v>0</v>
      </c>
      <c r="K3921">
        <v>0</v>
      </c>
    </row>
    <row r="3922" spans="1:13" x14ac:dyDescent="0.35">
      <c r="A3922" t="s">
        <v>3</v>
      </c>
      <c r="F3922" t="s">
        <v>232</v>
      </c>
      <c r="G3922" t="s">
        <v>9</v>
      </c>
      <c r="H3922">
        <v>8874.3592981672791</v>
      </c>
      <c r="I3922">
        <v>5665.9500201172496</v>
      </c>
      <c r="J3922">
        <v>9811.1308818945308</v>
      </c>
      <c r="K3922">
        <v>10162.7881707992</v>
      </c>
    </row>
    <row r="3923" spans="1:13" x14ac:dyDescent="0.35">
      <c r="A3923" t="s">
        <v>3</v>
      </c>
      <c r="F3923" t="s">
        <v>233</v>
      </c>
      <c r="G3923" t="s">
        <v>9</v>
      </c>
      <c r="H3923">
        <v>11557.9696942263</v>
      </c>
      <c r="I3923">
        <v>7354.1369365970804</v>
      </c>
      <c r="J3923">
        <v>13104.541906426501</v>
      </c>
      <c r="K3923">
        <v>12619.2087946012</v>
      </c>
    </row>
    <row r="3924" spans="1:13" x14ac:dyDescent="0.35">
      <c r="A3924" t="s">
        <v>3</v>
      </c>
      <c r="F3924" t="s">
        <v>234</v>
      </c>
      <c r="G3924" t="s">
        <v>9</v>
      </c>
      <c r="H3924">
        <v>19536.944610439201</v>
      </c>
      <c r="I3924">
        <v>12490.3949896549</v>
      </c>
      <c r="J3924">
        <v>21702.371189467001</v>
      </c>
      <c r="K3924">
        <v>22154.508800561602</v>
      </c>
    </row>
    <row r="3925" spans="1:13" x14ac:dyDescent="0.35">
      <c r="A3925" t="s">
        <v>3</v>
      </c>
      <c r="F3925" t="s">
        <v>235</v>
      </c>
      <c r="G3925" t="s">
        <v>9</v>
      </c>
      <c r="H3925">
        <v>39969.273602832698</v>
      </c>
      <c r="I3925">
        <v>25510.4819463692</v>
      </c>
      <c r="J3925">
        <v>44618.043977788002</v>
      </c>
      <c r="K3925">
        <v>44936.505765962</v>
      </c>
    </row>
    <row r="3926" spans="1:13" x14ac:dyDescent="0.35">
      <c r="A3926" t="s">
        <v>3</v>
      </c>
      <c r="F3926" t="s">
        <v>236</v>
      </c>
      <c r="G3926" t="s">
        <v>9</v>
      </c>
      <c r="H3926">
        <v>266.66149530111699</v>
      </c>
      <c r="I3926" t="s">
        <v>19</v>
      </c>
      <c r="J3926">
        <v>288.23928271455799</v>
      </c>
      <c r="K3926" t="s">
        <v>19</v>
      </c>
    </row>
    <row r="3927" spans="1:13" x14ac:dyDescent="0.35">
      <c r="A3927" t="s">
        <v>3</v>
      </c>
      <c r="F3927" t="s">
        <v>237</v>
      </c>
      <c r="G3927" t="s">
        <v>9</v>
      </c>
      <c r="H3927">
        <v>4595.75413710881</v>
      </c>
      <c r="I3927">
        <v>3266.1387453913899</v>
      </c>
      <c r="J3927">
        <v>5181.8914981676699</v>
      </c>
      <c r="K3927">
        <v>4740.9171601643202</v>
      </c>
    </row>
    <row r="3928" spans="1:13" x14ac:dyDescent="0.35">
      <c r="A3928" t="s">
        <v>3</v>
      </c>
      <c r="F3928" t="s">
        <v>238</v>
      </c>
      <c r="G3928" t="s">
        <v>9</v>
      </c>
      <c r="H3928">
        <v>14726.7881399504</v>
      </c>
      <c r="I3928">
        <v>8828.9089615244702</v>
      </c>
      <c r="J3928">
        <v>17747.154765524199</v>
      </c>
      <c r="K3928">
        <v>14544.926336856201</v>
      </c>
    </row>
    <row r="3929" spans="1:13" x14ac:dyDescent="0.35">
      <c r="A3929" t="s">
        <v>3</v>
      </c>
      <c r="F3929" t="s">
        <v>239</v>
      </c>
      <c r="G3929" t="s">
        <v>9</v>
      </c>
      <c r="H3929">
        <v>667.39715756704902</v>
      </c>
      <c r="I3929">
        <v>458.829470363018</v>
      </c>
      <c r="J3929">
        <v>698.70004007175203</v>
      </c>
      <c r="K3929">
        <v>809.28375303474297</v>
      </c>
    </row>
    <row r="3930" spans="1:13" x14ac:dyDescent="0.35">
      <c r="A3930" t="s">
        <v>3</v>
      </c>
      <c r="F3930" t="s">
        <v>240</v>
      </c>
      <c r="G3930" t="s">
        <v>9</v>
      </c>
      <c r="H3930">
        <v>7370.1729714278599</v>
      </c>
      <c r="I3930">
        <v>5039.9635670564503</v>
      </c>
      <c r="J3930">
        <v>8392.2861545938595</v>
      </c>
      <c r="K3930">
        <v>7634.6314054115701</v>
      </c>
    </row>
    <row r="3931" spans="1:13" x14ac:dyDescent="0.35">
      <c r="A3931" t="s">
        <v>3</v>
      </c>
      <c r="F3931" t="s">
        <v>241</v>
      </c>
      <c r="G3931" t="s">
        <v>9</v>
      </c>
      <c r="H3931">
        <v>7364.5024544426897</v>
      </c>
      <c r="I3931">
        <v>2352.4574739067102</v>
      </c>
      <c r="J3931">
        <v>9814.6080710642691</v>
      </c>
      <c r="K3931">
        <v>7439.02360839435</v>
      </c>
    </row>
    <row r="3932" spans="1:13" x14ac:dyDescent="0.35">
      <c r="A3932" t="s">
        <v>3</v>
      </c>
      <c r="F3932" t="s">
        <v>242</v>
      </c>
      <c r="G3932" t="s">
        <v>9</v>
      </c>
      <c r="H3932">
        <v>119757.750308324</v>
      </c>
      <c r="I3932">
        <v>66712.671688394796</v>
      </c>
      <c r="J3932">
        <v>143362.957528125</v>
      </c>
      <c r="K3932">
        <v>125114.485220601</v>
      </c>
    </row>
    <row r="3933" spans="1:13" x14ac:dyDescent="0.35">
      <c r="A3933" t="s">
        <v>3</v>
      </c>
      <c r="F3933" t="s">
        <v>243</v>
      </c>
      <c r="G3933" t="s">
        <v>9</v>
      </c>
      <c r="H3933">
        <v>6187.0922176051799</v>
      </c>
      <c r="I3933">
        <v>-29126.505949175498</v>
      </c>
      <c r="J3933">
        <v>-586.91264725729798</v>
      </c>
      <c r="K3933">
        <v>53927.596254266296</v>
      </c>
      <c r="M3933" s="3"/>
    </row>
    <row r="3934" spans="1:13" x14ac:dyDescent="0.35">
      <c r="A3934" t="s">
        <v>3</v>
      </c>
      <c r="F3934" t="s">
        <v>244</v>
      </c>
      <c r="G3934" t="s">
        <v>9</v>
      </c>
      <c r="H3934">
        <v>656.37695032983004</v>
      </c>
      <c r="I3934">
        <v>256.41304413642399</v>
      </c>
      <c r="J3934">
        <v>906.42302709220701</v>
      </c>
      <c r="K3934">
        <v>555.21794077730397</v>
      </c>
    </row>
    <row r="3935" spans="1:13" x14ac:dyDescent="0.35">
      <c r="A3935" t="s">
        <v>3</v>
      </c>
      <c r="F3935" t="s">
        <v>245</v>
      </c>
      <c r="G3935" t="s">
        <v>9</v>
      </c>
      <c r="H3935">
        <v>6008.3642697936202</v>
      </c>
      <c r="I3935">
        <v>4237.2391713835004</v>
      </c>
      <c r="J3935">
        <v>7684.6127867860896</v>
      </c>
      <c r="K3935">
        <v>4442.7431191068799</v>
      </c>
    </row>
    <row r="3936" spans="1:13" x14ac:dyDescent="0.35">
      <c r="A3936" t="s">
        <v>3</v>
      </c>
      <c r="F3936" t="s">
        <v>246</v>
      </c>
      <c r="G3936" t="s">
        <v>9</v>
      </c>
      <c r="H3936">
        <v>16677.138031413899</v>
      </c>
      <c r="I3936">
        <v>8170.1787937499303</v>
      </c>
      <c r="J3936">
        <v>20483.478583383301</v>
      </c>
      <c r="K3936">
        <v>17495.509355300601</v>
      </c>
    </row>
    <row r="3937" spans="1:11" x14ac:dyDescent="0.35">
      <c r="A3937" t="s">
        <v>3</v>
      </c>
      <c r="F3937" t="s">
        <v>247</v>
      </c>
      <c r="G3937" t="s">
        <v>9</v>
      </c>
      <c r="H3937" t="s">
        <v>19</v>
      </c>
      <c r="I3937" t="s">
        <v>24</v>
      </c>
      <c r="J3937" t="s">
        <v>19</v>
      </c>
      <c r="K3937" t="s">
        <v>19</v>
      </c>
    </row>
    <row r="3938" spans="1:11" x14ac:dyDescent="0.35">
      <c r="A3938" t="s">
        <v>3</v>
      </c>
      <c r="F3938" t="s">
        <v>243</v>
      </c>
      <c r="G3938" t="s">
        <v>9</v>
      </c>
      <c r="H3938">
        <v>6187.0922176051799</v>
      </c>
      <c r="I3938">
        <v>-29126.505949175498</v>
      </c>
      <c r="J3938">
        <v>-586.91264725729798</v>
      </c>
      <c r="K3938">
        <v>53927.596254266296</v>
      </c>
    </row>
    <row r="3939" spans="1:11" x14ac:dyDescent="0.35">
      <c r="A3939" t="s">
        <v>3</v>
      </c>
      <c r="F3939" t="s">
        <v>248</v>
      </c>
      <c r="G3939" t="s">
        <v>9</v>
      </c>
      <c r="H3939">
        <v>3870.5995150476301</v>
      </c>
      <c r="I3939">
        <v>1274.50264525237</v>
      </c>
      <c r="J3939">
        <v>3418.37452308396</v>
      </c>
      <c r="K3939">
        <v>7290.3620021728802</v>
      </c>
    </row>
    <row r="3940" spans="1:11" x14ac:dyDescent="0.35">
      <c r="A3940" t="s">
        <v>3</v>
      </c>
      <c r="F3940" t="s">
        <v>213</v>
      </c>
      <c r="G3940" t="s">
        <v>9</v>
      </c>
      <c r="H3940">
        <v>12950.262286188899</v>
      </c>
      <c r="I3940">
        <v>4346.0687673111997</v>
      </c>
      <c r="J3940">
        <v>11777.9719852574</v>
      </c>
      <c r="K3940">
        <v>23642.9520393159</v>
      </c>
    </row>
    <row r="3941" spans="1:11" x14ac:dyDescent="0.35">
      <c r="A3941" t="s">
        <v>3</v>
      </c>
      <c r="F3941" t="s">
        <v>216</v>
      </c>
      <c r="G3941" t="s">
        <v>9</v>
      </c>
      <c r="H3941">
        <v>27342.6740208103</v>
      </c>
      <c r="I3941">
        <v>14181.5975494511</v>
      </c>
      <c r="J3941">
        <v>27821.732657453798</v>
      </c>
      <c r="K3941">
        <v>39235.050239485397</v>
      </c>
    </row>
    <row r="3942" spans="1:11" x14ac:dyDescent="0.35">
      <c r="A3942" t="s">
        <v>3</v>
      </c>
      <c r="F3942" t="s">
        <v>249</v>
      </c>
      <c r="G3942" t="s">
        <v>9</v>
      </c>
      <c r="H3942">
        <v>50350.6280396519</v>
      </c>
      <c r="I3942">
        <v>-9324.3369871608902</v>
      </c>
      <c r="J3942">
        <v>42431.166518537902</v>
      </c>
      <c r="K3942">
        <v>124095.96053524</v>
      </c>
    </row>
    <row r="3943" spans="1:11" x14ac:dyDescent="0.35">
      <c r="A3943" t="s">
        <v>3</v>
      </c>
      <c r="F3943" t="s">
        <v>250</v>
      </c>
      <c r="G3943" t="s">
        <v>9</v>
      </c>
      <c r="H3943">
        <v>29678.1170582587</v>
      </c>
      <c r="I3943">
        <v>30089.8321849977</v>
      </c>
      <c r="J3943">
        <v>31389.354373830902</v>
      </c>
      <c r="K3943">
        <v>25915.276136744102</v>
      </c>
    </row>
    <row r="3944" spans="1:11" x14ac:dyDescent="0.35">
      <c r="A3944" t="s">
        <v>3</v>
      </c>
      <c r="F3944" t="s">
        <v>251</v>
      </c>
      <c r="G3944" t="s">
        <v>9</v>
      </c>
      <c r="H3944">
        <v>20672.510981393301</v>
      </c>
      <c r="I3944">
        <v>-39414.169172158603</v>
      </c>
      <c r="J3944">
        <v>11041.812144707001</v>
      </c>
      <c r="K3944">
        <v>98180.684398496494</v>
      </c>
    </row>
    <row r="3945" spans="1:11" x14ac:dyDescent="0.35">
      <c r="A3945" t="s">
        <v>3</v>
      </c>
      <c r="F3945" t="s">
        <v>252</v>
      </c>
      <c r="G3945" t="s">
        <v>9</v>
      </c>
      <c r="H3945">
        <v>6455.7215421322198</v>
      </c>
      <c r="I3945">
        <v>4675.3115878767803</v>
      </c>
      <c r="J3945">
        <v>8142.2238382753003</v>
      </c>
      <c r="K3945">
        <v>4879.0126127274498</v>
      </c>
    </row>
    <row r="3946" spans="1:11" x14ac:dyDescent="0.35">
      <c r="A3946" t="s">
        <v>3</v>
      </c>
      <c r="F3946" t="s">
        <v>253</v>
      </c>
      <c r="G3946" t="s">
        <v>9</v>
      </c>
      <c r="H3946">
        <v>27128.232523525501</v>
      </c>
      <c r="I3946">
        <v>-34738.857584281803</v>
      </c>
      <c r="J3946">
        <v>19184.035982982299</v>
      </c>
      <c r="K3946">
        <v>103059.69701122399</v>
      </c>
    </row>
    <row r="3947" spans="1:11" x14ac:dyDescent="0.35">
      <c r="A3947" t="s">
        <v>3</v>
      </c>
      <c r="F3947" t="s">
        <v>254</v>
      </c>
      <c r="G3947" t="s">
        <v>9</v>
      </c>
      <c r="H3947">
        <v>656.37695032983004</v>
      </c>
      <c r="I3947">
        <v>256.41304413642399</v>
      </c>
      <c r="J3947">
        <v>906.42302709220701</v>
      </c>
      <c r="K3947">
        <v>555.21794077730397</v>
      </c>
    </row>
    <row r="3948" spans="1:11" x14ac:dyDescent="0.35">
      <c r="A3948" t="s">
        <v>3</v>
      </c>
      <c r="F3948" t="s">
        <v>255</v>
      </c>
      <c r="G3948" t="s">
        <v>9</v>
      </c>
      <c r="H3948">
        <v>25439.883798436498</v>
      </c>
      <c r="I3948">
        <v>15320.2594693174</v>
      </c>
      <c r="J3948">
        <v>25569.870929484601</v>
      </c>
      <c r="K3948">
        <v>35052.214382099402</v>
      </c>
    </row>
    <row r="3949" spans="1:11" x14ac:dyDescent="0.35">
      <c r="A3949" t="s">
        <v>3</v>
      </c>
      <c r="F3949" t="s">
        <v>256</v>
      </c>
      <c r="G3949" t="s">
        <v>9</v>
      </c>
      <c r="H3949">
        <v>9723.2179344425094</v>
      </c>
      <c r="I3949">
        <v>6970.8647650296498</v>
      </c>
      <c r="J3949">
        <v>10501.266226629101</v>
      </c>
      <c r="K3949">
        <v>10878.725219873801</v>
      </c>
    </row>
    <row r="3950" spans="1:11" x14ac:dyDescent="0.35">
      <c r="A3950" t="s">
        <v>3</v>
      </c>
      <c r="F3950" t="s">
        <v>257</v>
      </c>
      <c r="G3950" t="s">
        <v>9</v>
      </c>
      <c r="H3950">
        <v>0</v>
      </c>
      <c r="I3950">
        <v>0</v>
      </c>
      <c r="J3950">
        <v>0</v>
      </c>
      <c r="K3950">
        <v>0</v>
      </c>
    </row>
    <row r="3951" spans="1:11" x14ac:dyDescent="0.35">
      <c r="A3951" t="s">
        <v>3</v>
      </c>
      <c r="F3951" t="s">
        <v>258</v>
      </c>
      <c r="G3951" t="s">
        <v>9</v>
      </c>
      <c r="H3951">
        <v>0</v>
      </c>
      <c r="I3951">
        <v>0</v>
      </c>
      <c r="J3951">
        <v>0</v>
      </c>
      <c r="K3951">
        <v>0</v>
      </c>
    </row>
    <row r="3952" spans="1:11" x14ac:dyDescent="0.35">
      <c r="A3952" t="s">
        <v>3</v>
      </c>
      <c r="F3952" t="s">
        <v>259</v>
      </c>
      <c r="G3952" t="s">
        <v>9</v>
      </c>
      <c r="H3952">
        <v>22763.347334978</v>
      </c>
      <c r="I3952">
        <v>23644.149503483201</v>
      </c>
      <c r="J3952">
        <v>23776.602381657802</v>
      </c>
      <c r="K3952">
        <v>19914.142639636098</v>
      </c>
    </row>
    <row r="3953" spans="1:11" x14ac:dyDescent="0.35">
      <c r="A3953" t="s">
        <v>3</v>
      </c>
      <c r="F3953" t="s">
        <v>260</v>
      </c>
      <c r="G3953" t="s">
        <v>9</v>
      </c>
      <c r="H3953">
        <v>36252.283956046602</v>
      </c>
      <c r="I3953">
        <v>-18657.996037592398</v>
      </c>
      <c r="J3953">
        <v>30785.802066615299</v>
      </c>
      <c r="K3953">
        <v>100533.185253093</v>
      </c>
    </row>
    <row r="3954" spans="1:11" x14ac:dyDescent="0.35">
      <c r="A3954" t="str">
        <f t="shared" ref="A3954:A4017" si="63">CONCATENATE(B3954,C3954,D3954,E3954)</f>
        <v>Cropping</v>
      </c>
      <c r="B3954" t="s">
        <v>52</v>
      </c>
      <c r="F3954" t="s">
        <v>4</v>
      </c>
      <c r="G3954" t="s">
        <v>5</v>
      </c>
      <c r="H3954">
        <v>22652.0013</v>
      </c>
      <c r="I3954">
        <v>5641.6754000000001</v>
      </c>
      <c r="J3954">
        <v>11268.2862</v>
      </c>
      <c r="K3954">
        <v>5742.0397000000003</v>
      </c>
    </row>
    <row r="3955" spans="1:11" x14ac:dyDescent="0.35">
      <c r="A3955" t="str">
        <f t="shared" si="63"/>
        <v>Cropping</v>
      </c>
      <c r="B3955" t="s">
        <v>52</v>
      </c>
      <c r="F3955" t="s">
        <v>6</v>
      </c>
      <c r="G3955" t="s">
        <v>7</v>
      </c>
      <c r="H3955">
        <v>182.74854611036099</v>
      </c>
      <c r="I3955">
        <v>99.595331546724594</v>
      </c>
      <c r="J3955">
        <v>193.326355148044</v>
      </c>
      <c r="K3955">
        <v>243.69024691905199</v>
      </c>
    </row>
    <row r="3956" spans="1:11" x14ac:dyDescent="0.35">
      <c r="A3956" t="str">
        <f t="shared" si="63"/>
        <v>Cropping</v>
      </c>
      <c r="B3956" t="s">
        <v>52</v>
      </c>
      <c r="F3956" t="s">
        <v>8</v>
      </c>
      <c r="G3956" t="s">
        <v>9</v>
      </c>
      <c r="H3956">
        <v>175.885632245262</v>
      </c>
      <c r="I3956">
        <v>96.250965598977999</v>
      </c>
      <c r="J3956">
        <v>186.63256592462099</v>
      </c>
      <c r="K3956">
        <v>233.03839197524201</v>
      </c>
    </row>
    <row r="3957" spans="1:11" x14ac:dyDescent="0.35">
      <c r="A3957" t="str">
        <f t="shared" si="63"/>
        <v>Cropping</v>
      </c>
      <c r="B3957" t="s">
        <v>52</v>
      </c>
      <c r="F3957" t="s">
        <v>217</v>
      </c>
      <c r="G3957" t="s">
        <v>9</v>
      </c>
      <c r="H3957">
        <v>120.47130242289001</v>
      </c>
      <c r="I3957">
        <v>68.104821506214293</v>
      </c>
      <c r="J3957">
        <v>112.822046589569</v>
      </c>
      <c r="K3957">
        <v>186.933519867862</v>
      </c>
    </row>
    <row r="3958" spans="1:11" x14ac:dyDescent="0.35">
      <c r="A3958" t="str">
        <f t="shared" si="63"/>
        <v>Cropping</v>
      </c>
      <c r="B3958" t="s">
        <v>52</v>
      </c>
      <c r="F3958" t="s">
        <v>218</v>
      </c>
      <c r="G3958" t="s">
        <v>9</v>
      </c>
      <c r="H3958">
        <v>244662.336917295</v>
      </c>
      <c r="I3958">
        <v>100635.71232887699</v>
      </c>
      <c r="J3958">
        <v>288853.25802094</v>
      </c>
      <c r="K3958">
        <v>299450.44965849002</v>
      </c>
    </row>
    <row r="3959" spans="1:11" x14ac:dyDescent="0.35">
      <c r="A3959" t="str">
        <f t="shared" si="63"/>
        <v>Cropping</v>
      </c>
      <c r="B3959" t="s">
        <v>52</v>
      </c>
      <c r="F3959" t="s">
        <v>219</v>
      </c>
      <c r="G3959" t="s">
        <v>9</v>
      </c>
      <c r="H3959">
        <v>6600.0491121108998</v>
      </c>
      <c r="I3959">
        <v>5294.4858626215901</v>
      </c>
      <c r="J3959">
        <v>7517.8512673204996</v>
      </c>
      <c r="K3959">
        <v>6081.6804752499402</v>
      </c>
    </row>
    <row r="3960" spans="1:11" x14ac:dyDescent="0.35">
      <c r="A3960" t="str">
        <f t="shared" si="63"/>
        <v>Cropping</v>
      </c>
      <c r="B3960" t="s">
        <v>52</v>
      </c>
      <c r="F3960" t="s">
        <v>220</v>
      </c>
      <c r="G3960" t="s">
        <v>9</v>
      </c>
      <c r="H3960">
        <v>29.087280076220001</v>
      </c>
      <c r="I3960" t="s">
        <v>24</v>
      </c>
      <c r="J3960" t="s">
        <v>19</v>
      </c>
      <c r="K3960">
        <v>0</v>
      </c>
    </row>
    <row r="3961" spans="1:11" x14ac:dyDescent="0.35">
      <c r="A3961" t="str">
        <f t="shared" si="63"/>
        <v>Cropping</v>
      </c>
      <c r="B3961" t="s">
        <v>52</v>
      </c>
      <c r="F3961" t="s">
        <v>221</v>
      </c>
      <c r="G3961" t="s">
        <v>9</v>
      </c>
      <c r="H3961">
        <v>22018.363356698199</v>
      </c>
      <c r="I3961">
        <v>5450.1604985994099</v>
      </c>
      <c r="J3961">
        <v>28556.802306503301</v>
      </c>
      <c r="K3961">
        <v>25465.817943108301</v>
      </c>
    </row>
    <row r="3962" spans="1:11" x14ac:dyDescent="0.35">
      <c r="A3962" t="str">
        <f t="shared" si="63"/>
        <v>Cropping</v>
      </c>
      <c r="B3962" t="s">
        <v>52</v>
      </c>
      <c r="F3962" t="s">
        <v>222</v>
      </c>
      <c r="G3962" t="s">
        <v>9</v>
      </c>
      <c r="H3962">
        <v>280079.63466678798</v>
      </c>
      <c r="I3962">
        <v>105336.75585066499</v>
      </c>
      <c r="J3962">
        <v>332023.134051317</v>
      </c>
      <c r="K3962">
        <v>349833.31182226102</v>
      </c>
    </row>
    <row r="3963" spans="1:11" x14ac:dyDescent="0.35">
      <c r="A3963" t="str">
        <f t="shared" si="63"/>
        <v>Cropping</v>
      </c>
      <c r="B3963" t="s">
        <v>52</v>
      </c>
      <c r="F3963" t="s">
        <v>223</v>
      </c>
      <c r="G3963" t="s">
        <v>9</v>
      </c>
      <c r="H3963">
        <v>86839.036932485105</v>
      </c>
      <c r="I3963">
        <v>41958.130073275803</v>
      </c>
      <c r="J3963">
        <v>105491.031794134</v>
      </c>
      <c r="K3963">
        <v>94332.452879313903</v>
      </c>
    </row>
    <row r="3964" spans="1:11" x14ac:dyDescent="0.35">
      <c r="A3964" t="str">
        <f t="shared" si="63"/>
        <v>Cropping</v>
      </c>
      <c r="B3964" t="s">
        <v>52</v>
      </c>
      <c r="F3964" t="s">
        <v>224</v>
      </c>
      <c r="G3964" t="s">
        <v>9</v>
      </c>
      <c r="H3964">
        <v>4008.9926538632099</v>
      </c>
      <c r="I3964">
        <v>4266.1553398127098</v>
      </c>
      <c r="J3964">
        <v>4109.6028023232102</v>
      </c>
      <c r="K3964">
        <v>3558.8856393486799</v>
      </c>
    </row>
    <row r="3965" spans="1:11" x14ac:dyDescent="0.35">
      <c r="A3965" t="str">
        <f t="shared" si="63"/>
        <v>Cropping</v>
      </c>
      <c r="B3965" t="s">
        <v>52</v>
      </c>
      <c r="F3965" t="s">
        <v>225</v>
      </c>
      <c r="G3965" t="s">
        <v>9</v>
      </c>
      <c r="H3965">
        <v>10053.774926633099</v>
      </c>
      <c r="I3965" t="s">
        <v>19</v>
      </c>
      <c r="J3965">
        <v>15644.1880541337</v>
      </c>
      <c r="K3965">
        <v>5102.0326936785204</v>
      </c>
    </row>
    <row r="3966" spans="1:11" x14ac:dyDescent="0.35">
      <c r="A3966" t="str">
        <f t="shared" si="63"/>
        <v>Cropping</v>
      </c>
      <c r="B3966" t="s">
        <v>52</v>
      </c>
      <c r="F3966" t="s">
        <v>226</v>
      </c>
      <c r="G3966" t="s">
        <v>9</v>
      </c>
      <c r="H3966">
        <v>19548.915464533398</v>
      </c>
      <c r="I3966">
        <v>9032.3696968811801</v>
      </c>
      <c r="J3966">
        <v>23033.066312426501</v>
      </c>
      <c r="K3966">
        <v>23044.281167474299</v>
      </c>
    </row>
    <row r="3967" spans="1:11" x14ac:dyDescent="0.35">
      <c r="A3967" t="str">
        <f t="shared" si="63"/>
        <v>Cropping</v>
      </c>
      <c r="B3967" t="s">
        <v>52</v>
      </c>
      <c r="F3967" t="s">
        <v>227</v>
      </c>
      <c r="G3967" t="s">
        <v>9</v>
      </c>
      <c r="H3967">
        <v>1236.1348037800101</v>
      </c>
      <c r="I3967">
        <v>57.315280900421897</v>
      </c>
      <c r="J3967">
        <v>2282.7549162178698</v>
      </c>
      <c r="K3967" t="s">
        <v>19</v>
      </c>
    </row>
    <row r="3968" spans="1:11" x14ac:dyDescent="0.35">
      <c r="A3968" t="str">
        <f t="shared" si="63"/>
        <v>Cropping</v>
      </c>
      <c r="B3968" t="s">
        <v>52</v>
      </c>
      <c r="F3968" t="s">
        <v>228</v>
      </c>
      <c r="G3968" t="s">
        <v>9</v>
      </c>
      <c r="H3968">
        <v>121686.854781295</v>
      </c>
      <c r="I3968">
        <v>59241.679537270102</v>
      </c>
      <c r="J3968">
        <v>150560.64387923499</v>
      </c>
      <c r="K3968">
        <v>126378.09538502499</v>
      </c>
    </row>
    <row r="3969" spans="1:11" x14ac:dyDescent="0.35">
      <c r="A3969" t="str">
        <f t="shared" si="63"/>
        <v>Cropping</v>
      </c>
      <c r="B3969" t="s">
        <v>52</v>
      </c>
      <c r="F3969" t="s">
        <v>229</v>
      </c>
      <c r="G3969" t="s">
        <v>9</v>
      </c>
      <c r="H3969">
        <v>158392.77988549299</v>
      </c>
      <c r="I3969">
        <v>46095.076313394398</v>
      </c>
      <c r="J3969">
        <v>181462.49017208099</v>
      </c>
      <c r="K3969">
        <v>223455.216437236</v>
      </c>
    </row>
    <row r="3970" spans="1:11" x14ac:dyDescent="0.35">
      <c r="A3970" t="str">
        <f t="shared" si="63"/>
        <v>Cropping</v>
      </c>
      <c r="B3970" t="s">
        <v>52</v>
      </c>
      <c r="F3970" t="s">
        <v>230</v>
      </c>
      <c r="G3970" t="s">
        <v>9</v>
      </c>
      <c r="H3970">
        <v>26623.965289217002</v>
      </c>
      <c r="I3970">
        <v>10746.1526112261</v>
      </c>
      <c r="J3970">
        <v>36120.1039196981</v>
      </c>
      <c r="K3970">
        <v>23588.851705466299</v>
      </c>
    </row>
    <row r="3971" spans="1:11" x14ac:dyDescent="0.35">
      <c r="A3971" t="str">
        <f t="shared" si="63"/>
        <v>Cropping</v>
      </c>
      <c r="B3971" t="s">
        <v>52</v>
      </c>
      <c r="F3971" t="s">
        <v>231</v>
      </c>
      <c r="G3971" t="s">
        <v>9</v>
      </c>
      <c r="H3971">
        <v>0</v>
      </c>
      <c r="I3971">
        <v>0</v>
      </c>
      <c r="J3971">
        <v>0</v>
      </c>
      <c r="K3971">
        <v>0</v>
      </c>
    </row>
    <row r="3972" spans="1:11" x14ac:dyDescent="0.35">
      <c r="A3972" t="str">
        <f t="shared" si="63"/>
        <v>Cropping</v>
      </c>
      <c r="B3972" t="s">
        <v>52</v>
      </c>
      <c r="F3972" t="s">
        <v>232</v>
      </c>
      <c r="G3972" t="s">
        <v>9</v>
      </c>
      <c r="H3972">
        <v>10576.767370232301</v>
      </c>
      <c r="I3972">
        <v>7317.4959315277201</v>
      </c>
      <c r="J3972">
        <v>11298.8536515784</v>
      </c>
      <c r="K3972">
        <v>12362.034828129101</v>
      </c>
    </row>
    <row r="3973" spans="1:11" x14ac:dyDescent="0.35">
      <c r="A3973" t="str">
        <f t="shared" si="63"/>
        <v>Cropping</v>
      </c>
      <c r="B3973" t="s">
        <v>52</v>
      </c>
      <c r="F3973" t="s">
        <v>233</v>
      </c>
      <c r="G3973" t="s">
        <v>9</v>
      </c>
      <c r="H3973">
        <v>13059.623945085999</v>
      </c>
      <c r="I3973">
        <v>8714.5766059848102</v>
      </c>
      <c r="J3973">
        <v>14649.785991147401</v>
      </c>
      <c r="K3973">
        <v>14208.161048625299</v>
      </c>
    </row>
    <row r="3974" spans="1:11" x14ac:dyDescent="0.35">
      <c r="A3974" t="str">
        <f t="shared" si="63"/>
        <v>Cropping</v>
      </c>
      <c r="B3974" t="s">
        <v>52</v>
      </c>
      <c r="F3974" t="s">
        <v>234</v>
      </c>
      <c r="G3974" t="s">
        <v>9</v>
      </c>
      <c r="H3974">
        <v>22580.8308243475</v>
      </c>
      <c r="I3974">
        <v>15202.084406025901</v>
      </c>
      <c r="J3974">
        <v>24820.572684806299</v>
      </c>
      <c r="K3974">
        <v>25435.293821758201</v>
      </c>
    </row>
    <row r="3975" spans="1:11" x14ac:dyDescent="0.35">
      <c r="A3975" t="str">
        <f t="shared" si="63"/>
        <v>Cropping</v>
      </c>
      <c r="B3975" t="s">
        <v>52</v>
      </c>
      <c r="F3975" t="s">
        <v>235</v>
      </c>
      <c r="G3975" t="s">
        <v>9</v>
      </c>
      <c r="H3975">
        <v>46217.222139665901</v>
      </c>
      <c r="I3975">
        <v>31234.156943538499</v>
      </c>
      <c r="J3975">
        <v>50769.212327532099</v>
      </c>
      <c r="K3975">
        <v>52005.489698512603</v>
      </c>
    </row>
    <row r="3976" spans="1:11" x14ac:dyDescent="0.35">
      <c r="A3976" t="str">
        <f t="shared" si="63"/>
        <v>Cropping</v>
      </c>
      <c r="B3976" t="s">
        <v>52</v>
      </c>
      <c r="F3976" t="s">
        <v>236</v>
      </c>
      <c r="G3976" t="s">
        <v>9</v>
      </c>
      <c r="H3976">
        <v>675.20793370694298</v>
      </c>
      <c r="I3976" t="s">
        <v>19</v>
      </c>
      <c r="J3976">
        <v>710.26713227251901</v>
      </c>
      <c r="K3976" t="s">
        <v>19</v>
      </c>
    </row>
    <row r="3977" spans="1:11" x14ac:dyDescent="0.35">
      <c r="A3977" t="str">
        <f t="shared" si="63"/>
        <v>Cropping</v>
      </c>
      <c r="B3977" t="s">
        <v>52</v>
      </c>
      <c r="F3977" t="s">
        <v>237</v>
      </c>
      <c r="G3977" t="s">
        <v>9</v>
      </c>
      <c r="H3977">
        <v>5704.91474275167</v>
      </c>
      <c r="I3977">
        <v>4361.53006920604</v>
      </c>
      <c r="J3977">
        <v>6111.1046726874902</v>
      </c>
      <c r="K3977">
        <v>6227.7038630366897</v>
      </c>
    </row>
    <row r="3978" spans="1:11" x14ac:dyDescent="0.35">
      <c r="A3978" t="str">
        <f t="shared" si="63"/>
        <v>Cropping</v>
      </c>
      <c r="B3978" t="s">
        <v>52</v>
      </c>
      <c r="F3978" t="s">
        <v>238</v>
      </c>
      <c r="G3978" t="s">
        <v>9</v>
      </c>
      <c r="H3978">
        <v>14914.448075349501</v>
      </c>
      <c r="I3978">
        <v>9498.7963530478901</v>
      </c>
      <c r="J3978">
        <v>17589.662011939301</v>
      </c>
      <c r="K3978">
        <v>14985.550476984699</v>
      </c>
    </row>
    <row r="3979" spans="1:11" x14ac:dyDescent="0.35">
      <c r="A3979" t="str">
        <f t="shared" si="63"/>
        <v>Cropping</v>
      </c>
      <c r="B3979" t="s">
        <v>52</v>
      </c>
      <c r="F3979" t="s">
        <v>239</v>
      </c>
      <c r="G3979" t="s">
        <v>9</v>
      </c>
      <c r="H3979">
        <v>904.79127667629098</v>
      </c>
      <c r="I3979">
        <v>751.68894945639795</v>
      </c>
      <c r="J3979">
        <v>834.67309791971695</v>
      </c>
      <c r="K3979">
        <v>1192.81877659258</v>
      </c>
    </row>
    <row r="3980" spans="1:11" x14ac:dyDescent="0.35">
      <c r="A3980" t="str">
        <f t="shared" si="63"/>
        <v>Cropping</v>
      </c>
      <c r="B3980" t="s">
        <v>52</v>
      </c>
      <c r="F3980" t="s">
        <v>240</v>
      </c>
      <c r="G3980" t="s">
        <v>9</v>
      </c>
      <c r="H3980">
        <v>5913.3892340982602</v>
      </c>
      <c r="I3980">
        <v>4777.64022536639</v>
      </c>
      <c r="J3980">
        <v>6229.8695889442297</v>
      </c>
      <c r="K3980">
        <v>6408.2196735421403</v>
      </c>
    </row>
    <row r="3981" spans="1:11" x14ac:dyDescent="0.35">
      <c r="A3981" t="str">
        <f t="shared" si="63"/>
        <v>Cropping</v>
      </c>
      <c r="B3981" t="s">
        <v>52</v>
      </c>
      <c r="F3981" t="s">
        <v>241</v>
      </c>
      <c r="G3981" t="s">
        <v>9</v>
      </c>
      <c r="H3981">
        <v>12016.284288929501</v>
      </c>
      <c r="I3981">
        <v>3428.5032502224399</v>
      </c>
      <c r="J3981">
        <v>16090.093124986501</v>
      </c>
      <c r="K3981">
        <v>12459.441994349199</v>
      </c>
    </row>
    <row r="3982" spans="1:11" x14ac:dyDescent="0.35">
      <c r="A3982" t="str">
        <f t="shared" si="63"/>
        <v>Cropping</v>
      </c>
      <c r="B3982" t="s">
        <v>52</v>
      </c>
      <c r="F3982" t="s">
        <v>242</v>
      </c>
      <c r="G3982" t="s">
        <v>9</v>
      </c>
      <c r="H3982">
        <v>138678.60699117999</v>
      </c>
      <c r="I3982">
        <v>78355.217954333202</v>
      </c>
      <c r="J3982">
        <v>167178.17611073799</v>
      </c>
      <c r="K3982">
        <v>142019.52407991901</v>
      </c>
    </row>
    <row r="3983" spans="1:11" x14ac:dyDescent="0.35">
      <c r="A3983" t="str">
        <f t="shared" si="63"/>
        <v>Cropping</v>
      </c>
      <c r="B3983" t="s">
        <v>52</v>
      </c>
      <c r="F3983" t="s">
        <v>243</v>
      </c>
      <c r="G3983" t="s">
        <v>9</v>
      </c>
      <c r="H3983">
        <v>20635.5377705192</v>
      </c>
      <c r="I3983">
        <v>-31859.7589173776</v>
      </c>
      <c r="J3983">
        <v>15786.044693850599</v>
      </c>
      <c r="K3983">
        <v>81730.012588000798</v>
      </c>
    </row>
    <row r="3984" spans="1:11" x14ac:dyDescent="0.35">
      <c r="A3984" t="str">
        <f t="shared" si="63"/>
        <v>Cropping</v>
      </c>
      <c r="B3984" t="s">
        <v>52</v>
      </c>
      <c r="F3984" t="s">
        <v>244</v>
      </c>
      <c r="G3984" t="s">
        <v>9</v>
      </c>
      <c r="H3984">
        <v>921.36487620632397</v>
      </c>
      <c r="I3984" t="s">
        <v>19</v>
      </c>
      <c r="J3984">
        <v>1501.73063250736</v>
      </c>
      <c r="K3984" t="s">
        <v>19</v>
      </c>
    </row>
    <row r="3985" spans="1:11" x14ac:dyDescent="0.35">
      <c r="A3985" t="str">
        <f t="shared" si="63"/>
        <v>Cropping</v>
      </c>
      <c r="B3985" t="s">
        <v>52</v>
      </c>
      <c r="F3985" t="s">
        <v>245</v>
      </c>
      <c r="G3985" t="s">
        <v>9</v>
      </c>
      <c r="H3985">
        <v>5495.3156963707197</v>
      </c>
      <c r="I3985">
        <v>3983.8570083454301</v>
      </c>
      <c r="J3985">
        <v>7165.3982455823598</v>
      </c>
      <c r="K3985">
        <v>3702.9545526827301</v>
      </c>
    </row>
    <row r="3986" spans="1:11" x14ac:dyDescent="0.35">
      <c r="A3986" t="str">
        <f t="shared" si="63"/>
        <v>Cropping</v>
      </c>
      <c r="B3986" t="s">
        <v>52</v>
      </c>
      <c r="F3986" t="s">
        <v>246</v>
      </c>
      <c r="G3986" t="s">
        <v>9</v>
      </c>
      <c r="H3986">
        <v>20201.727424004701</v>
      </c>
      <c r="I3986">
        <v>9142.8041586724394</v>
      </c>
      <c r="J3986">
        <v>25545.5426222223</v>
      </c>
      <c r="K3986">
        <v>20580.550350479101</v>
      </c>
    </row>
    <row r="3987" spans="1:11" x14ac:dyDescent="0.35">
      <c r="A3987" t="str">
        <f t="shared" si="63"/>
        <v>Cropping</v>
      </c>
      <c r="B3987" t="s">
        <v>52</v>
      </c>
      <c r="F3987" t="s">
        <v>247</v>
      </c>
      <c r="G3987" t="s">
        <v>9</v>
      </c>
      <c r="H3987" t="s">
        <v>19</v>
      </c>
      <c r="I3987" t="s">
        <v>24</v>
      </c>
      <c r="J3987" t="s">
        <v>24</v>
      </c>
      <c r="K3987" t="s">
        <v>19</v>
      </c>
    </row>
    <row r="3988" spans="1:11" x14ac:dyDescent="0.35">
      <c r="A3988" t="str">
        <f t="shared" si="63"/>
        <v>Cropping</v>
      </c>
      <c r="B3988" t="s">
        <v>52</v>
      </c>
      <c r="F3988" t="s">
        <v>243</v>
      </c>
      <c r="G3988" t="s">
        <v>9</v>
      </c>
      <c r="H3988">
        <v>20635.5377705192</v>
      </c>
      <c r="I3988">
        <v>-31859.7589173776</v>
      </c>
      <c r="J3988">
        <v>15786.044693850599</v>
      </c>
      <c r="K3988">
        <v>81730.012588000798</v>
      </c>
    </row>
    <row r="3989" spans="1:11" x14ac:dyDescent="0.35">
      <c r="A3989" t="str">
        <f t="shared" si="63"/>
        <v>Cropping</v>
      </c>
      <c r="B3989" t="s">
        <v>52</v>
      </c>
      <c r="F3989" t="s">
        <v>248</v>
      </c>
      <c r="G3989" t="s">
        <v>9</v>
      </c>
      <c r="H3989">
        <v>2748.4642749292102</v>
      </c>
      <c r="I3989">
        <v>1083.1017967641301</v>
      </c>
      <c r="J3989">
        <v>2958.5460179649999</v>
      </c>
      <c r="K3989">
        <v>3972.4497724911298</v>
      </c>
    </row>
    <row r="3990" spans="1:11" x14ac:dyDescent="0.35">
      <c r="A3990" t="str">
        <f t="shared" si="63"/>
        <v>Cropping</v>
      </c>
      <c r="B3990" t="s">
        <v>52</v>
      </c>
      <c r="F3990" t="s">
        <v>213</v>
      </c>
      <c r="G3990" t="s">
        <v>9</v>
      </c>
      <c r="H3990">
        <v>17555.501705070099</v>
      </c>
      <c r="I3990">
        <v>6474.9703532039503</v>
      </c>
      <c r="J3990">
        <v>17225.724438939102</v>
      </c>
      <c r="K3990">
        <v>29089.519096794102</v>
      </c>
    </row>
    <row r="3991" spans="1:11" x14ac:dyDescent="0.35">
      <c r="A3991" t="str">
        <f t="shared" si="63"/>
        <v>Cropping</v>
      </c>
      <c r="B3991" t="s">
        <v>52</v>
      </c>
      <c r="F3991" t="s">
        <v>216</v>
      </c>
      <c r="G3991" t="s">
        <v>9</v>
      </c>
      <c r="H3991">
        <v>34714.6312947236</v>
      </c>
      <c r="I3991">
        <v>17618.415392172301</v>
      </c>
      <c r="J3991">
        <v>36423.523854701103</v>
      </c>
      <c r="K3991">
        <v>48158.462106209401</v>
      </c>
    </row>
    <row r="3992" spans="1:11" x14ac:dyDescent="0.35">
      <c r="A3992" t="str">
        <f t="shared" si="63"/>
        <v>Cropping</v>
      </c>
      <c r="B3992" t="s">
        <v>52</v>
      </c>
      <c r="F3992" t="s">
        <v>249</v>
      </c>
      <c r="G3992" t="s">
        <v>9</v>
      </c>
      <c r="H3992">
        <v>75654.135045242103</v>
      </c>
      <c r="I3992">
        <v>-6683.2713752372201</v>
      </c>
      <c r="J3992">
        <v>72393.839005455899</v>
      </c>
      <c r="K3992">
        <v>162950.44356349501</v>
      </c>
    </row>
    <row r="3993" spans="1:11" x14ac:dyDescent="0.35">
      <c r="A3993" t="str">
        <f t="shared" si="63"/>
        <v>Cropping</v>
      </c>
      <c r="B3993" t="s">
        <v>52</v>
      </c>
      <c r="F3993" t="s">
        <v>250</v>
      </c>
      <c r="G3993" t="s">
        <v>9</v>
      </c>
      <c r="H3993">
        <v>24360.2597757886</v>
      </c>
      <c r="I3993">
        <v>26190.122264992398</v>
      </c>
      <c r="J3993">
        <v>26051.670088162999</v>
      </c>
      <c r="K3993">
        <v>19243.125933577201</v>
      </c>
    </row>
    <row r="3994" spans="1:11" x14ac:dyDescent="0.35">
      <c r="A3994" t="str">
        <f t="shared" si="63"/>
        <v>Cropping</v>
      </c>
      <c r="B3994" t="s">
        <v>52</v>
      </c>
      <c r="F3994" t="s">
        <v>251</v>
      </c>
      <c r="G3994" t="s">
        <v>9</v>
      </c>
      <c r="H3994">
        <v>51293.875269453602</v>
      </c>
      <c r="I3994">
        <v>-32873.393640229602</v>
      </c>
      <c r="J3994">
        <v>46342.168917292802</v>
      </c>
      <c r="K3994">
        <v>143707.31762991799</v>
      </c>
    </row>
    <row r="3995" spans="1:11" x14ac:dyDescent="0.35">
      <c r="A3995" t="str">
        <f t="shared" si="63"/>
        <v>Cropping</v>
      </c>
      <c r="B3995" t="s">
        <v>52</v>
      </c>
      <c r="F3995" t="s">
        <v>252</v>
      </c>
      <c r="G3995" t="s">
        <v>9</v>
      </c>
      <c r="H3995">
        <v>5994.82757710243</v>
      </c>
      <c r="I3995">
        <v>4529.7471419571602</v>
      </c>
      <c r="J3995">
        <v>7774.9603583728704</v>
      </c>
      <c r="K3995">
        <v>3940.9341838928799</v>
      </c>
    </row>
    <row r="3996" spans="1:11" x14ac:dyDescent="0.35">
      <c r="A3996" t="str">
        <f t="shared" si="63"/>
        <v>Cropping</v>
      </c>
      <c r="B3996" t="s">
        <v>52</v>
      </c>
      <c r="F3996" t="s">
        <v>253</v>
      </c>
      <c r="G3996" t="s">
        <v>9</v>
      </c>
      <c r="H3996">
        <v>57288.702846556102</v>
      </c>
      <c r="I3996">
        <v>-28343.646498272501</v>
      </c>
      <c r="J3996">
        <v>54117.129275665699</v>
      </c>
      <c r="K3996">
        <v>147648.25181381099</v>
      </c>
    </row>
    <row r="3997" spans="1:11" x14ac:dyDescent="0.35">
      <c r="A3997" t="str">
        <f t="shared" si="63"/>
        <v>Cropping</v>
      </c>
      <c r="B3997" t="s">
        <v>52</v>
      </c>
      <c r="F3997" t="s">
        <v>254</v>
      </c>
      <c r="G3997" t="s">
        <v>9</v>
      </c>
      <c r="H3997">
        <v>921.36487620632397</v>
      </c>
      <c r="I3997" t="s">
        <v>19</v>
      </c>
      <c r="J3997">
        <v>1501.73063250736</v>
      </c>
      <c r="K3997" t="s">
        <v>19</v>
      </c>
    </row>
    <row r="3998" spans="1:11" x14ac:dyDescent="0.35">
      <c r="A3998" t="str">
        <f t="shared" si="63"/>
        <v>Cropping</v>
      </c>
      <c r="B3998" t="s">
        <v>52</v>
      </c>
      <c r="F3998" t="s">
        <v>255</v>
      </c>
      <c r="G3998" t="s">
        <v>9</v>
      </c>
      <c r="H3998">
        <v>31345.030319095898</v>
      </c>
      <c r="I3998">
        <v>18166.8220527009</v>
      </c>
      <c r="J3998">
        <v>30125.191919353299</v>
      </c>
      <c r="K3998">
        <v>46686.732257981399</v>
      </c>
    </row>
    <row r="3999" spans="1:11" x14ac:dyDescent="0.35">
      <c r="A3999" t="str">
        <f t="shared" si="63"/>
        <v>Cropping</v>
      </c>
      <c r="B3999" t="s">
        <v>52</v>
      </c>
      <c r="F3999" t="s">
        <v>256</v>
      </c>
      <c r="G3999" t="s">
        <v>9</v>
      </c>
      <c r="H3999">
        <v>8904.9868019696805</v>
      </c>
      <c r="I3999">
        <v>7032.0183662285799</v>
      </c>
      <c r="J3999">
        <v>8833.4590352523992</v>
      </c>
      <c r="K3999">
        <v>10885.585315685001</v>
      </c>
    </row>
    <row r="4000" spans="1:11" x14ac:dyDescent="0.35">
      <c r="A4000" t="str">
        <f t="shared" si="63"/>
        <v>Cropping</v>
      </c>
      <c r="B4000" t="s">
        <v>52</v>
      </c>
      <c r="F4000" t="s">
        <v>257</v>
      </c>
      <c r="G4000" t="s">
        <v>9</v>
      </c>
      <c r="H4000">
        <v>0</v>
      </c>
      <c r="I4000">
        <v>0</v>
      </c>
      <c r="J4000">
        <v>0</v>
      </c>
      <c r="K4000">
        <v>0</v>
      </c>
    </row>
    <row r="4001" spans="1:11" x14ac:dyDescent="0.35">
      <c r="A4001" t="str">
        <f t="shared" si="63"/>
        <v>Cropping</v>
      </c>
      <c r="B4001" t="s">
        <v>52</v>
      </c>
      <c r="F4001" t="s">
        <v>258</v>
      </c>
      <c r="G4001" t="s">
        <v>9</v>
      </c>
      <c r="H4001">
        <v>0</v>
      </c>
      <c r="I4001">
        <v>0</v>
      </c>
      <c r="J4001">
        <v>0</v>
      </c>
      <c r="K4001">
        <v>0</v>
      </c>
    </row>
    <row r="4002" spans="1:11" x14ac:dyDescent="0.35">
      <c r="A4002" t="str">
        <f t="shared" si="63"/>
        <v>Cropping</v>
      </c>
      <c r="B4002" t="s">
        <v>52</v>
      </c>
      <c r="F4002" t="s">
        <v>259</v>
      </c>
      <c r="G4002" t="s">
        <v>9</v>
      </c>
      <c r="H4002">
        <v>19172.449430991299</v>
      </c>
      <c r="I4002">
        <v>20286.5739893153</v>
      </c>
      <c r="J4002">
        <v>20686.2890152453</v>
      </c>
      <c r="K4002">
        <v>15107.0113586118</v>
      </c>
    </row>
    <row r="4003" spans="1:11" x14ac:dyDescent="0.35">
      <c r="A4003" t="str">
        <f t="shared" si="63"/>
        <v>Cropping</v>
      </c>
      <c r="B4003" t="s">
        <v>52</v>
      </c>
      <c r="F4003" t="s">
        <v>260</v>
      </c>
      <c r="G4003" t="s">
        <v>9</v>
      </c>
      <c r="H4003">
        <v>56935.949363401203</v>
      </c>
      <c r="I4003">
        <v>-18302.637815036302</v>
      </c>
      <c r="J4003">
        <v>57913.619368755499</v>
      </c>
      <c r="K4003">
        <v>128940.853994392</v>
      </c>
    </row>
    <row r="4004" spans="1:11" x14ac:dyDescent="0.35">
      <c r="A4004" t="str">
        <f t="shared" si="63"/>
        <v>CroppingCereals</v>
      </c>
      <c r="B4004" t="s">
        <v>52</v>
      </c>
      <c r="C4004" t="s">
        <v>53</v>
      </c>
      <c r="F4004" t="s">
        <v>4</v>
      </c>
      <c r="G4004" t="s">
        <v>5</v>
      </c>
      <c r="H4004">
        <v>13989.0005</v>
      </c>
      <c r="I4004">
        <v>3488.5032000000001</v>
      </c>
      <c r="J4004">
        <v>6963.5174999999999</v>
      </c>
      <c r="K4004">
        <v>3536.9798000000001</v>
      </c>
    </row>
    <row r="4005" spans="1:11" x14ac:dyDescent="0.35">
      <c r="A4005" t="str">
        <f t="shared" si="63"/>
        <v>CroppingCereals</v>
      </c>
      <c r="B4005" t="s">
        <v>52</v>
      </c>
      <c r="C4005" t="s">
        <v>53</v>
      </c>
      <c r="F4005" t="s">
        <v>6</v>
      </c>
      <c r="G4005" t="s">
        <v>7</v>
      </c>
      <c r="H4005">
        <v>187.97887120555899</v>
      </c>
      <c r="I4005">
        <v>105.553297202938</v>
      </c>
      <c r="J4005">
        <v>203.99936905077101</v>
      </c>
      <c r="K4005">
        <v>237.733993235415</v>
      </c>
    </row>
    <row r="4006" spans="1:11" x14ac:dyDescent="0.35">
      <c r="A4006" t="str">
        <f t="shared" si="63"/>
        <v>CroppingCereals</v>
      </c>
      <c r="B4006" t="s">
        <v>52</v>
      </c>
      <c r="C4006" t="s">
        <v>53</v>
      </c>
      <c r="F4006" t="s">
        <v>8</v>
      </c>
      <c r="G4006" t="s">
        <v>9</v>
      </c>
      <c r="H4006">
        <v>180.212166891838</v>
      </c>
      <c r="I4006">
        <v>101.699900997654</v>
      </c>
      <c r="J4006">
        <v>197.12686573703601</v>
      </c>
      <c r="K4006">
        <v>224.347134638993</v>
      </c>
    </row>
    <row r="4007" spans="1:11" x14ac:dyDescent="0.35">
      <c r="A4007" t="str">
        <f t="shared" si="63"/>
        <v>CroppingCereals</v>
      </c>
      <c r="B4007" t="s">
        <v>52</v>
      </c>
      <c r="C4007" t="s">
        <v>53</v>
      </c>
      <c r="F4007" t="s">
        <v>217</v>
      </c>
      <c r="G4007" t="s">
        <v>9</v>
      </c>
      <c r="H4007">
        <v>129.593922690688</v>
      </c>
      <c r="I4007">
        <v>79.5818047826357</v>
      </c>
      <c r="J4007">
        <v>119.20463822601199</v>
      </c>
      <c r="K4007">
        <v>199.374755915485</v>
      </c>
    </row>
    <row r="4008" spans="1:11" x14ac:dyDescent="0.35">
      <c r="A4008" t="str">
        <f t="shared" si="63"/>
        <v>CroppingCereals</v>
      </c>
      <c r="B4008" t="s">
        <v>52</v>
      </c>
      <c r="C4008" t="s">
        <v>53</v>
      </c>
      <c r="F4008" t="s">
        <v>218</v>
      </c>
      <c r="G4008" t="s">
        <v>9</v>
      </c>
      <c r="H4008">
        <v>168838.22675650101</v>
      </c>
      <c r="I4008">
        <v>84864.642449202802</v>
      </c>
      <c r="J4008">
        <v>190463.60009337199</v>
      </c>
      <c r="K4008">
        <v>209085.40371129601</v>
      </c>
    </row>
    <row r="4009" spans="1:11" x14ac:dyDescent="0.35">
      <c r="A4009" t="str">
        <f t="shared" si="63"/>
        <v>CroppingCereals</v>
      </c>
      <c r="B4009" t="s">
        <v>52</v>
      </c>
      <c r="C4009" t="s">
        <v>53</v>
      </c>
      <c r="F4009" t="s">
        <v>219</v>
      </c>
      <c r="G4009" t="s">
        <v>9</v>
      </c>
      <c r="H4009">
        <v>6521.3442570253701</v>
      </c>
      <c r="I4009">
        <v>6690.5934732122396</v>
      </c>
      <c r="J4009">
        <v>6314.7742570762503</v>
      </c>
      <c r="K4009">
        <v>6761.10456816858</v>
      </c>
    </row>
    <row r="4010" spans="1:11" x14ac:dyDescent="0.35">
      <c r="A4010" t="str">
        <f t="shared" si="63"/>
        <v>CroppingCereals</v>
      </c>
      <c r="B4010" t="s">
        <v>52</v>
      </c>
      <c r="C4010" t="s">
        <v>53</v>
      </c>
      <c r="F4010" t="s">
        <v>220</v>
      </c>
      <c r="G4010" t="s">
        <v>9</v>
      </c>
      <c r="H4010" t="s">
        <v>19</v>
      </c>
      <c r="I4010" t="s">
        <v>24</v>
      </c>
      <c r="J4010" t="s">
        <v>19</v>
      </c>
      <c r="K4010">
        <v>0</v>
      </c>
    </row>
    <row r="4011" spans="1:11" x14ac:dyDescent="0.35">
      <c r="A4011" t="str">
        <f t="shared" si="63"/>
        <v>CroppingCereals</v>
      </c>
      <c r="B4011" t="s">
        <v>52</v>
      </c>
      <c r="C4011" t="s">
        <v>53</v>
      </c>
      <c r="F4011" t="s">
        <v>221</v>
      </c>
      <c r="G4011" t="s">
        <v>9</v>
      </c>
      <c r="H4011">
        <v>24734.535528267399</v>
      </c>
      <c r="I4011">
        <v>5526.9168994025904</v>
      </c>
      <c r="J4011">
        <v>35219.288852221602</v>
      </c>
      <c r="K4011">
        <v>23036.780793178401</v>
      </c>
    </row>
    <row r="4012" spans="1:11" x14ac:dyDescent="0.35">
      <c r="A4012" t="str">
        <f t="shared" si="63"/>
        <v>CroppingCereals</v>
      </c>
      <c r="B4012" t="s">
        <v>52</v>
      </c>
      <c r="C4012" t="s">
        <v>53</v>
      </c>
      <c r="F4012" t="s">
        <v>222</v>
      </c>
      <c r="G4012" t="s">
        <v>9</v>
      </c>
      <c r="H4012">
        <v>208911.92448655001</v>
      </c>
      <c r="I4012">
        <v>93064.184251801693</v>
      </c>
      <c r="J4012">
        <v>240428.862459956</v>
      </c>
      <c r="K4012">
        <v>261122.13597756499</v>
      </c>
    </row>
    <row r="4013" spans="1:11" x14ac:dyDescent="0.35">
      <c r="A4013" t="str">
        <f t="shared" si="63"/>
        <v>CroppingCereals</v>
      </c>
      <c r="B4013" t="s">
        <v>52</v>
      </c>
      <c r="C4013" t="s">
        <v>53</v>
      </c>
      <c r="F4013" t="s">
        <v>223</v>
      </c>
      <c r="G4013" t="s">
        <v>9</v>
      </c>
      <c r="H4013">
        <v>64742.941372723602</v>
      </c>
      <c r="I4013">
        <v>38412.691161985997</v>
      </c>
      <c r="J4013">
        <v>73177.639579163806</v>
      </c>
      <c r="K4013">
        <v>74106.295257072197</v>
      </c>
    </row>
    <row r="4014" spans="1:11" x14ac:dyDescent="0.35">
      <c r="A4014" t="str">
        <f t="shared" si="63"/>
        <v>CroppingCereals</v>
      </c>
      <c r="B4014" t="s">
        <v>52</v>
      </c>
      <c r="C4014" t="s">
        <v>53</v>
      </c>
      <c r="F4014" t="s">
        <v>224</v>
      </c>
      <c r="G4014" t="s">
        <v>9</v>
      </c>
      <c r="H4014">
        <v>3929.8215694180599</v>
      </c>
      <c r="I4014">
        <v>5257.60442229206</v>
      </c>
      <c r="J4014">
        <v>3559.3676524830998</v>
      </c>
      <c r="K4014">
        <v>3349.5772610858598</v>
      </c>
    </row>
    <row r="4015" spans="1:11" x14ac:dyDescent="0.35">
      <c r="A4015" t="str">
        <f t="shared" si="63"/>
        <v>CroppingCereals</v>
      </c>
      <c r="B4015" t="s">
        <v>52</v>
      </c>
      <c r="C4015" t="s">
        <v>53</v>
      </c>
      <c r="F4015" t="s">
        <v>225</v>
      </c>
      <c r="G4015" t="s">
        <v>9</v>
      </c>
      <c r="H4015">
        <v>1903.30701323515</v>
      </c>
      <c r="I4015">
        <v>990.12590359670605</v>
      </c>
      <c r="J4015">
        <v>2505.99705457766</v>
      </c>
      <c r="K4015">
        <v>1617.4112818512599</v>
      </c>
    </row>
    <row r="4016" spans="1:11" x14ac:dyDescent="0.35">
      <c r="A4016" t="str">
        <f t="shared" si="63"/>
        <v>CroppingCereals</v>
      </c>
      <c r="B4016" t="s">
        <v>52</v>
      </c>
      <c r="C4016" t="s">
        <v>53</v>
      </c>
      <c r="F4016" t="s">
        <v>226</v>
      </c>
      <c r="G4016" t="s">
        <v>9</v>
      </c>
      <c r="H4016">
        <v>17136.192389592099</v>
      </c>
      <c r="I4016">
        <v>9085.2244172515002</v>
      </c>
      <c r="J4016">
        <v>19988.0771549292</v>
      </c>
      <c r="K4016">
        <v>19462.097124247099</v>
      </c>
    </row>
    <row r="4017" spans="1:11" x14ac:dyDescent="0.35">
      <c r="A4017" t="str">
        <f t="shared" si="63"/>
        <v>CroppingCereals</v>
      </c>
      <c r="B4017" t="s">
        <v>52</v>
      </c>
      <c r="C4017" t="s">
        <v>53</v>
      </c>
      <c r="F4017" t="s">
        <v>227</v>
      </c>
      <c r="G4017" t="s">
        <v>9</v>
      </c>
      <c r="H4017" t="s">
        <v>19</v>
      </c>
      <c r="I4017" t="s">
        <v>19</v>
      </c>
      <c r="J4017" t="s">
        <v>19</v>
      </c>
      <c r="K4017">
        <v>320.11917181432602</v>
      </c>
    </row>
    <row r="4018" spans="1:11" x14ac:dyDescent="0.35">
      <c r="A4018" t="str">
        <f t="shared" ref="A4018:A4081" si="64">CONCATENATE(B4018,C4018,D4018,E4018)</f>
        <v>CroppingCereals</v>
      </c>
      <c r="B4018" t="s">
        <v>52</v>
      </c>
      <c r="C4018" t="s">
        <v>53</v>
      </c>
      <c r="F4018" t="s">
        <v>228</v>
      </c>
      <c r="G4018" t="s">
        <v>9</v>
      </c>
      <c r="H4018">
        <v>89239.365248660994</v>
      </c>
      <c r="I4018">
        <v>53791.290066840098</v>
      </c>
      <c r="J4018">
        <v>102113.411877575</v>
      </c>
      <c r="K4018">
        <v>98855.500096070595</v>
      </c>
    </row>
    <row r="4019" spans="1:11" x14ac:dyDescent="0.35">
      <c r="A4019" t="str">
        <f t="shared" si="64"/>
        <v>CroppingCereals</v>
      </c>
      <c r="B4019" t="s">
        <v>52</v>
      </c>
      <c r="C4019" t="s">
        <v>53</v>
      </c>
      <c r="F4019" t="s">
        <v>229</v>
      </c>
      <c r="G4019" t="s">
        <v>9</v>
      </c>
      <c r="H4019">
        <v>119672.559237888</v>
      </c>
      <c r="I4019">
        <v>39272.894184961602</v>
      </c>
      <c r="J4019">
        <v>138315.45058238201</v>
      </c>
      <c r="K4019">
        <v>162266.635881494</v>
      </c>
    </row>
    <row r="4020" spans="1:11" x14ac:dyDescent="0.35">
      <c r="A4020" t="str">
        <f t="shared" si="64"/>
        <v>CroppingCereals</v>
      </c>
      <c r="B4020" t="s">
        <v>52</v>
      </c>
      <c r="C4020" t="s">
        <v>53</v>
      </c>
      <c r="F4020" t="s">
        <v>230</v>
      </c>
      <c r="G4020" t="s">
        <v>9</v>
      </c>
      <c r="H4020">
        <v>11810.250930836701</v>
      </c>
      <c r="I4020">
        <v>7224.3055517048097</v>
      </c>
      <c r="J4020">
        <v>14971.505196145499</v>
      </c>
      <c r="K4020">
        <v>10109.544506587201</v>
      </c>
    </row>
    <row r="4021" spans="1:11" x14ac:dyDescent="0.35">
      <c r="A4021" t="str">
        <f t="shared" si="64"/>
        <v>CroppingCereals</v>
      </c>
      <c r="B4021" t="s">
        <v>52</v>
      </c>
      <c r="C4021" t="s">
        <v>53</v>
      </c>
      <c r="F4021" t="s">
        <v>231</v>
      </c>
      <c r="G4021" t="s">
        <v>9</v>
      </c>
      <c r="H4021">
        <v>0</v>
      </c>
      <c r="I4021">
        <v>0</v>
      </c>
      <c r="J4021">
        <v>0</v>
      </c>
      <c r="K4021">
        <v>0</v>
      </c>
    </row>
    <row r="4022" spans="1:11" x14ac:dyDescent="0.35">
      <c r="A4022" t="str">
        <f t="shared" si="64"/>
        <v>CroppingCereals</v>
      </c>
      <c r="B4022" t="s">
        <v>52</v>
      </c>
      <c r="C4022" t="s">
        <v>53</v>
      </c>
      <c r="F4022" t="s">
        <v>232</v>
      </c>
      <c r="G4022" t="s">
        <v>9</v>
      </c>
      <c r="H4022">
        <v>9048.12692131937</v>
      </c>
      <c r="I4022">
        <v>6621.17597538681</v>
      </c>
      <c r="J4022">
        <v>9862.0167424150204</v>
      </c>
      <c r="K4022">
        <v>9839.4489777408398</v>
      </c>
    </row>
    <row r="4023" spans="1:11" x14ac:dyDescent="0.35">
      <c r="A4023" t="str">
        <f t="shared" si="64"/>
        <v>CroppingCereals</v>
      </c>
      <c r="B4023" t="s">
        <v>52</v>
      </c>
      <c r="C4023" t="s">
        <v>53</v>
      </c>
      <c r="F4023" t="s">
        <v>233</v>
      </c>
      <c r="G4023" t="s">
        <v>9</v>
      </c>
      <c r="H4023">
        <v>10061.4577648989</v>
      </c>
      <c r="I4023">
        <v>7163.2126405101199</v>
      </c>
      <c r="J4023">
        <v>11773.253799132401</v>
      </c>
      <c r="K4023">
        <v>9549.8392789803293</v>
      </c>
    </row>
    <row r="4024" spans="1:11" x14ac:dyDescent="0.35">
      <c r="A4024" t="str">
        <f t="shared" si="64"/>
        <v>CroppingCereals</v>
      </c>
      <c r="B4024" t="s">
        <v>52</v>
      </c>
      <c r="C4024" t="s">
        <v>53</v>
      </c>
      <c r="F4024" t="s">
        <v>234</v>
      </c>
      <c r="G4024" t="s">
        <v>9</v>
      </c>
      <c r="H4024">
        <v>21069.348334779199</v>
      </c>
      <c r="I4024">
        <v>15765.2129942148</v>
      </c>
      <c r="J4024">
        <v>23415.415277652399</v>
      </c>
      <c r="K4024">
        <v>21681.909055629902</v>
      </c>
    </row>
    <row r="4025" spans="1:11" x14ac:dyDescent="0.35">
      <c r="A4025" t="str">
        <f t="shared" si="64"/>
        <v>CroppingCereals</v>
      </c>
      <c r="B4025" t="s">
        <v>52</v>
      </c>
      <c r="C4025" t="s">
        <v>53</v>
      </c>
      <c r="F4025" t="s">
        <v>235</v>
      </c>
      <c r="G4025" t="s">
        <v>9</v>
      </c>
      <c r="H4025">
        <v>40178.933020997501</v>
      </c>
      <c r="I4025">
        <v>29549.601610111698</v>
      </c>
      <c r="J4025">
        <v>45050.685819199804</v>
      </c>
      <c r="K4025">
        <v>41071.197312351098</v>
      </c>
    </row>
    <row r="4026" spans="1:11" x14ac:dyDescent="0.35">
      <c r="A4026" t="str">
        <f t="shared" si="64"/>
        <v>CroppingCereals</v>
      </c>
      <c r="B4026" t="s">
        <v>52</v>
      </c>
      <c r="C4026" t="s">
        <v>53</v>
      </c>
      <c r="F4026" t="s">
        <v>236</v>
      </c>
      <c r="G4026" t="s">
        <v>9</v>
      </c>
      <c r="H4026" t="s">
        <v>19</v>
      </c>
      <c r="I4026" t="s">
        <v>54</v>
      </c>
      <c r="J4026">
        <v>-1.78757367953767</v>
      </c>
      <c r="K4026" t="s">
        <v>24</v>
      </c>
    </row>
    <row r="4027" spans="1:11" x14ac:dyDescent="0.35">
      <c r="A4027" t="str">
        <f t="shared" si="64"/>
        <v>CroppingCereals</v>
      </c>
      <c r="B4027" t="s">
        <v>52</v>
      </c>
      <c r="C4027" t="s">
        <v>53</v>
      </c>
      <c r="F4027" t="s">
        <v>237</v>
      </c>
      <c r="G4027" t="s">
        <v>9</v>
      </c>
      <c r="H4027">
        <v>5309.4730483568201</v>
      </c>
      <c r="I4027">
        <v>4701.7794591674701</v>
      </c>
      <c r="J4027">
        <v>5469.0326179692902</v>
      </c>
      <c r="K4027">
        <v>5594.7009072259898</v>
      </c>
    </row>
    <row r="4028" spans="1:11" x14ac:dyDescent="0.35">
      <c r="A4028" t="str">
        <f t="shared" si="64"/>
        <v>CroppingCereals</v>
      </c>
      <c r="B4028" t="s">
        <v>52</v>
      </c>
      <c r="C4028" t="s">
        <v>53</v>
      </c>
      <c r="F4028" t="s">
        <v>238</v>
      </c>
      <c r="G4028" t="s">
        <v>9</v>
      </c>
      <c r="H4028">
        <v>11526.8630123003</v>
      </c>
      <c r="I4028">
        <v>9186.97613159707</v>
      </c>
      <c r="J4028">
        <v>12499.408949356401</v>
      </c>
      <c r="K4028">
        <v>11919.9560739928</v>
      </c>
    </row>
    <row r="4029" spans="1:11" x14ac:dyDescent="0.35">
      <c r="A4029" t="str">
        <f t="shared" si="64"/>
        <v>CroppingCereals</v>
      </c>
      <c r="B4029" t="s">
        <v>52</v>
      </c>
      <c r="C4029" t="s">
        <v>53</v>
      </c>
      <c r="F4029" t="s">
        <v>239</v>
      </c>
      <c r="G4029" t="s">
        <v>9</v>
      </c>
      <c r="H4029">
        <v>754.72378952306099</v>
      </c>
      <c r="I4029">
        <v>964.84843522574397</v>
      </c>
      <c r="J4029">
        <v>691.47147096277104</v>
      </c>
      <c r="K4029">
        <v>672.00862340237302</v>
      </c>
    </row>
    <row r="4030" spans="1:11" x14ac:dyDescent="0.35">
      <c r="A4030" t="str">
        <f t="shared" si="64"/>
        <v>CroppingCereals</v>
      </c>
      <c r="B4030" t="s">
        <v>52</v>
      </c>
      <c r="C4030" t="s">
        <v>53</v>
      </c>
      <c r="F4030" t="s">
        <v>240</v>
      </c>
      <c r="G4030" t="s">
        <v>9</v>
      </c>
      <c r="H4030">
        <v>5135.2641537899799</v>
      </c>
      <c r="I4030">
        <v>5601.7783019663002</v>
      </c>
      <c r="J4030">
        <v>4541.9890343780999</v>
      </c>
      <c r="K4030">
        <v>5843.1691233294596</v>
      </c>
    </row>
    <row r="4031" spans="1:11" x14ac:dyDescent="0.35">
      <c r="A4031" t="str">
        <f t="shared" si="64"/>
        <v>CroppingCereals</v>
      </c>
      <c r="B4031" t="s">
        <v>52</v>
      </c>
      <c r="C4031" t="s">
        <v>53</v>
      </c>
      <c r="F4031" t="s">
        <v>241</v>
      </c>
      <c r="G4031" t="s">
        <v>9</v>
      </c>
      <c r="H4031">
        <v>14123.8904326582</v>
      </c>
      <c r="I4031">
        <v>3080.8273624057401</v>
      </c>
      <c r="J4031">
        <v>21164.212367585798</v>
      </c>
      <c r="K4031">
        <v>11154.791162957699</v>
      </c>
    </row>
    <row r="4032" spans="1:11" x14ac:dyDescent="0.35">
      <c r="A4032" t="str">
        <f t="shared" si="64"/>
        <v>CroppingCereals</v>
      </c>
      <c r="B4032" t="s">
        <v>52</v>
      </c>
      <c r="C4032" t="s">
        <v>53</v>
      </c>
      <c r="F4032" t="s">
        <v>242</v>
      </c>
      <c r="G4032" t="s">
        <v>9</v>
      </c>
      <c r="H4032">
        <v>110558.812008692</v>
      </c>
      <c r="I4032">
        <v>73108.917427078704</v>
      </c>
      <c r="J4032">
        <v>133973.09840960399</v>
      </c>
      <c r="K4032">
        <v>101397.969185914</v>
      </c>
    </row>
    <row r="4033" spans="1:13" x14ac:dyDescent="0.35">
      <c r="A4033" t="str">
        <f t="shared" si="64"/>
        <v>CroppingCereals</v>
      </c>
      <c r="B4033" t="s">
        <v>52</v>
      </c>
      <c r="C4033" t="s">
        <v>53</v>
      </c>
      <c r="F4033" t="s">
        <v>243</v>
      </c>
      <c r="G4033" t="s">
        <v>9</v>
      </c>
      <c r="H4033">
        <v>10174.1102127347</v>
      </c>
      <c r="I4033">
        <v>-33374.218977038603</v>
      </c>
      <c r="J4033" t="s">
        <v>19</v>
      </c>
      <c r="K4033">
        <v>61344.995279192699</v>
      </c>
      <c r="M4033" s="3"/>
    </row>
    <row r="4034" spans="1:13" x14ac:dyDescent="0.35">
      <c r="A4034" t="str">
        <f t="shared" si="64"/>
        <v>CroppingCereals</v>
      </c>
      <c r="B4034" t="s">
        <v>52</v>
      </c>
      <c r="C4034" t="s">
        <v>53</v>
      </c>
      <c r="F4034" t="s">
        <v>244</v>
      </c>
      <c r="G4034" t="s">
        <v>9</v>
      </c>
      <c r="H4034">
        <v>1060.3629835383899</v>
      </c>
      <c r="I4034" t="s">
        <v>19</v>
      </c>
      <c r="J4034">
        <v>1656.8706938698699</v>
      </c>
      <c r="K4034" t="s">
        <v>19</v>
      </c>
    </row>
    <row r="4035" spans="1:13" x14ac:dyDescent="0.35">
      <c r="A4035" t="str">
        <f t="shared" si="64"/>
        <v>CroppingCereals</v>
      </c>
      <c r="B4035" t="s">
        <v>52</v>
      </c>
      <c r="C4035" t="s">
        <v>53</v>
      </c>
      <c r="F4035" t="s">
        <v>245</v>
      </c>
      <c r="G4035" t="s">
        <v>9</v>
      </c>
      <c r="H4035">
        <v>5259.9250360452797</v>
      </c>
      <c r="I4035">
        <v>5005.2397177104503</v>
      </c>
      <c r="J4035">
        <v>6755.7783190032897</v>
      </c>
      <c r="K4035">
        <v>2566.1211400472198</v>
      </c>
    </row>
    <row r="4036" spans="1:13" x14ac:dyDescent="0.35">
      <c r="A4036" t="str">
        <f t="shared" si="64"/>
        <v>CroppingCereals</v>
      </c>
      <c r="B4036" t="s">
        <v>52</v>
      </c>
      <c r="C4036" t="s">
        <v>53</v>
      </c>
      <c r="F4036" t="s">
        <v>246</v>
      </c>
      <c r="G4036" t="s">
        <v>9</v>
      </c>
      <c r="H4036">
        <v>16435.297236961302</v>
      </c>
      <c r="I4036">
        <v>7793.5608571894099</v>
      </c>
      <c r="J4036">
        <v>22827.853793316401</v>
      </c>
      <c r="K4036">
        <v>12373.0873155114</v>
      </c>
    </row>
    <row r="4037" spans="1:13" x14ac:dyDescent="0.35">
      <c r="A4037" t="str">
        <f t="shared" si="64"/>
        <v>CroppingCereals</v>
      </c>
      <c r="B4037" t="s">
        <v>52</v>
      </c>
      <c r="C4037" t="s">
        <v>53</v>
      </c>
      <c r="F4037" t="s">
        <v>247</v>
      </c>
      <c r="G4037" t="s">
        <v>9</v>
      </c>
      <c r="H4037" t="s">
        <v>24</v>
      </c>
      <c r="I4037" t="s">
        <v>54</v>
      </c>
      <c r="J4037" t="s">
        <v>19</v>
      </c>
      <c r="K4037" t="s">
        <v>24</v>
      </c>
    </row>
    <row r="4038" spans="1:13" x14ac:dyDescent="0.35">
      <c r="A4038" t="str">
        <f t="shared" si="64"/>
        <v>CroppingCereals</v>
      </c>
      <c r="B4038" t="s">
        <v>52</v>
      </c>
      <c r="C4038" t="s">
        <v>53</v>
      </c>
      <c r="F4038" t="s">
        <v>243</v>
      </c>
      <c r="G4038" t="s">
        <v>9</v>
      </c>
      <c r="H4038">
        <v>10174.1102127347</v>
      </c>
      <c r="I4038">
        <v>-33374.218977038603</v>
      </c>
      <c r="J4038" t="s">
        <v>19</v>
      </c>
      <c r="K4038">
        <v>61344.995279192699</v>
      </c>
    </row>
    <row r="4039" spans="1:13" x14ac:dyDescent="0.35">
      <c r="A4039" t="str">
        <f t="shared" si="64"/>
        <v>CroppingCereals</v>
      </c>
      <c r="B4039" t="s">
        <v>52</v>
      </c>
      <c r="C4039" t="s">
        <v>53</v>
      </c>
      <c r="F4039" t="s">
        <v>248</v>
      </c>
      <c r="G4039" t="s">
        <v>9</v>
      </c>
      <c r="H4039">
        <v>2608.9211635813399</v>
      </c>
      <c r="I4039" t="s">
        <v>19</v>
      </c>
      <c r="J4039">
        <v>3156.1951906633399</v>
      </c>
      <c r="K4039">
        <v>3496.95174922967</v>
      </c>
    </row>
    <row r="4040" spans="1:13" x14ac:dyDescent="0.35">
      <c r="A4040" t="str">
        <f t="shared" si="64"/>
        <v>CroppingCereals</v>
      </c>
      <c r="B4040" t="s">
        <v>52</v>
      </c>
      <c r="C4040" t="s">
        <v>53</v>
      </c>
      <c r="F4040" t="s">
        <v>213</v>
      </c>
      <c r="G4040" t="s">
        <v>9</v>
      </c>
      <c r="H4040">
        <v>18154.7016340017</v>
      </c>
      <c r="I4040">
        <v>5529.9938528077</v>
      </c>
      <c r="J4040">
        <v>17323.869750007801</v>
      </c>
      <c r="K4040">
        <v>32242.100679229199</v>
      </c>
    </row>
    <row r="4041" spans="1:13" x14ac:dyDescent="0.35">
      <c r="A4041" t="str">
        <f t="shared" si="64"/>
        <v>CroppingCereals</v>
      </c>
      <c r="B4041" t="s">
        <v>52</v>
      </c>
      <c r="C4041" t="s">
        <v>53</v>
      </c>
      <c r="F4041" t="s">
        <v>216</v>
      </c>
      <c r="G4041" t="s">
        <v>9</v>
      </c>
      <c r="H4041">
        <v>36375.916066355101</v>
      </c>
      <c r="I4041">
        <v>19107.941215848699</v>
      </c>
      <c r="J4041">
        <v>39456.686115127901</v>
      </c>
      <c r="K4041">
        <v>47341.878997612599</v>
      </c>
    </row>
    <row r="4042" spans="1:13" x14ac:dyDescent="0.35">
      <c r="A4042" t="str">
        <f t="shared" si="64"/>
        <v>CroppingCereals</v>
      </c>
      <c r="B4042" t="s">
        <v>52</v>
      </c>
      <c r="C4042" t="s">
        <v>53</v>
      </c>
      <c r="F4042" t="s">
        <v>249</v>
      </c>
      <c r="G4042" t="s">
        <v>9</v>
      </c>
      <c r="H4042">
        <v>67313.649076672795</v>
      </c>
      <c r="I4042">
        <v>-8120.1654196275404</v>
      </c>
      <c r="J4042">
        <v>65935.973922446501</v>
      </c>
      <c r="K4042">
        <v>144425.92670526399</v>
      </c>
    </row>
    <row r="4043" spans="1:13" x14ac:dyDescent="0.35">
      <c r="A4043" t="str">
        <f t="shared" si="64"/>
        <v>CroppingCereals</v>
      </c>
      <c r="B4043" t="s">
        <v>52</v>
      </c>
      <c r="C4043" t="s">
        <v>53</v>
      </c>
      <c r="F4043" t="s">
        <v>250</v>
      </c>
      <c r="G4043" t="s">
        <v>9</v>
      </c>
      <c r="H4043">
        <v>22164.2259138099</v>
      </c>
      <c r="I4043">
        <v>23135.381451878799</v>
      </c>
      <c r="J4043">
        <v>23737.651453435701</v>
      </c>
      <c r="K4043">
        <v>18108.659782959501</v>
      </c>
    </row>
    <row r="4044" spans="1:13" x14ac:dyDescent="0.35">
      <c r="A4044" t="str">
        <f t="shared" si="64"/>
        <v>CroppingCereals</v>
      </c>
      <c r="B4044" t="s">
        <v>52</v>
      </c>
      <c r="C4044" t="s">
        <v>53</v>
      </c>
      <c r="F4044" t="s">
        <v>251</v>
      </c>
      <c r="G4044" t="s">
        <v>9</v>
      </c>
      <c r="H4044">
        <v>45149.423162862899</v>
      </c>
      <c r="I4044">
        <v>-31255.546871506402</v>
      </c>
      <c r="J4044">
        <v>42198.322469010804</v>
      </c>
      <c r="K4044">
        <v>126317.266922305</v>
      </c>
    </row>
    <row r="4045" spans="1:13" x14ac:dyDescent="0.35">
      <c r="A4045" t="str">
        <f t="shared" si="64"/>
        <v>CroppingCereals</v>
      </c>
      <c r="B4045" t="s">
        <v>52</v>
      </c>
      <c r="C4045" t="s">
        <v>53</v>
      </c>
      <c r="F4045" t="s">
        <v>252</v>
      </c>
      <c r="G4045" t="s">
        <v>9</v>
      </c>
      <c r="H4045">
        <v>5880.5341314556399</v>
      </c>
      <c r="I4045">
        <v>5789.3895811819802</v>
      </c>
      <c r="J4045">
        <v>7471.8183390937102</v>
      </c>
      <c r="K4045">
        <v>2837.5488783113801</v>
      </c>
    </row>
    <row r="4046" spans="1:13" x14ac:dyDescent="0.35">
      <c r="A4046" t="str">
        <f t="shared" si="64"/>
        <v>CroppingCereals</v>
      </c>
      <c r="B4046" t="s">
        <v>52</v>
      </c>
      <c r="C4046" t="s">
        <v>53</v>
      </c>
      <c r="F4046" t="s">
        <v>253</v>
      </c>
      <c r="G4046" t="s">
        <v>9</v>
      </c>
      <c r="H4046">
        <v>51029.957294318498</v>
      </c>
      <c r="I4046">
        <v>-25466.157290324401</v>
      </c>
      <c r="J4046">
        <v>49670.140808104501</v>
      </c>
      <c r="K4046">
        <v>129154.81580061599</v>
      </c>
    </row>
    <row r="4047" spans="1:13" x14ac:dyDescent="0.35">
      <c r="A4047" t="str">
        <f t="shared" si="64"/>
        <v>CroppingCereals</v>
      </c>
      <c r="B4047" t="s">
        <v>52</v>
      </c>
      <c r="C4047" t="s">
        <v>53</v>
      </c>
      <c r="F4047" t="s">
        <v>254</v>
      </c>
      <c r="G4047" t="s">
        <v>9</v>
      </c>
      <c r="H4047">
        <v>1060.3629835383899</v>
      </c>
      <c r="I4047" t="s">
        <v>19</v>
      </c>
      <c r="J4047">
        <v>1656.8706938698699</v>
      </c>
      <c r="K4047" t="s">
        <v>19</v>
      </c>
    </row>
    <row r="4048" spans="1:13" x14ac:dyDescent="0.35">
      <c r="A4048" t="str">
        <f t="shared" si="64"/>
        <v>CroppingCereals</v>
      </c>
      <c r="B4048" t="s">
        <v>52</v>
      </c>
      <c r="C4048" t="s">
        <v>53</v>
      </c>
      <c r="F4048" t="s">
        <v>255</v>
      </c>
      <c r="G4048" t="s">
        <v>9</v>
      </c>
      <c r="H4048">
        <v>31729.1680832737</v>
      </c>
      <c r="I4048">
        <v>21492.836561021399</v>
      </c>
      <c r="J4048">
        <v>29591.549177567202</v>
      </c>
      <c r="K4048">
        <v>46033.694767270099</v>
      </c>
    </row>
    <row r="4049" spans="1:11" x14ac:dyDescent="0.35">
      <c r="A4049" t="str">
        <f t="shared" si="64"/>
        <v>CroppingCereals</v>
      </c>
      <c r="B4049" t="s">
        <v>52</v>
      </c>
      <c r="C4049" t="s">
        <v>53</v>
      </c>
      <c r="F4049" t="s">
        <v>256</v>
      </c>
      <c r="G4049" t="s">
        <v>9</v>
      </c>
      <c r="H4049">
        <v>8157.8886195836503</v>
      </c>
      <c r="I4049">
        <v>8460.6979784911691</v>
      </c>
      <c r="J4049">
        <v>7159.6757487720797</v>
      </c>
      <c r="K4049">
        <v>9824.4860304828399</v>
      </c>
    </row>
    <row r="4050" spans="1:11" x14ac:dyDescent="0.35">
      <c r="A4050" t="str">
        <f t="shared" si="64"/>
        <v>CroppingCereals</v>
      </c>
      <c r="B4050" t="s">
        <v>52</v>
      </c>
      <c r="C4050" t="s">
        <v>53</v>
      </c>
      <c r="F4050" t="s">
        <v>257</v>
      </c>
      <c r="G4050" t="s">
        <v>9</v>
      </c>
      <c r="H4050">
        <v>0</v>
      </c>
      <c r="I4050">
        <v>0</v>
      </c>
      <c r="J4050">
        <v>0</v>
      </c>
      <c r="K4050">
        <v>0</v>
      </c>
    </row>
    <row r="4051" spans="1:11" x14ac:dyDescent="0.35">
      <c r="A4051" t="str">
        <f t="shared" si="64"/>
        <v>CroppingCereals</v>
      </c>
      <c r="B4051" t="s">
        <v>52</v>
      </c>
      <c r="C4051" t="s">
        <v>53</v>
      </c>
      <c r="F4051" t="s">
        <v>258</v>
      </c>
      <c r="G4051" t="s">
        <v>9</v>
      </c>
      <c r="H4051">
        <v>0</v>
      </c>
      <c r="I4051">
        <v>0</v>
      </c>
      <c r="J4051">
        <v>0</v>
      </c>
      <c r="K4051">
        <v>0</v>
      </c>
    </row>
    <row r="4052" spans="1:11" x14ac:dyDescent="0.35">
      <c r="A4052" t="str">
        <f t="shared" si="64"/>
        <v>CroppingCereals</v>
      </c>
      <c r="B4052" t="s">
        <v>52</v>
      </c>
      <c r="C4052" t="s">
        <v>53</v>
      </c>
      <c r="F4052" t="s">
        <v>259</v>
      </c>
      <c r="G4052" t="s">
        <v>9</v>
      </c>
      <c r="H4052">
        <v>17657.842009849101</v>
      </c>
      <c r="I4052">
        <v>17876.1588866251</v>
      </c>
      <c r="J4052">
        <v>18936.145269700301</v>
      </c>
      <c r="K4052">
        <v>14925.825772852901</v>
      </c>
    </row>
    <row r="4053" spans="1:11" x14ac:dyDescent="0.35">
      <c r="A4053" t="str">
        <f t="shared" si="64"/>
        <v>CroppingCereals</v>
      </c>
      <c r="B4053" t="s">
        <v>52</v>
      </c>
      <c r="C4053" t="s">
        <v>53</v>
      </c>
      <c r="F4053" t="s">
        <v>260</v>
      </c>
      <c r="G4053" t="s">
        <v>9</v>
      </c>
      <c r="H4053">
        <v>46974.581647816798</v>
      </c>
      <c r="I4053">
        <v>-19824.781243629099</v>
      </c>
      <c r="J4053">
        <v>49174.883802963101</v>
      </c>
      <c r="K4053">
        <v>108526.516053018</v>
      </c>
    </row>
    <row r="4054" spans="1:11" x14ac:dyDescent="0.35">
      <c r="A4054" t="str">
        <f t="shared" si="64"/>
        <v>CroppingGeneral cropping</v>
      </c>
      <c r="B4054" t="s">
        <v>52</v>
      </c>
      <c r="C4054" t="s">
        <v>55</v>
      </c>
      <c r="F4054" t="s">
        <v>4</v>
      </c>
      <c r="G4054" t="s">
        <v>5</v>
      </c>
      <c r="H4054">
        <v>5911.0003999999999</v>
      </c>
      <c r="I4054">
        <v>1470.2426</v>
      </c>
      <c r="J4054">
        <v>2930.5947000000001</v>
      </c>
      <c r="K4054">
        <v>1510.1631</v>
      </c>
    </row>
    <row r="4055" spans="1:11" x14ac:dyDescent="0.35">
      <c r="A4055" t="str">
        <f t="shared" si="64"/>
        <v>CroppingGeneral cropping</v>
      </c>
      <c r="B4055" t="s">
        <v>52</v>
      </c>
      <c r="C4055" t="s">
        <v>55</v>
      </c>
      <c r="F4055" t="s">
        <v>6</v>
      </c>
      <c r="G4055" t="s">
        <v>7</v>
      </c>
      <c r="H4055">
        <v>243.609011861173</v>
      </c>
      <c r="I4055">
        <v>125.844640331466</v>
      </c>
      <c r="J4055">
        <v>245.52983410943901</v>
      </c>
      <c r="K4055">
        <v>354.53282153762098</v>
      </c>
    </row>
    <row r="4056" spans="1:11" x14ac:dyDescent="0.35">
      <c r="A4056" t="str">
        <f t="shared" si="64"/>
        <v>CroppingGeneral cropping</v>
      </c>
      <c r="B4056" t="s">
        <v>52</v>
      </c>
      <c r="C4056" t="s">
        <v>55</v>
      </c>
      <c r="F4056" t="s">
        <v>8</v>
      </c>
      <c r="G4056" t="s">
        <v>9</v>
      </c>
      <c r="H4056">
        <v>236.42782571508499</v>
      </c>
      <c r="I4056">
        <v>122.95591997810401</v>
      </c>
      <c r="J4056">
        <v>236.96993455935799</v>
      </c>
      <c r="K4056">
        <v>345.84814489242899</v>
      </c>
    </row>
    <row r="4057" spans="1:11" x14ac:dyDescent="0.35">
      <c r="A4057" t="str">
        <f t="shared" si="64"/>
        <v>CroppingGeneral cropping</v>
      </c>
      <c r="B4057" t="s">
        <v>52</v>
      </c>
      <c r="C4057" t="s">
        <v>55</v>
      </c>
      <c r="F4057" t="s">
        <v>217</v>
      </c>
      <c r="G4057" t="s">
        <v>9</v>
      </c>
      <c r="H4057">
        <v>147.53843533033799</v>
      </c>
      <c r="I4057">
        <v>67.081284514542006</v>
      </c>
      <c r="J4057">
        <v>142.84889027472801</v>
      </c>
      <c r="K4057">
        <v>234.969181379812</v>
      </c>
    </row>
    <row r="4058" spans="1:11" x14ac:dyDescent="0.35">
      <c r="A4058" t="str">
        <f t="shared" si="64"/>
        <v>CroppingGeneral cropping</v>
      </c>
      <c r="B4058" t="s">
        <v>52</v>
      </c>
      <c r="C4058" t="s">
        <v>55</v>
      </c>
      <c r="F4058" t="s">
        <v>218</v>
      </c>
      <c r="G4058" t="s">
        <v>9</v>
      </c>
      <c r="H4058">
        <v>372062.20109514799</v>
      </c>
      <c r="I4058">
        <v>161873.62602668401</v>
      </c>
      <c r="J4058">
        <v>423839.95119465003</v>
      </c>
      <c r="K4058">
        <v>476215.58497760899</v>
      </c>
    </row>
    <row r="4059" spans="1:11" x14ac:dyDescent="0.35">
      <c r="A4059" t="str">
        <f t="shared" si="64"/>
        <v>CroppingGeneral cropping</v>
      </c>
      <c r="B4059" t="s">
        <v>52</v>
      </c>
      <c r="C4059" t="s">
        <v>55</v>
      </c>
      <c r="F4059" t="s">
        <v>219</v>
      </c>
      <c r="G4059" t="s">
        <v>9</v>
      </c>
      <c r="H4059">
        <v>9643.6541209166608</v>
      </c>
      <c r="I4059" t="s">
        <v>19</v>
      </c>
      <c r="J4059">
        <v>13614.878068980301</v>
      </c>
      <c r="K4059" t="s">
        <v>54</v>
      </c>
    </row>
    <row r="4060" spans="1:11" x14ac:dyDescent="0.35">
      <c r="A4060" t="str">
        <f t="shared" si="64"/>
        <v>CroppingGeneral cropping</v>
      </c>
      <c r="B4060" t="s">
        <v>52</v>
      </c>
      <c r="C4060" t="s">
        <v>55</v>
      </c>
      <c r="F4060" t="s">
        <v>220</v>
      </c>
      <c r="G4060" t="s">
        <v>9</v>
      </c>
      <c r="H4060" t="s">
        <v>24</v>
      </c>
      <c r="I4060" t="s">
        <v>54</v>
      </c>
      <c r="J4060" t="s">
        <v>24</v>
      </c>
      <c r="K4060">
        <v>0</v>
      </c>
    </row>
    <row r="4061" spans="1:11" x14ac:dyDescent="0.35">
      <c r="A4061" t="str">
        <f t="shared" si="64"/>
        <v>CroppingGeneral cropping</v>
      </c>
      <c r="B4061" t="s">
        <v>52</v>
      </c>
      <c r="C4061" t="s">
        <v>55</v>
      </c>
      <c r="F4061" t="s">
        <v>221</v>
      </c>
      <c r="G4061" t="s">
        <v>9</v>
      </c>
      <c r="H4061">
        <v>22599.096048953099</v>
      </c>
      <c r="I4061" t="s">
        <v>19</v>
      </c>
      <c r="J4061">
        <v>23398.3400171303</v>
      </c>
      <c r="K4061">
        <v>36060.3804166583</v>
      </c>
    </row>
    <row r="4062" spans="1:11" x14ac:dyDescent="0.35">
      <c r="A4062" t="str">
        <f t="shared" si="64"/>
        <v>CroppingGeneral cropping</v>
      </c>
      <c r="B4062" t="s">
        <v>52</v>
      </c>
      <c r="C4062" t="s">
        <v>55</v>
      </c>
      <c r="F4062" t="s">
        <v>222</v>
      </c>
      <c r="G4062" t="s">
        <v>9</v>
      </c>
      <c r="H4062">
        <v>409376.18569612998</v>
      </c>
      <c r="I4062">
        <v>160943.87160350301</v>
      </c>
      <c r="J4062">
        <v>468012.35068728501</v>
      </c>
      <c r="K4062">
        <v>537453.03848385601</v>
      </c>
    </row>
    <row r="4063" spans="1:11" x14ac:dyDescent="0.35">
      <c r="A4063" t="str">
        <f t="shared" si="64"/>
        <v>CroppingGeneral cropping</v>
      </c>
      <c r="B4063" t="s">
        <v>52</v>
      </c>
      <c r="C4063" t="s">
        <v>55</v>
      </c>
      <c r="F4063" t="s">
        <v>223</v>
      </c>
      <c r="G4063" t="s">
        <v>9</v>
      </c>
      <c r="H4063">
        <v>122292.846930361</v>
      </c>
      <c r="I4063">
        <v>63582.708382956698</v>
      </c>
      <c r="J4063">
        <v>142595.170962228</v>
      </c>
      <c r="K4063">
        <v>140052.69256479599</v>
      </c>
    </row>
    <row r="4064" spans="1:11" x14ac:dyDescent="0.35">
      <c r="A4064" t="str">
        <f t="shared" si="64"/>
        <v>CroppingGeneral cropping</v>
      </c>
      <c r="B4064" t="s">
        <v>52</v>
      </c>
      <c r="C4064" t="s">
        <v>55</v>
      </c>
      <c r="F4064" t="s">
        <v>224</v>
      </c>
      <c r="G4064" t="s">
        <v>9</v>
      </c>
      <c r="H4064">
        <v>5938.2399798517999</v>
      </c>
      <c r="I4064" t="s">
        <v>19</v>
      </c>
      <c r="J4064">
        <v>7161.0823868616098</v>
      </c>
      <c r="K4064">
        <v>5660.3737219509603</v>
      </c>
    </row>
    <row r="4065" spans="1:11" x14ac:dyDescent="0.35">
      <c r="A4065" t="str">
        <f t="shared" si="64"/>
        <v>CroppingGeneral cropping</v>
      </c>
      <c r="B4065" t="s">
        <v>52</v>
      </c>
      <c r="C4065" t="s">
        <v>55</v>
      </c>
      <c r="F4065" t="s">
        <v>225</v>
      </c>
      <c r="G4065" t="s">
        <v>9</v>
      </c>
      <c r="H4065" t="s">
        <v>19</v>
      </c>
      <c r="I4065" t="s">
        <v>19</v>
      </c>
      <c r="J4065" t="s">
        <v>19</v>
      </c>
      <c r="K4065">
        <v>5296.5356500897096</v>
      </c>
    </row>
    <row r="4066" spans="1:11" x14ac:dyDescent="0.35">
      <c r="A4066" t="str">
        <f t="shared" si="64"/>
        <v>CroppingGeneral cropping</v>
      </c>
      <c r="B4066" t="s">
        <v>52</v>
      </c>
      <c r="C4066" t="s">
        <v>55</v>
      </c>
      <c r="F4066" t="s">
        <v>226</v>
      </c>
      <c r="G4066" t="s">
        <v>9</v>
      </c>
      <c r="H4066">
        <v>30753.474489428201</v>
      </c>
      <c r="I4066">
        <v>12428.725203854099</v>
      </c>
      <c r="J4066">
        <v>35702.282206440897</v>
      </c>
      <c r="K4066">
        <v>38990.251938946203</v>
      </c>
    </row>
    <row r="4067" spans="1:11" x14ac:dyDescent="0.35">
      <c r="A4067" t="str">
        <f t="shared" si="64"/>
        <v>CroppingGeneral cropping</v>
      </c>
      <c r="B4067" t="s">
        <v>52</v>
      </c>
      <c r="C4067" t="s">
        <v>55</v>
      </c>
      <c r="F4067" t="s">
        <v>227</v>
      </c>
      <c r="G4067" t="s">
        <v>9</v>
      </c>
      <c r="H4067" t="s">
        <v>24</v>
      </c>
      <c r="I4067" t="s">
        <v>19</v>
      </c>
      <c r="J4067" t="s">
        <v>24</v>
      </c>
      <c r="K4067" t="s">
        <v>24</v>
      </c>
    </row>
    <row r="4068" spans="1:11" x14ac:dyDescent="0.35">
      <c r="A4068" t="str">
        <f t="shared" si="64"/>
        <v>CroppingGeneral cropping</v>
      </c>
      <c r="B4068" t="s">
        <v>52</v>
      </c>
      <c r="C4068" t="s">
        <v>55</v>
      </c>
      <c r="F4068" t="s">
        <v>228</v>
      </c>
      <c r="G4068" t="s">
        <v>9</v>
      </c>
      <c r="H4068">
        <v>175498.40516383699</v>
      </c>
      <c r="I4068">
        <v>90885.636278189704</v>
      </c>
      <c r="J4068">
        <v>210335.437177888</v>
      </c>
      <c r="K4068">
        <v>190270.36981820001</v>
      </c>
    </row>
    <row r="4069" spans="1:11" x14ac:dyDescent="0.35">
      <c r="A4069" t="str">
        <f t="shared" si="64"/>
        <v>CroppingGeneral cropping</v>
      </c>
      <c r="B4069" t="s">
        <v>52</v>
      </c>
      <c r="C4069" t="s">
        <v>55</v>
      </c>
      <c r="F4069" t="s">
        <v>229</v>
      </c>
      <c r="G4069" t="s">
        <v>9</v>
      </c>
      <c r="H4069">
        <v>233877.78053229401</v>
      </c>
      <c r="I4069">
        <v>70058.235325312999</v>
      </c>
      <c r="J4069">
        <v>257676.913509398</v>
      </c>
      <c r="K4069">
        <v>347182.66866565601</v>
      </c>
    </row>
    <row r="4070" spans="1:11" x14ac:dyDescent="0.35">
      <c r="A4070" t="str">
        <f t="shared" si="64"/>
        <v>CroppingGeneral cropping</v>
      </c>
      <c r="B4070" t="s">
        <v>52</v>
      </c>
      <c r="C4070" t="s">
        <v>55</v>
      </c>
      <c r="F4070" t="s">
        <v>230</v>
      </c>
      <c r="G4070" t="s">
        <v>9</v>
      </c>
      <c r="H4070">
        <v>36571.065280743402</v>
      </c>
      <c r="I4070" t="s">
        <v>19</v>
      </c>
      <c r="J4070">
        <v>46886.563861150797</v>
      </c>
      <c r="K4070">
        <v>34626.9844488983</v>
      </c>
    </row>
    <row r="4071" spans="1:11" x14ac:dyDescent="0.35">
      <c r="A4071" t="str">
        <f t="shared" si="64"/>
        <v>CroppingGeneral cropping</v>
      </c>
      <c r="B4071" t="s">
        <v>52</v>
      </c>
      <c r="C4071" t="s">
        <v>55</v>
      </c>
      <c r="F4071" t="s">
        <v>231</v>
      </c>
      <c r="G4071" t="s">
        <v>9</v>
      </c>
      <c r="H4071">
        <v>0</v>
      </c>
      <c r="I4071">
        <v>0</v>
      </c>
      <c r="J4071">
        <v>0</v>
      </c>
      <c r="K4071">
        <v>0</v>
      </c>
    </row>
    <row r="4072" spans="1:11" x14ac:dyDescent="0.35">
      <c r="A4072" t="str">
        <f t="shared" si="64"/>
        <v>CroppingGeneral cropping</v>
      </c>
      <c r="B4072" t="s">
        <v>52</v>
      </c>
      <c r="C4072" t="s">
        <v>55</v>
      </c>
      <c r="F4072" t="s">
        <v>232</v>
      </c>
      <c r="G4072" t="s">
        <v>9</v>
      </c>
      <c r="H4072">
        <v>16360.6293602349</v>
      </c>
      <c r="I4072">
        <v>11623.5547509642</v>
      </c>
      <c r="J4072">
        <v>16414.323951858602</v>
      </c>
      <c r="K4072">
        <v>20868.282741711799</v>
      </c>
    </row>
    <row r="4073" spans="1:11" x14ac:dyDescent="0.35">
      <c r="A4073" t="str">
        <f t="shared" si="64"/>
        <v>CroppingGeneral cropping</v>
      </c>
      <c r="B4073" t="s">
        <v>52</v>
      </c>
      <c r="C4073" t="s">
        <v>55</v>
      </c>
      <c r="F4073" t="s">
        <v>233</v>
      </c>
      <c r="G4073" t="s">
        <v>9</v>
      </c>
      <c r="H4073">
        <v>22053.255334427002</v>
      </c>
      <c r="I4073">
        <v>15184.700121599</v>
      </c>
      <c r="J4073">
        <v>23050.895896454</v>
      </c>
      <c r="K4073">
        <v>26804.240397411399</v>
      </c>
    </row>
    <row r="4074" spans="1:11" x14ac:dyDescent="0.35">
      <c r="A4074" t="str">
        <f t="shared" si="64"/>
        <v>CroppingGeneral cropping</v>
      </c>
      <c r="B4074" t="s">
        <v>52</v>
      </c>
      <c r="C4074" t="s">
        <v>55</v>
      </c>
      <c r="F4074" t="s">
        <v>234</v>
      </c>
      <c r="G4074" t="s">
        <v>9</v>
      </c>
      <c r="H4074">
        <v>31718.267908254598</v>
      </c>
      <c r="I4074">
        <v>19640.363377989499</v>
      </c>
      <c r="J4074">
        <v>34200.626583232399</v>
      </c>
      <c r="K4074">
        <v>38659.678794760599</v>
      </c>
    </row>
    <row r="4075" spans="1:11" x14ac:dyDescent="0.35">
      <c r="A4075" t="str">
        <f t="shared" si="64"/>
        <v>CroppingGeneral cropping</v>
      </c>
      <c r="B4075" t="s">
        <v>52</v>
      </c>
      <c r="C4075" t="s">
        <v>55</v>
      </c>
      <c r="F4075" t="s">
        <v>235</v>
      </c>
      <c r="G4075" t="s">
        <v>9</v>
      </c>
      <c r="H4075">
        <v>70132.152602916496</v>
      </c>
      <c r="I4075">
        <v>46448.618250552703</v>
      </c>
      <c r="J4075">
        <v>73665.846431545098</v>
      </c>
      <c r="K4075">
        <v>86332.2019338838</v>
      </c>
    </row>
    <row r="4076" spans="1:11" x14ac:dyDescent="0.35">
      <c r="A4076" t="str">
        <f t="shared" si="64"/>
        <v>CroppingGeneral cropping</v>
      </c>
      <c r="B4076" t="s">
        <v>52</v>
      </c>
      <c r="C4076" t="s">
        <v>55</v>
      </c>
      <c r="F4076" t="s">
        <v>236</v>
      </c>
      <c r="G4076" t="s">
        <v>9</v>
      </c>
      <c r="H4076" t="s">
        <v>19</v>
      </c>
      <c r="I4076" t="s">
        <v>24</v>
      </c>
      <c r="J4076" t="s">
        <v>19</v>
      </c>
      <c r="K4076" t="s">
        <v>24</v>
      </c>
    </row>
    <row r="4077" spans="1:11" x14ac:dyDescent="0.35">
      <c r="A4077" t="str">
        <f t="shared" si="64"/>
        <v>CroppingGeneral cropping</v>
      </c>
      <c r="B4077" t="s">
        <v>52</v>
      </c>
      <c r="C4077" t="s">
        <v>55</v>
      </c>
      <c r="F4077" t="s">
        <v>237</v>
      </c>
      <c r="G4077" t="s">
        <v>9</v>
      </c>
      <c r="H4077">
        <v>6926.4136286981202</v>
      </c>
      <c r="I4077">
        <v>4842.2961255509799</v>
      </c>
      <c r="J4077">
        <v>7579.0295193668398</v>
      </c>
      <c r="K4077">
        <v>7688.9840200704102</v>
      </c>
    </row>
    <row r="4078" spans="1:11" x14ac:dyDescent="0.35">
      <c r="A4078" t="str">
        <f t="shared" si="64"/>
        <v>CroppingGeneral cropping</v>
      </c>
      <c r="B4078" t="s">
        <v>52</v>
      </c>
      <c r="C4078" t="s">
        <v>55</v>
      </c>
      <c r="F4078" t="s">
        <v>238</v>
      </c>
      <c r="G4078" t="s">
        <v>9</v>
      </c>
      <c r="H4078">
        <v>19719.888282700798</v>
      </c>
      <c r="I4078">
        <v>11562.2918080322</v>
      </c>
      <c r="J4078">
        <v>24549.641457175901</v>
      </c>
      <c r="K4078">
        <v>18289.312204688398</v>
      </c>
    </row>
    <row r="4079" spans="1:11" x14ac:dyDescent="0.35">
      <c r="A4079" t="str">
        <f t="shared" si="64"/>
        <v>CroppingGeneral cropping</v>
      </c>
      <c r="B4079" t="s">
        <v>52</v>
      </c>
      <c r="C4079" t="s">
        <v>55</v>
      </c>
      <c r="F4079" t="s">
        <v>239</v>
      </c>
      <c r="G4079" t="s">
        <v>9</v>
      </c>
      <c r="H4079">
        <v>1294.3771141006901</v>
      </c>
      <c r="I4079">
        <v>453.28197516518702</v>
      </c>
      <c r="J4079">
        <v>1148.76879887212</v>
      </c>
      <c r="K4079">
        <v>2395.8030864348402</v>
      </c>
    </row>
    <row r="4080" spans="1:11" x14ac:dyDescent="0.35">
      <c r="A4080" t="str">
        <f t="shared" si="64"/>
        <v>CroppingGeneral cropping</v>
      </c>
      <c r="B4080" t="s">
        <v>52</v>
      </c>
      <c r="C4080" t="s">
        <v>55</v>
      </c>
      <c r="F4080" t="s">
        <v>240</v>
      </c>
      <c r="G4080" t="s">
        <v>9</v>
      </c>
      <c r="H4080">
        <v>8293.1922150267601</v>
      </c>
      <c r="I4080">
        <v>4013.9294189952102</v>
      </c>
      <c r="J4080">
        <v>10674.594457398</v>
      </c>
      <c r="K4080">
        <v>7838.0292390934401</v>
      </c>
    </row>
    <row r="4081" spans="1:11" x14ac:dyDescent="0.35">
      <c r="A4081" t="str">
        <f t="shared" si="64"/>
        <v>CroppingGeneral cropping</v>
      </c>
      <c r="B4081" t="s">
        <v>52</v>
      </c>
      <c r="C4081" t="s">
        <v>55</v>
      </c>
      <c r="F4081" t="s">
        <v>241</v>
      </c>
      <c r="G4081" t="s">
        <v>9</v>
      </c>
      <c r="H4081">
        <v>11228.2652048374</v>
      </c>
      <c r="I4081" t="s">
        <v>19</v>
      </c>
      <c r="J4081">
        <v>10679.613835341999</v>
      </c>
      <c r="K4081">
        <v>18131.428574502999</v>
      </c>
    </row>
    <row r="4082" spans="1:11" x14ac:dyDescent="0.35">
      <c r="A4082" t="str">
        <f t="shared" ref="A4082:A4145" si="65">CONCATENATE(B4082,C4082,D4082,E4082)</f>
        <v>CroppingGeneral cropping</v>
      </c>
      <c r="B4082" t="s">
        <v>52</v>
      </c>
      <c r="C4082" t="s">
        <v>55</v>
      </c>
      <c r="F4082" t="s">
        <v>242</v>
      </c>
      <c r="G4082" t="s">
        <v>9</v>
      </c>
      <c r="H4082">
        <v>196004.05972144799</v>
      </c>
      <c r="I4082">
        <v>109334.15003809601</v>
      </c>
      <c r="J4082">
        <v>223125.48665163401</v>
      </c>
      <c r="K4082">
        <v>227751.54668929501</v>
      </c>
    </row>
    <row r="4083" spans="1:11" x14ac:dyDescent="0.35">
      <c r="A4083" t="str">
        <f t="shared" si="65"/>
        <v>CroppingGeneral cropping</v>
      </c>
      <c r="B4083" t="s">
        <v>52</v>
      </c>
      <c r="C4083" t="s">
        <v>55</v>
      </c>
      <c r="F4083" t="s">
        <v>243</v>
      </c>
      <c r="G4083" t="s">
        <v>9</v>
      </c>
      <c r="H4083">
        <v>38918.055641173698</v>
      </c>
      <c r="I4083">
        <v>-38825.862700482197</v>
      </c>
      <c r="J4083">
        <v>36361.790105332599</v>
      </c>
      <c r="K4083">
        <v>119567.489379789</v>
      </c>
    </row>
    <row r="4084" spans="1:11" x14ac:dyDescent="0.35">
      <c r="A4084" t="str">
        <f t="shared" si="65"/>
        <v>CroppingGeneral cropping</v>
      </c>
      <c r="B4084" t="s">
        <v>52</v>
      </c>
      <c r="C4084" t="s">
        <v>55</v>
      </c>
      <c r="F4084" t="s">
        <v>244</v>
      </c>
      <c r="G4084" t="s">
        <v>9</v>
      </c>
      <c r="H4084">
        <v>1044.33483032754</v>
      </c>
      <c r="I4084" t="s">
        <v>19</v>
      </c>
      <c r="J4084">
        <v>1810.36324756883</v>
      </c>
      <c r="K4084" t="s">
        <v>19</v>
      </c>
    </row>
    <row r="4085" spans="1:11" x14ac:dyDescent="0.35">
      <c r="A4085" t="str">
        <f t="shared" si="65"/>
        <v>CroppingGeneral cropping</v>
      </c>
      <c r="B4085" t="s">
        <v>52</v>
      </c>
      <c r="C4085" t="s">
        <v>55</v>
      </c>
      <c r="F4085" t="s">
        <v>245</v>
      </c>
      <c r="G4085" t="s">
        <v>9</v>
      </c>
      <c r="H4085">
        <v>7560.2342700230602</v>
      </c>
      <c r="I4085" t="s">
        <v>19</v>
      </c>
      <c r="J4085">
        <v>10030.904131028399</v>
      </c>
      <c r="K4085">
        <v>7298.7308150358003</v>
      </c>
    </row>
    <row r="4086" spans="1:11" x14ac:dyDescent="0.35">
      <c r="A4086" t="str">
        <f t="shared" si="65"/>
        <v>CroppingGeneral cropping</v>
      </c>
      <c r="B4086" t="s">
        <v>52</v>
      </c>
      <c r="C4086" t="s">
        <v>55</v>
      </c>
      <c r="F4086" t="s">
        <v>246</v>
      </c>
      <c r="G4086" t="s">
        <v>9</v>
      </c>
      <c r="H4086">
        <v>33341.337806913398</v>
      </c>
      <c r="I4086">
        <v>15303.5680563194</v>
      </c>
      <c r="J4086">
        <v>37000.079995503998</v>
      </c>
      <c r="K4086">
        <v>43802.199305757102</v>
      </c>
    </row>
    <row r="4087" spans="1:11" x14ac:dyDescent="0.35">
      <c r="A4087" t="str">
        <f t="shared" si="65"/>
        <v>CroppingGeneral cropping</v>
      </c>
      <c r="B4087" t="s">
        <v>52</v>
      </c>
      <c r="C4087" t="s">
        <v>55</v>
      </c>
      <c r="F4087" t="s">
        <v>247</v>
      </c>
      <c r="G4087" t="s">
        <v>9</v>
      </c>
      <c r="H4087">
        <v>0</v>
      </c>
      <c r="I4087">
        <v>0</v>
      </c>
      <c r="J4087">
        <v>0</v>
      </c>
      <c r="K4087">
        <v>0</v>
      </c>
    </row>
    <row r="4088" spans="1:11" x14ac:dyDescent="0.35">
      <c r="A4088" t="str">
        <f t="shared" si="65"/>
        <v>CroppingGeneral cropping</v>
      </c>
      <c r="B4088" t="s">
        <v>52</v>
      </c>
      <c r="C4088" t="s">
        <v>55</v>
      </c>
      <c r="F4088" t="s">
        <v>243</v>
      </c>
      <c r="G4088" t="s">
        <v>9</v>
      </c>
      <c r="H4088">
        <v>38918.055641173698</v>
      </c>
      <c r="I4088">
        <v>-38825.862700482197</v>
      </c>
      <c r="J4088">
        <v>36361.790105332599</v>
      </c>
      <c r="K4088">
        <v>119567.489379789</v>
      </c>
    </row>
    <row r="4089" spans="1:11" x14ac:dyDescent="0.35">
      <c r="A4089" t="str">
        <f t="shared" si="65"/>
        <v>CroppingGeneral cropping</v>
      </c>
      <c r="B4089" t="s">
        <v>52</v>
      </c>
      <c r="C4089" t="s">
        <v>55</v>
      </c>
      <c r="F4089" t="s">
        <v>248</v>
      </c>
      <c r="G4089" t="s">
        <v>9</v>
      </c>
      <c r="H4089">
        <v>4009.1118205134999</v>
      </c>
      <c r="I4089">
        <v>2428.9429062931499</v>
      </c>
      <c r="J4089">
        <v>3520.4948567265201</v>
      </c>
      <c r="K4089" t="s">
        <v>19</v>
      </c>
    </row>
    <row r="4090" spans="1:11" x14ac:dyDescent="0.35">
      <c r="A4090" t="str">
        <f t="shared" si="65"/>
        <v>CroppingGeneral cropping</v>
      </c>
      <c r="B4090" t="s">
        <v>52</v>
      </c>
      <c r="C4090" t="s">
        <v>55</v>
      </c>
      <c r="F4090" t="s">
        <v>213</v>
      </c>
      <c r="G4090" t="s">
        <v>9</v>
      </c>
      <c r="H4090">
        <v>18135.787859885801</v>
      </c>
      <c r="I4090">
        <v>9357.0595131034806</v>
      </c>
      <c r="J4090">
        <v>18318.2966412926</v>
      </c>
      <c r="K4090">
        <v>26328.2811884359</v>
      </c>
    </row>
    <row r="4091" spans="1:11" x14ac:dyDescent="0.35">
      <c r="A4091" t="str">
        <f t="shared" si="65"/>
        <v>CroppingGeneral cropping</v>
      </c>
      <c r="B4091" t="s">
        <v>52</v>
      </c>
      <c r="C4091" t="s">
        <v>55</v>
      </c>
      <c r="F4091" t="s">
        <v>216</v>
      </c>
      <c r="G4091" t="s">
        <v>9</v>
      </c>
      <c r="H4091">
        <v>45307.564543034001</v>
      </c>
      <c r="I4091">
        <v>21538.753839196299</v>
      </c>
      <c r="J4091">
        <v>44573.804981835201</v>
      </c>
      <c r="K4091">
        <v>69871.977439390495</v>
      </c>
    </row>
    <row r="4092" spans="1:11" x14ac:dyDescent="0.35">
      <c r="A4092" t="str">
        <f t="shared" si="65"/>
        <v>CroppingGeneral cropping</v>
      </c>
      <c r="B4092" t="s">
        <v>52</v>
      </c>
      <c r="C4092" t="s">
        <v>55</v>
      </c>
      <c r="F4092" t="s">
        <v>249</v>
      </c>
      <c r="G4092" t="s">
        <v>9</v>
      </c>
      <c r="H4092">
        <v>106370.51986460701</v>
      </c>
      <c r="I4092">
        <v>-5501.1064418892502</v>
      </c>
      <c r="J4092">
        <v>102774.38658518701</v>
      </c>
      <c r="K4092">
        <v>222263.458750647</v>
      </c>
    </row>
    <row r="4093" spans="1:11" x14ac:dyDescent="0.35">
      <c r="A4093" t="str">
        <f t="shared" si="65"/>
        <v>CroppingGeneral cropping</v>
      </c>
      <c r="B4093" t="s">
        <v>52</v>
      </c>
      <c r="C4093" t="s">
        <v>55</v>
      </c>
      <c r="F4093" t="s">
        <v>250</v>
      </c>
      <c r="G4093" t="s">
        <v>9</v>
      </c>
      <c r="H4093">
        <v>26317.875228413101</v>
      </c>
      <c r="I4093">
        <v>28214.7724227281</v>
      </c>
      <c r="J4093">
        <v>30413.332282625099</v>
      </c>
      <c r="K4093">
        <v>16523.5531448888</v>
      </c>
    </row>
    <row r="4094" spans="1:11" x14ac:dyDescent="0.35">
      <c r="A4094" t="str">
        <f t="shared" si="65"/>
        <v>CroppingGeneral cropping</v>
      </c>
      <c r="B4094" t="s">
        <v>52</v>
      </c>
      <c r="C4094" t="s">
        <v>55</v>
      </c>
      <c r="F4094" t="s">
        <v>251</v>
      </c>
      <c r="G4094" t="s">
        <v>9</v>
      </c>
      <c r="H4094">
        <v>80052.644636193902</v>
      </c>
      <c r="I4094">
        <v>-33715.878864617298</v>
      </c>
      <c r="J4094">
        <v>72361.054302561795</v>
      </c>
      <c r="K4094">
        <v>205739.90560575901</v>
      </c>
    </row>
    <row r="4095" spans="1:11" x14ac:dyDescent="0.35">
      <c r="A4095" t="str">
        <f t="shared" si="65"/>
        <v>CroppingGeneral cropping</v>
      </c>
      <c r="B4095" t="s">
        <v>52</v>
      </c>
      <c r="C4095" t="s">
        <v>55</v>
      </c>
      <c r="F4095" t="s">
        <v>252</v>
      </c>
      <c r="G4095" t="s">
        <v>9</v>
      </c>
      <c r="H4095">
        <v>7948.6114550592902</v>
      </c>
      <c r="I4095" t="s">
        <v>19</v>
      </c>
      <c r="J4095">
        <v>10602.7626104012</v>
      </c>
      <c r="K4095">
        <v>7539.6950903514999</v>
      </c>
    </row>
    <row r="4096" spans="1:11" x14ac:dyDescent="0.35">
      <c r="A4096" t="str">
        <f t="shared" si="65"/>
        <v>CroppingGeneral cropping</v>
      </c>
      <c r="B4096" t="s">
        <v>52</v>
      </c>
      <c r="C4096" t="s">
        <v>55</v>
      </c>
      <c r="F4096" t="s">
        <v>253</v>
      </c>
      <c r="G4096" t="s">
        <v>9</v>
      </c>
      <c r="H4096">
        <v>88001.256091253294</v>
      </c>
      <c r="I4096">
        <v>-30637.695530656001</v>
      </c>
      <c r="J4096">
        <v>82963.816912963099</v>
      </c>
      <c r="K4096">
        <v>213279.60069610999</v>
      </c>
    </row>
    <row r="4097" spans="1:11" x14ac:dyDescent="0.35">
      <c r="A4097" t="str">
        <f t="shared" si="65"/>
        <v>CroppingGeneral cropping</v>
      </c>
      <c r="B4097" t="s">
        <v>52</v>
      </c>
      <c r="C4097" t="s">
        <v>55</v>
      </c>
      <c r="F4097" t="s">
        <v>254</v>
      </c>
      <c r="G4097" t="s">
        <v>9</v>
      </c>
      <c r="H4097">
        <v>1044.33483032754</v>
      </c>
      <c r="I4097" t="s">
        <v>19</v>
      </c>
      <c r="J4097">
        <v>1810.36324756883</v>
      </c>
      <c r="K4097" t="s">
        <v>19</v>
      </c>
    </row>
    <row r="4098" spans="1:11" x14ac:dyDescent="0.35">
      <c r="A4098" t="str">
        <f t="shared" si="65"/>
        <v>CroppingGeneral cropping</v>
      </c>
      <c r="B4098" t="s">
        <v>52</v>
      </c>
      <c r="C4098" t="s">
        <v>55</v>
      </c>
      <c r="F4098" t="s">
        <v>255</v>
      </c>
      <c r="G4098" t="s">
        <v>9</v>
      </c>
      <c r="H4098">
        <v>40926.171746055101</v>
      </c>
      <c r="I4098">
        <v>16337.7192138223</v>
      </c>
      <c r="J4098">
        <v>40876.657777890599</v>
      </c>
      <c r="K4098">
        <v>64960.725201668603</v>
      </c>
    </row>
    <row r="4099" spans="1:11" x14ac:dyDescent="0.35">
      <c r="A4099" t="str">
        <f t="shared" si="65"/>
        <v>CroppingGeneral cropping</v>
      </c>
      <c r="B4099" t="s">
        <v>52</v>
      </c>
      <c r="C4099" t="s">
        <v>55</v>
      </c>
      <c r="F4099" t="s">
        <v>256</v>
      </c>
      <c r="G4099" t="s">
        <v>9</v>
      </c>
      <c r="H4099">
        <v>11812.9581698895</v>
      </c>
      <c r="I4099">
        <v>5471.7287656472499</v>
      </c>
      <c r="J4099">
        <v>13550.229786534501</v>
      </c>
      <c r="K4099">
        <v>14615.242647830601</v>
      </c>
    </row>
    <row r="4100" spans="1:11" x14ac:dyDescent="0.35">
      <c r="A4100" t="str">
        <f t="shared" si="65"/>
        <v>CroppingGeneral cropping</v>
      </c>
      <c r="B4100" t="s">
        <v>52</v>
      </c>
      <c r="C4100" t="s">
        <v>55</v>
      </c>
      <c r="F4100" t="s">
        <v>257</v>
      </c>
      <c r="G4100" t="s">
        <v>9</v>
      </c>
      <c r="H4100">
        <v>0</v>
      </c>
      <c r="I4100">
        <v>0</v>
      </c>
      <c r="J4100">
        <v>0</v>
      </c>
      <c r="K4100">
        <v>0</v>
      </c>
    </row>
    <row r="4101" spans="1:11" x14ac:dyDescent="0.35">
      <c r="A4101" t="str">
        <f t="shared" si="65"/>
        <v>CroppingGeneral cropping</v>
      </c>
      <c r="B4101" t="s">
        <v>52</v>
      </c>
      <c r="C4101" t="s">
        <v>55</v>
      </c>
      <c r="F4101" t="s">
        <v>258</v>
      </c>
      <c r="G4101" t="s">
        <v>9</v>
      </c>
      <c r="H4101">
        <v>0</v>
      </c>
      <c r="I4101">
        <v>0</v>
      </c>
      <c r="J4101">
        <v>0</v>
      </c>
      <c r="K4101">
        <v>0</v>
      </c>
    </row>
    <row r="4102" spans="1:11" x14ac:dyDescent="0.35">
      <c r="A4102" t="str">
        <f t="shared" si="65"/>
        <v>CroppingGeneral cropping</v>
      </c>
      <c r="B4102" t="s">
        <v>52</v>
      </c>
      <c r="C4102" t="s">
        <v>55</v>
      </c>
      <c r="F4102" t="s">
        <v>259</v>
      </c>
      <c r="G4102" t="s">
        <v>9</v>
      </c>
      <c r="H4102">
        <v>20188.054665162999</v>
      </c>
      <c r="I4102">
        <v>21351.6933570691</v>
      </c>
      <c r="J4102">
        <v>23628.797107392598</v>
      </c>
      <c r="K4102">
        <v>12378.134835237301</v>
      </c>
    </row>
    <row r="4103" spans="1:11" x14ac:dyDescent="0.35">
      <c r="A4103" t="str">
        <f t="shared" si="65"/>
        <v>CroppingGeneral cropping</v>
      </c>
      <c r="B4103" t="s">
        <v>52</v>
      </c>
      <c r="C4103" t="s">
        <v>55</v>
      </c>
      <c r="F4103" t="s">
        <v>260</v>
      </c>
      <c r="G4103" t="s">
        <v>9</v>
      </c>
      <c r="H4103">
        <v>82873.554376531698</v>
      </c>
      <c r="I4103">
        <v>-19165.665615593</v>
      </c>
      <c r="J4103">
        <v>84349.699467347004</v>
      </c>
      <c r="K4103">
        <v>179350.832310033</v>
      </c>
    </row>
    <row r="4104" spans="1:11" x14ac:dyDescent="0.35">
      <c r="A4104" t="str">
        <f t="shared" si="65"/>
        <v>CroppingHorticulture</v>
      </c>
      <c r="B4104" t="s">
        <v>52</v>
      </c>
      <c r="C4104" t="s">
        <v>56</v>
      </c>
      <c r="F4104" t="s">
        <v>4</v>
      </c>
      <c r="G4104" t="s">
        <v>5</v>
      </c>
      <c r="H4104">
        <v>2752.0003999999999</v>
      </c>
      <c r="I4104">
        <v>682.92960000000005</v>
      </c>
      <c r="J4104">
        <v>1374.174</v>
      </c>
      <c r="K4104">
        <v>694.89679999999998</v>
      </c>
    </row>
    <row r="4105" spans="1:11" x14ac:dyDescent="0.35">
      <c r="A4105" t="str">
        <f t="shared" si="65"/>
        <v>CroppingHorticulture</v>
      </c>
      <c r="B4105" t="s">
        <v>52</v>
      </c>
      <c r="C4105" t="s">
        <v>56</v>
      </c>
      <c r="F4105" t="s">
        <v>6</v>
      </c>
      <c r="G4105" t="s">
        <v>7</v>
      </c>
      <c r="H4105">
        <v>25.439972401893499</v>
      </c>
      <c r="I4105">
        <v>12.650448423966401</v>
      </c>
      <c r="J4105">
        <v>27.911380148365499</v>
      </c>
      <c r="K4105">
        <v>33.121976730933298</v>
      </c>
    </row>
    <row r="4106" spans="1:11" x14ac:dyDescent="0.35">
      <c r="A4106" t="str">
        <f t="shared" si="65"/>
        <v>CroppingHorticulture</v>
      </c>
      <c r="B4106" t="s">
        <v>52</v>
      </c>
      <c r="C4106" t="s">
        <v>56</v>
      </c>
      <c r="F4106" t="s">
        <v>8</v>
      </c>
      <c r="G4106" t="s">
        <v>9</v>
      </c>
      <c r="H4106">
        <v>23.8548312500245</v>
      </c>
      <c r="I4106">
        <v>10.9253476522324</v>
      </c>
      <c r="J4106">
        <v>26.102919659373601</v>
      </c>
      <c r="K4106">
        <v>32.116003872805301</v>
      </c>
    </row>
    <row r="4107" spans="1:11" x14ac:dyDescent="0.35">
      <c r="A4107" t="str">
        <f t="shared" si="65"/>
        <v>CroppingHorticulture</v>
      </c>
      <c r="B4107" t="s">
        <v>52</v>
      </c>
      <c r="C4107" t="s">
        <v>56</v>
      </c>
      <c r="F4107" t="s">
        <v>217</v>
      </c>
      <c r="G4107" t="s">
        <v>9</v>
      </c>
      <c r="H4107">
        <v>15.9618071007548</v>
      </c>
      <c r="I4107">
        <v>11.6822485231274</v>
      </c>
      <c r="J4107">
        <v>16.442841687442801</v>
      </c>
      <c r="K4107">
        <v>19.2164083674007</v>
      </c>
    </row>
    <row r="4108" spans="1:11" x14ac:dyDescent="0.35">
      <c r="A4108" t="str">
        <f t="shared" si="65"/>
        <v>CroppingHorticulture</v>
      </c>
      <c r="B4108" t="s">
        <v>52</v>
      </c>
      <c r="C4108" t="s">
        <v>56</v>
      </c>
      <c r="F4108" t="s">
        <v>218</v>
      </c>
      <c r="G4108" t="s">
        <v>9</v>
      </c>
      <c r="H4108">
        <v>356451.15309485397</v>
      </c>
      <c r="I4108">
        <v>49360.790710345602</v>
      </c>
      <c r="J4108">
        <v>499559.338336994</v>
      </c>
      <c r="K4108">
        <v>375253.29896770301</v>
      </c>
    </row>
    <row r="4109" spans="1:11" x14ac:dyDescent="0.35">
      <c r="A4109" t="str">
        <f t="shared" si="65"/>
        <v>CroppingHorticulture</v>
      </c>
      <c r="B4109" t="s">
        <v>52</v>
      </c>
      <c r="C4109" t="s">
        <v>56</v>
      </c>
      <c r="F4109" t="s">
        <v>219</v>
      </c>
      <c r="G4109" t="s">
        <v>9</v>
      </c>
      <c r="H4109" t="s">
        <v>19</v>
      </c>
      <c r="I4109" t="s">
        <v>24</v>
      </c>
      <c r="J4109" t="s">
        <v>19</v>
      </c>
      <c r="K4109" t="s">
        <v>24</v>
      </c>
    </row>
    <row r="4110" spans="1:11" x14ac:dyDescent="0.35">
      <c r="A4110" t="str">
        <f t="shared" si="65"/>
        <v>CroppingHorticulture</v>
      </c>
      <c r="B4110" t="s">
        <v>52</v>
      </c>
      <c r="C4110" t="s">
        <v>56</v>
      </c>
      <c r="F4110" t="s">
        <v>220</v>
      </c>
      <c r="G4110" t="s">
        <v>9</v>
      </c>
      <c r="H4110">
        <v>0</v>
      </c>
      <c r="I4110">
        <v>0</v>
      </c>
      <c r="J4110">
        <v>0</v>
      </c>
      <c r="K4110">
        <v>0</v>
      </c>
    </row>
    <row r="4111" spans="1:11" x14ac:dyDescent="0.35">
      <c r="A4111" t="str">
        <f t="shared" si="65"/>
        <v>CroppingHorticulture</v>
      </c>
      <c r="B4111" t="s">
        <v>52</v>
      </c>
      <c r="C4111" t="s">
        <v>56</v>
      </c>
      <c r="F4111" t="s">
        <v>221</v>
      </c>
      <c r="G4111" t="s">
        <v>9</v>
      </c>
      <c r="H4111">
        <v>6964.1340613903903</v>
      </c>
      <c r="I4111" t="s">
        <v>19</v>
      </c>
      <c r="J4111">
        <v>5796.2352973495399</v>
      </c>
      <c r="K4111" t="s">
        <v>19</v>
      </c>
    </row>
    <row r="4112" spans="1:11" x14ac:dyDescent="0.35">
      <c r="A4112" t="str">
        <f t="shared" si="65"/>
        <v>CroppingHorticulture</v>
      </c>
      <c r="B4112" t="s">
        <v>52</v>
      </c>
      <c r="C4112" t="s">
        <v>56</v>
      </c>
      <c r="F4112" t="s">
        <v>222</v>
      </c>
      <c r="G4112" t="s">
        <v>9</v>
      </c>
      <c r="H4112">
        <v>364125.10516967898</v>
      </c>
      <c r="I4112">
        <v>48313.242522069602</v>
      </c>
      <c r="J4112">
        <v>506156.130015195</v>
      </c>
      <c r="K4112">
        <v>393628.66238440003</v>
      </c>
    </row>
    <row r="4113" spans="1:11" x14ac:dyDescent="0.35">
      <c r="A4113" t="str">
        <f t="shared" si="65"/>
        <v>CroppingHorticulture</v>
      </c>
      <c r="B4113" t="s">
        <v>52</v>
      </c>
      <c r="C4113" t="s">
        <v>56</v>
      </c>
      <c r="F4113" t="s">
        <v>223</v>
      </c>
      <c r="G4113" t="s">
        <v>9</v>
      </c>
      <c r="H4113">
        <v>123007.202734563</v>
      </c>
      <c r="I4113" t="s">
        <v>19</v>
      </c>
      <c r="J4113">
        <v>190107.447604088</v>
      </c>
      <c r="K4113">
        <v>97922.183103016199</v>
      </c>
    </row>
    <row r="4114" spans="1:11" x14ac:dyDescent="0.35">
      <c r="A4114" t="str">
        <f t="shared" si="65"/>
        <v>CroppingHorticulture</v>
      </c>
      <c r="B4114" t="s">
        <v>52</v>
      </c>
      <c r="C4114" t="s">
        <v>56</v>
      </c>
      <c r="F4114" t="s">
        <v>224</v>
      </c>
      <c r="G4114" t="s">
        <v>9</v>
      </c>
      <c r="H4114" t="s">
        <v>19</v>
      </c>
      <c r="I4114" t="s">
        <v>19</v>
      </c>
      <c r="J4114" t="s">
        <v>19</v>
      </c>
      <c r="K4114">
        <v>57.257409733358998</v>
      </c>
    </row>
    <row r="4115" spans="1:11" x14ac:dyDescent="0.35">
      <c r="A4115" t="str">
        <f t="shared" si="65"/>
        <v>CroppingHorticulture</v>
      </c>
      <c r="B4115" t="s">
        <v>52</v>
      </c>
      <c r="C4115" t="s">
        <v>56</v>
      </c>
      <c r="F4115" t="s">
        <v>225</v>
      </c>
      <c r="G4115" t="s">
        <v>9</v>
      </c>
      <c r="H4115">
        <v>39671.532290874697</v>
      </c>
      <c r="I4115">
        <v>3758.0400440982498</v>
      </c>
      <c r="J4115">
        <v>66245.544887328695</v>
      </c>
      <c r="K4115" t="s">
        <v>19</v>
      </c>
    </row>
    <row r="4116" spans="1:11" x14ac:dyDescent="0.35">
      <c r="A4116" t="str">
        <f t="shared" si="65"/>
        <v>CroppingHorticulture</v>
      </c>
      <c r="B4116" t="s">
        <v>52</v>
      </c>
      <c r="C4116" t="s">
        <v>56</v>
      </c>
      <c r="F4116" t="s">
        <v>226</v>
      </c>
      <c r="G4116" t="s">
        <v>9</v>
      </c>
      <c r="H4116">
        <v>7747.1117379561401</v>
      </c>
      <c r="I4116">
        <v>1450.5480680585499</v>
      </c>
      <c r="J4116">
        <v>11444.649076608899</v>
      </c>
      <c r="K4116">
        <v>6623.27584412534</v>
      </c>
    </row>
    <row r="4117" spans="1:11" x14ac:dyDescent="0.35">
      <c r="A4117" t="str">
        <f t="shared" si="65"/>
        <v>CroppingHorticulture</v>
      </c>
      <c r="B4117" t="s">
        <v>52</v>
      </c>
      <c r="C4117" t="s">
        <v>56</v>
      </c>
      <c r="F4117" t="s">
        <v>227</v>
      </c>
      <c r="G4117" t="s">
        <v>9</v>
      </c>
      <c r="H4117" t="s">
        <v>24</v>
      </c>
      <c r="I4117">
        <v>0.56396808690090505</v>
      </c>
      <c r="J4117" t="s">
        <v>19</v>
      </c>
      <c r="K4117" t="s">
        <v>24</v>
      </c>
    </row>
    <row r="4118" spans="1:11" x14ac:dyDescent="0.35">
      <c r="A4118" t="str">
        <f t="shared" si="65"/>
        <v>CroppingHorticulture</v>
      </c>
      <c r="B4118" t="s">
        <v>52</v>
      </c>
      <c r="C4118" t="s">
        <v>56</v>
      </c>
      <c r="F4118" t="s">
        <v>228</v>
      </c>
      <c r="G4118" t="s">
        <v>9</v>
      </c>
      <c r="H4118">
        <v>171042.89828329999</v>
      </c>
      <c r="I4118">
        <v>18958.475932951202</v>
      </c>
      <c r="J4118">
        <v>268586.058008375</v>
      </c>
      <c r="K4118">
        <v>127614.406095553</v>
      </c>
    </row>
    <row r="4119" spans="1:11" x14ac:dyDescent="0.35">
      <c r="A4119" t="str">
        <f t="shared" si="65"/>
        <v>CroppingHorticulture</v>
      </c>
      <c r="B4119" t="s">
        <v>52</v>
      </c>
      <c r="C4119" t="s">
        <v>56</v>
      </c>
      <c r="F4119" t="s">
        <v>229</v>
      </c>
      <c r="G4119" t="s">
        <v>9</v>
      </c>
      <c r="H4119">
        <v>193082.20688638001</v>
      </c>
      <c r="I4119">
        <v>29354.766589118401</v>
      </c>
      <c r="J4119">
        <v>237570.07200682</v>
      </c>
      <c r="K4119">
        <v>266014.25628884701</v>
      </c>
    </row>
    <row r="4120" spans="1:11" x14ac:dyDescent="0.35">
      <c r="A4120" t="str">
        <f t="shared" si="65"/>
        <v>CroppingHorticulture</v>
      </c>
      <c r="B4120" t="s">
        <v>52</v>
      </c>
      <c r="C4120" t="s">
        <v>56</v>
      </c>
      <c r="F4120" t="s">
        <v>230</v>
      </c>
      <c r="G4120" t="s">
        <v>9</v>
      </c>
      <c r="H4120">
        <v>80559.911496742498</v>
      </c>
      <c r="I4120">
        <v>13106.2118632726</v>
      </c>
      <c r="J4120">
        <v>120328.149530918</v>
      </c>
      <c r="K4120">
        <v>68209.371642235201</v>
      </c>
    </row>
    <row r="4121" spans="1:11" x14ac:dyDescent="0.35">
      <c r="A4121" t="str">
        <f t="shared" si="65"/>
        <v>CroppingHorticulture</v>
      </c>
      <c r="B4121" t="s">
        <v>52</v>
      </c>
      <c r="C4121" t="s">
        <v>56</v>
      </c>
      <c r="F4121" t="s">
        <v>231</v>
      </c>
      <c r="G4121" t="s">
        <v>9</v>
      </c>
      <c r="H4121">
        <v>0</v>
      </c>
      <c r="I4121">
        <v>0</v>
      </c>
      <c r="J4121">
        <v>0</v>
      </c>
      <c r="K4121">
        <v>0</v>
      </c>
    </row>
    <row r="4122" spans="1:11" x14ac:dyDescent="0.35">
      <c r="A4122" t="str">
        <f t="shared" si="65"/>
        <v>CroppingHorticulture</v>
      </c>
      <c r="B4122" t="s">
        <v>52</v>
      </c>
      <c r="C4122" t="s">
        <v>56</v>
      </c>
      <c r="F4122" t="s">
        <v>232</v>
      </c>
      <c r="G4122" t="s">
        <v>9</v>
      </c>
      <c r="H4122">
        <v>5924.0578240104896</v>
      </c>
      <c r="I4122">
        <v>1604.1153440998901</v>
      </c>
      <c r="J4122">
        <v>7670.5422525822796</v>
      </c>
      <c r="K4122">
        <v>6715.8920887245404</v>
      </c>
    </row>
    <row r="4123" spans="1:11" x14ac:dyDescent="0.35">
      <c r="A4123" t="str">
        <f t="shared" si="65"/>
        <v>CroppingHorticulture</v>
      </c>
      <c r="B4123" t="s">
        <v>52</v>
      </c>
      <c r="C4123" t="s">
        <v>56</v>
      </c>
      <c r="F4123" t="s">
        <v>233</v>
      </c>
      <c r="G4123" t="s">
        <v>9</v>
      </c>
      <c r="H4123">
        <v>8982.5858217898494</v>
      </c>
      <c r="I4123">
        <v>2709.9854124056101</v>
      </c>
      <c r="J4123">
        <v>11309.986297514</v>
      </c>
      <c r="K4123">
        <v>10544.675713717499</v>
      </c>
    </row>
    <row r="4124" spans="1:11" x14ac:dyDescent="0.35">
      <c r="A4124" t="str">
        <f t="shared" si="65"/>
        <v>CroppingHorticulture</v>
      </c>
      <c r="B4124" t="s">
        <v>52</v>
      </c>
      <c r="C4124" t="s">
        <v>56</v>
      </c>
      <c r="F4124" t="s">
        <v>234</v>
      </c>
      <c r="G4124" t="s">
        <v>9</v>
      </c>
      <c r="H4124">
        <v>10637.7857013756</v>
      </c>
      <c r="I4124">
        <v>2770.6087500087901</v>
      </c>
      <c r="J4124">
        <v>11936.980035352201</v>
      </c>
      <c r="K4124">
        <v>15800.291750947799</v>
      </c>
    </row>
    <row r="4125" spans="1:11" x14ac:dyDescent="0.35">
      <c r="A4125" t="str">
        <f t="shared" si="65"/>
        <v>CroppingHorticulture</v>
      </c>
      <c r="B4125" t="s">
        <v>52</v>
      </c>
      <c r="C4125" t="s">
        <v>56</v>
      </c>
      <c r="F4125" t="s">
        <v>235</v>
      </c>
      <c r="G4125" t="s">
        <v>9</v>
      </c>
      <c r="H4125">
        <v>25544.429347175999</v>
      </c>
      <c r="I4125">
        <v>7084.7095065142903</v>
      </c>
      <c r="J4125">
        <v>30917.508585448399</v>
      </c>
      <c r="K4125">
        <v>33060.859553389797</v>
      </c>
    </row>
    <row r="4126" spans="1:11" x14ac:dyDescent="0.35">
      <c r="A4126" t="str">
        <f t="shared" si="65"/>
        <v>CroppingHorticulture</v>
      </c>
      <c r="B4126" t="s">
        <v>52</v>
      </c>
      <c r="C4126" t="s">
        <v>56</v>
      </c>
      <c r="F4126" t="s">
        <v>236</v>
      </c>
      <c r="G4126" t="s">
        <v>9</v>
      </c>
      <c r="H4126">
        <v>3456.2173510585199</v>
      </c>
      <c r="I4126" t="s">
        <v>24</v>
      </c>
      <c r="J4126">
        <v>3891.64565993826</v>
      </c>
      <c r="K4126" t="s">
        <v>19</v>
      </c>
    </row>
    <row r="4127" spans="1:11" x14ac:dyDescent="0.35">
      <c r="A4127" t="str">
        <f t="shared" si="65"/>
        <v>CroppingHorticulture</v>
      </c>
      <c r="B4127" t="s">
        <v>52</v>
      </c>
      <c r="C4127" t="s">
        <v>56</v>
      </c>
      <c r="F4127" t="s">
        <v>237</v>
      </c>
      <c r="G4127" t="s">
        <v>9</v>
      </c>
      <c r="H4127">
        <v>5091.3805503807298</v>
      </c>
      <c r="I4127">
        <v>1588.4714371730299</v>
      </c>
      <c r="J4127">
        <v>6234.2238800181103</v>
      </c>
      <c r="K4127">
        <v>6273.96583478295</v>
      </c>
    </row>
    <row r="4128" spans="1:11" x14ac:dyDescent="0.35">
      <c r="A4128" t="str">
        <f t="shared" si="65"/>
        <v>CroppingHorticulture</v>
      </c>
      <c r="B4128" t="s">
        <v>52</v>
      </c>
      <c r="C4128" t="s">
        <v>56</v>
      </c>
      <c r="F4128" t="s">
        <v>238</v>
      </c>
      <c r="G4128" t="s">
        <v>9</v>
      </c>
      <c r="H4128">
        <v>21812.692041069498</v>
      </c>
      <c r="I4128">
        <v>6649.2301862446802</v>
      </c>
      <c r="J4128">
        <v>28541.104410358501</v>
      </c>
      <c r="K4128">
        <v>23409.4292831684</v>
      </c>
    </row>
    <row r="4129" spans="1:11" x14ac:dyDescent="0.35">
      <c r="A4129" t="str">
        <f t="shared" si="65"/>
        <v>CroppingHorticulture</v>
      </c>
      <c r="B4129" t="s">
        <v>52</v>
      </c>
      <c r="C4129" t="s">
        <v>56</v>
      </c>
      <c r="F4129" t="s">
        <v>239</v>
      </c>
      <c r="G4129" t="s">
        <v>9</v>
      </c>
      <c r="H4129">
        <v>830.82766532301298</v>
      </c>
      <c r="I4129">
        <v>305.26386775445098</v>
      </c>
      <c r="J4129">
        <v>890.48832862505105</v>
      </c>
      <c r="K4129">
        <v>1229.36014052734</v>
      </c>
    </row>
    <row r="4130" spans="1:11" x14ac:dyDescent="0.35">
      <c r="A4130" t="str">
        <f t="shared" si="65"/>
        <v>CroppingHorticulture</v>
      </c>
      <c r="B4130" t="s">
        <v>52</v>
      </c>
      <c r="C4130" t="s">
        <v>56</v>
      </c>
      <c r="F4130" t="s">
        <v>240</v>
      </c>
      <c r="G4130" t="s">
        <v>9</v>
      </c>
      <c r="H4130">
        <v>4757.2032703556297</v>
      </c>
      <c r="I4130" t="s">
        <v>19</v>
      </c>
      <c r="J4130">
        <v>5304.1488557489802</v>
      </c>
      <c r="K4130" t="s">
        <v>19</v>
      </c>
    </row>
    <row r="4131" spans="1:11" x14ac:dyDescent="0.35">
      <c r="A4131" t="str">
        <f t="shared" si="65"/>
        <v>CroppingHorticulture</v>
      </c>
      <c r="B4131" t="s">
        <v>52</v>
      </c>
      <c r="C4131" t="s">
        <v>56</v>
      </c>
      <c r="F4131" t="s">
        <v>241</v>
      </c>
      <c r="G4131" t="s">
        <v>9</v>
      </c>
      <c r="H4131">
        <v>2995.4562842723399</v>
      </c>
      <c r="I4131" t="s">
        <v>19</v>
      </c>
      <c r="J4131" t="s">
        <v>19</v>
      </c>
      <c r="K4131" t="s">
        <v>19</v>
      </c>
    </row>
    <row r="4132" spans="1:11" x14ac:dyDescent="0.35">
      <c r="A4132" t="str">
        <f t="shared" si="65"/>
        <v>CroppingHorticulture</v>
      </c>
      <c r="B4132" t="s">
        <v>52</v>
      </c>
      <c r="C4132" t="s">
        <v>56</v>
      </c>
      <c r="F4132" t="s">
        <v>242</v>
      </c>
      <c r="G4132" t="s">
        <v>9</v>
      </c>
      <c r="H4132">
        <v>158488.5794211</v>
      </c>
      <c r="I4132">
        <v>38461.194508043001</v>
      </c>
      <c r="J4132">
        <v>216127.76176022799</v>
      </c>
      <c r="K4132">
        <v>162466.13150657801</v>
      </c>
    </row>
    <row r="4133" spans="1:11" x14ac:dyDescent="0.35">
      <c r="A4133" t="str">
        <f t="shared" si="65"/>
        <v>CroppingHorticulture</v>
      </c>
      <c r="B4133" t="s">
        <v>52</v>
      </c>
      <c r="C4133" t="s">
        <v>56</v>
      </c>
      <c r="F4133" t="s">
        <v>243</v>
      </c>
      <c r="G4133" t="s">
        <v>9</v>
      </c>
      <c r="H4133">
        <v>34544.309328152704</v>
      </c>
      <c r="I4133">
        <v>-9126.7256701130009</v>
      </c>
      <c r="J4133">
        <v>21499.684023129499</v>
      </c>
      <c r="K4133">
        <v>103259.30038417201</v>
      </c>
    </row>
    <row r="4134" spans="1:11" x14ac:dyDescent="0.35">
      <c r="A4134" t="str">
        <f t="shared" si="65"/>
        <v>CroppingHorticulture</v>
      </c>
      <c r="B4134" t="s">
        <v>52</v>
      </c>
      <c r="C4134" t="s">
        <v>56</v>
      </c>
      <c r="F4134" t="s">
        <v>244</v>
      </c>
      <c r="G4134" t="s">
        <v>9</v>
      </c>
      <c r="H4134">
        <v>-49.318137126724203</v>
      </c>
      <c r="I4134">
        <v>-20.297751188409499</v>
      </c>
      <c r="J4134" t="s">
        <v>19</v>
      </c>
      <c r="K4134">
        <v>-288.82439809767402</v>
      </c>
    </row>
    <row r="4135" spans="1:11" x14ac:dyDescent="0.35">
      <c r="A4135" t="str">
        <f t="shared" si="65"/>
        <v>CroppingHorticulture</v>
      </c>
      <c r="B4135" t="s">
        <v>52</v>
      </c>
      <c r="C4135" t="s">
        <v>56</v>
      </c>
      <c r="F4135" t="s">
        <v>245</v>
      </c>
      <c r="G4135" t="s">
        <v>9</v>
      </c>
      <c r="H4135">
        <v>2256.6335908599399</v>
      </c>
      <c r="I4135" t="s">
        <v>19</v>
      </c>
      <c r="J4135">
        <v>3130.0716904118399</v>
      </c>
      <c r="K4135" t="s">
        <v>19</v>
      </c>
    </row>
    <row r="4136" spans="1:11" x14ac:dyDescent="0.35">
      <c r="A4136" t="str">
        <f t="shared" si="65"/>
        <v>CroppingHorticulture</v>
      </c>
      <c r="B4136" t="s">
        <v>52</v>
      </c>
      <c r="C4136" t="s">
        <v>56</v>
      </c>
      <c r="F4136" t="s">
        <v>246</v>
      </c>
      <c r="G4136" t="s">
        <v>9</v>
      </c>
      <c r="H4136">
        <v>11124.821599626201</v>
      </c>
      <c r="I4136">
        <v>2771.7551426969899</v>
      </c>
      <c r="J4136">
        <v>14889.0080076468</v>
      </c>
      <c r="K4136">
        <v>11890.272298419</v>
      </c>
    </row>
    <row r="4137" spans="1:11" x14ac:dyDescent="0.35">
      <c r="A4137" t="str">
        <f t="shared" si="65"/>
        <v>CroppingHorticulture</v>
      </c>
      <c r="B4137" t="s">
        <v>52</v>
      </c>
      <c r="C4137" t="s">
        <v>56</v>
      </c>
      <c r="F4137" t="s">
        <v>247</v>
      </c>
      <c r="G4137" t="s">
        <v>9</v>
      </c>
      <c r="H4137" t="s">
        <v>19</v>
      </c>
      <c r="I4137" t="s">
        <v>24</v>
      </c>
      <c r="J4137" t="s">
        <v>24</v>
      </c>
      <c r="K4137" t="s">
        <v>19</v>
      </c>
    </row>
    <row r="4138" spans="1:11" x14ac:dyDescent="0.35">
      <c r="A4138" t="str">
        <f t="shared" si="65"/>
        <v>CroppingHorticulture</v>
      </c>
      <c r="B4138" t="s">
        <v>52</v>
      </c>
      <c r="C4138" t="s">
        <v>56</v>
      </c>
      <c r="F4138" t="s">
        <v>243</v>
      </c>
      <c r="G4138" t="s">
        <v>9</v>
      </c>
      <c r="H4138">
        <v>34544.309328152704</v>
      </c>
      <c r="I4138">
        <v>-9126.7256701130009</v>
      </c>
      <c r="J4138">
        <v>21499.684023129499</v>
      </c>
      <c r="K4138">
        <v>103259.30038417201</v>
      </c>
    </row>
    <row r="4139" spans="1:11" x14ac:dyDescent="0.35">
      <c r="A4139" t="str">
        <f t="shared" si="65"/>
        <v>CroppingHorticulture</v>
      </c>
      <c r="B4139" t="s">
        <v>52</v>
      </c>
      <c r="C4139" t="s">
        <v>56</v>
      </c>
      <c r="F4139" t="s">
        <v>248</v>
      </c>
      <c r="G4139" t="s">
        <v>9</v>
      </c>
      <c r="H4139" t="s">
        <v>19</v>
      </c>
      <c r="I4139" t="s">
        <v>24</v>
      </c>
      <c r="J4139">
        <v>758.54968453776598</v>
      </c>
      <c r="K4139" t="s">
        <v>24</v>
      </c>
    </row>
    <row r="4140" spans="1:11" x14ac:dyDescent="0.35">
      <c r="A4140" t="str">
        <f t="shared" si="65"/>
        <v>CroppingHorticulture</v>
      </c>
      <c r="B4140" t="s">
        <v>52</v>
      </c>
      <c r="C4140" t="s">
        <v>56</v>
      </c>
      <c r="F4140" t="s">
        <v>213</v>
      </c>
      <c r="G4140" t="s">
        <v>9</v>
      </c>
      <c r="H4140">
        <v>13263.2494951309</v>
      </c>
      <c r="I4140">
        <v>5097.3514678526199</v>
      </c>
      <c r="J4140">
        <v>14398.336570478001</v>
      </c>
      <c r="K4140">
        <v>19043.857963513401</v>
      </c>
    </row>
    <row r="4141" spans="1:11" x14ac:dyDescent="0.35">
      <c r="A4141" t="str">
        <f t="shared" si="65"/>
        <v>CroppingHorticulture</v>
      </c>
      <c r="B4141" t="s">
        <v>52</v>
      </c>
      <c r="C4141" t="s">
        <v>56</v>
      </c>
      <c r="F4141" t="s">
        <v>216</v>
      </c>
      <c r="G4141" t="s">
        <v>9</v>
      </c>
      <c r="H4141">
        <v>3517.4896922253301</v>
      </c>
      <c r="I4141">
        <v>1569.8150772788299</v>
      </c>
      <c r="J4141">
        <v>3671.74048846798</v>
      </c>
      <c r="K4141">
        <v>5126.5879238471098</v>
      </c>
    </row>
    <row r="4142" spans="1:11" x14ac:dyDescent="0.35">
      <c r="A4142" t="str">
        <f t="shared" si="65"/>
        <v>CroppingHorticulture</v>
      </c>
      <c r="B4142" t="s">
        <v>52</v>
      </c>
      <c r="C4142" t="s">
        <v>56</v>
      </c>
      <c r="F4142" t="s">
        <v>249</v>
      </c>
      <c r="G4142" t="s">
        <v>9</v>
      </c>
      <c r="H4142">
        <v>52075.104835340797</v>
      </c>
      <c r="I4142">
        <v>-1888.4283538156801</v>
      </c>
      <c r="J4142">
        <v>40328.3107666133</v>
      </c>
      <c r="K4142">
        <v>128338.85094563699</v>
      </c>
    </row>
    <row r="4143" spans="1:11" x14ac:dyDescent="0.35">
      <c r="A4143" t="str">
        <f t="shared" si="65"/>
        <v>CroppingHorticulture</v>
      </c>
      <c r="B4143" t="s">
        <v>52</v>
      </c>
      <c r="C4143" t="s">
        <v>56</v>
      </c>
      <c r="F4143" t="s">
        <v>250</v>
      </c>
      <c r="G4143" t="s">
        <v>9</v>
      </c>
      <c r="H4143">
        <v>31318.417583369501</v>
      </c>
      <c r="I4143">
        <v>37435.419276159701</v>
      </c>
      <c r="J4143">
        <v>28475.9956451658</v>
      </c>
      <c r="K4143">
        <v>30927.713244614199</v>
      </c>
    </row>
    <row r="4144" spans="1:11" x14ac:dyDescent="0.35">
      <c r="A4144" t="str">
        <f t="shared" si="65"/>
        <v>CroppingHorticulture</v>
      </c>
      <c r="B4144" t="s">
        <v>52</v>
      </c>
      <c r="C4144" t="s">
        <v>56</v>
      </c>
      <c r="F4144" t="s">
        <v>251</v>
      </c>
      <c r="G4144" t="s">
        <v>9</v>
      </c>
      <c r="H4144">
        <v>20756.6872519713</v>
      </c>
      <c r="I4144">
        <v>-39323.847629975397</v>
      </c>
      <c r="J4144" t="s">
        <v>19</v>
      </c>
      <c r="K4144">
        <v>97411.137701022599</v>
      </c>
    </row>
    <row r="4145" spans="1:11" x14ac:dyDescent="0.35">
      <c r="A4145" t="str">
        <f t="shared" si="65"/>
        <v>CroppingHorticulture</v>
      </c>
      <c r="B4145" t="s">
        <v>52</v>
      </c>
      <c r="C4145" t="s">
        <v>56</v>
      </c>
      <c r="F4145" t="s">
        <v>252</v>
      </c>
      <c r="G4145" t="s">
        <v>9</v>
      </c>
      <c r="H4145">
        <v>2379.2880532648201</v>
      </c>
      <c r="I4145" t="s">
        <v>19</v>
      </c>
      <c r="J4145">
        <v>3280.4730982393799</v>
      </c>
      <c r="K4145" t="s">
        <v>19</v>
      </c>
    </row>
    <row r="4146" spans="1:11" x14ac:dyDescent="0.35">
      <c r="A4146" t="str">
        <f t="shared" ref="A4146:A4209" si="66">CONCATENATE(B4146,C4146,D4146,E4146)</f>
        <v>CroppingHorticulture</v>
      </c>
      <c r="B4146" t="s">
        <v>52</v>
      </c>
      <c r="C4146" t="s">
        <v>56</v>
      </c>
      <c r="F4146" t="s">
        <v>253</v>
      </c>
      <c r="G4146" t="s">
        <v>9</v>
      </c>
      <c r="H4146">
        <v>23135.975305236101</v>
      </c>
      <c r="I4146">
        <v>-38103.542241542898</v>
      </c>
      <c r="J4146" t="s">
        <v>19</v>
      </c>
      <c r="K4146">
        <v>99147.335312236304</v>
      </c>
    </row>
    <row r="4147" spans="1:11" x14ac:dyDescent="0.35">
      <c r="A4147" t="str">
        <f t="shared" si="66"/>
        <v>CroppingHorticulture</v>
      </c>
      <c r="B4147" t="s">
        <v>52</v>
      </c>
      <c r="C4147" t="s">
        <v>56</v>
      </c>
      <c r="F4147" t="s">
        <v>254</v>
      </c>
      <c r="G4147" t="s">
        <v>9</v>
      </c>
      <c r="H4147">
        <v>-49.318137126724203</v>
      </c>
      <c r="I4147">
        <v>-20.297751188409499</v>
      </c>
      <c r="J4147" t="s">
        <v>19</v>
      </c>
      <c r="K4147">
        <v>-288.82439809767402</v>
      </c>
    </row>
    <row r="4148" spans="1:11" x14ac:dyDescent="0.35">
      <c r="A4148" t="str">
        <f t="shared" si="66"/>
        <v>CroppingHorticulture</v>
      </c>
      <c r="B4148" t="s">
        <v>52</v>
      </c>
      <c r="C4148" t="s">
        <v>56</v>
      </c>
      <c r="F4148" t="s">
        <v>255</v>
      </c>
      <c r="G4148" t="s">
        <v>9</v>
      </c>
      <c r="H4148">
        <v>8813.1171033986702</v>
      </c>
      <c r="I4148">
        <v>5114.8363985101896</v>
      </c>
      <c r="J4148">
        <v>9900.5636764339906</v>
      </c>
      <c r="K4148">
        <v>10297.2577058924</v>
      </c>
    </row>
    <row r="4149" spans="1:11" x14ac:dyDescent="0.35">
      <c r="A4149" t="str">
        <f t="shared" si="66"/>
        <v>CroppingHorticulture</v>
      </c>
      <c r="B4149" t="s">
        <v>52</v>
      </c>
      <c r="C4149" t="s">
        <v>56</v>
      </c>
      <c r="F4149" t="s">
        <v>256</v>
      </c>
      <c r="G4149" t="s">
        <v>9</v>
      </c>
      <c r="H4149">
        <v>6456.6357508523597</v>
      </c>
      <c r="I4149">
        <v>3093.1802194545398</v>
      </c>
      <c r="J4149">
        <v>7256.1302848838704</v>
      </c>
      <c r="K4149" t="s">
        <v>19</v>
      </c>
    </row>
    <row r="4150" spans="1:11" x14ac:dyDescent="0.35">
      <c r="A4150" t="str">
        <f t="shared" si="66"/>
        <v>CroppingHorticulture</v>
      </c>
      <c r="B4150" t="s">
        <v>52</v>
      </c>
      <c r="C4150" t="s">
        <v>56</v>
      </c>
      <c r="F4150" t="s">
        <v>257</v>
      </c>
      <c r="G4150" t="s">
        <v>9</v>
      </c>
      <c r="H4150">
        <v>0</v>
      </c>
      <c r="I4150">
        <v>0</v>
      </c>
      <c r="J4150">
        <v>0</v>
      </c>
      <c r="K4150">
        <v>0</v>
      </c>
    </row>
    <row r="4151" spans="1:11" x14ac:dyDescent="0.35">
      <c r="A4151" t="str">
        <f t="shared" si="66"/>
        <v>CroppingHorticulture</v>
      </c>
      <c r="B4151" t="s">
        <v>52</v>
      </c>
      <c r="C4151" t="s">
        <v>56</v>
      </c>
      <c r="F4151" t="s">
        <v>258</v>
      </c>
      <c r="G4151" t="s">
        <v>9</v>
      </c>
      <c r="H4151">
        <v>0</v>
      </c>
      <c r="I4151">
        <v>0</v>
      </c>
      <c r="J4151">
        <v>0</v>
      </c>
      <c r="K4151">
        <v>0</v>
      </c>
    </row>
    <row r="4152" spans="1:11" x14ac:dyDescent="0.35">
      <c r="A4152" t="str">
        <f t="shared" si="66"/>
        <v>CroppingHorticulture</v>
      </c>
      <c r="B4152" t="s">
        <v>52</v>
      </c>
      <c r="C4152" t="s">
        <v>56</v>
      </c>
      <c r="F4152" t="s">
        <v>259</v>
      </c>
      <c r="G4152" t="s">
        <v>9</v>
      </c>
      <c r="H4152">
        <v>24690.1088856309</v>
      </c>
      <c r="I4152">
        <v>30306.284557588398</v>
      </c>
      <c r="J4152">
        <v>23279.7436869712</v>
      </c>
      <c r="K4152">
        <v>21959.681261447698</v>
      </c>
    </row>
    <row r="4153" spans="1:11" x14ac:dyDescent="0.35">
      <c r="A4153" t="str">
        <f t="shared" si="66"/>
        <v>CroppingHorticulture</v>
      </c>
      <c r="B4153" t="s">
        <v>52</v>
      </c>
      <c r="C4153" t="s">
        <v>56</v>
      </c>
      <c r="F4153" t="s">
        <v>260</v>
      </c>
      <c r="G4153" t="s">
        <v>9</v>
      </c>
      <c r="H4153">
        <v>51860.5083664958</v>
      </c>
      <c r="I4153">
        <v>-8669.3425839207994</v>
      </c>
      <c r="J4153">
        <v>45818.281962109599</v>
      </c>
      <c r="K4153">
        <v>123296.579628659</v>
      </c>
    </row>
    <row r="4154" spans="1:11" x14ac:dyDescent="0.35">
      <c r="A4154" t="str">
        <f t="shared" si="66"/>
        <v>CroppingHorticultureSpecialist fruit</v>
      </c>
      <c r="B4154" t="s">
        <v>52</v>
      </c>
      <c r="C4154" t="s">
        <v>56</v>
      </c>
      <c r="D4154" t="s">
        <v>57</v>
      </c>
      <c r="F4154" t="s">
        <v>4</v>
      </c>
      <c r="G4154" t="s">
        <v>5</v>
      </c>
      <c r="H4154">
        <v>608.99990000000003</v>
      </c>
      <c r="I4154">
        <v>200.6925</v>
      </c>
      <c r="J4154">
        <v>273.26749999999998</v>
      </c>
      <c r="K4154">
        <v>135.03989999999999</v>
      </c>
    </row>
    <row r="4155" spans="1:11" x14ac:dyDescent="0.35">
      <c r="A4155" t="str">
        <f t="shared" si="66"/>
        <v>CroppingHorticultureSpecialist fruit</v>
      </c>
      <c r="B4155" t="s">
        <v>52</v>
      </c>
      <c r="C4155" t="s">
        <v>56</v>
      </c>
      <c r="D4155" t="s">
        <v>57</v>
      </c>
      <c r="F4155" t="s">
        <v>6</v>
      </c>
      <c r="G4155" t="s">
        <v>7</v>
      </c>
      <c r="H4155">
        <v>25.6806563465774</v>
      </c>
      <c r="I4155" t="s">
        <v>58</v>
      </c>
      <c r="J4155">
        <v>38.058597052338797</v>
      </c>
      <c r="K4155">
        <v>23.155758831278799</v>
      </c>
    </row>
    <row r="4156" spans="1:11" x14ac:dyDescent="0.35">
      <c r="A4156" t="str">
        <f t="shared" si="66"/>
        <v>CroppingHorticultureSpecialist fruit</v>
      </c>
      <c r="B4156" t="s">
        <v>52</v>
      </c>
      <c r="C4156" t="s">
        <v>56</v>
      </c>
      <c r="D4156" t="s">
        <v>57</v>
      </c>
      <c r="F4156" t="s">
        <v>8</v>
      </c>
      <c r="G4156" t="s">
        <v>9</v>
      </c>
      <c r="H4156">
        <v>24.389962673228698</v>
      </c>
      <c r="I4156" t="s">
        <v>58</v>
      </c>
      <c r="J4156">
        <v>36.584286034746199</v>
      </c>
      <c r="K4156">
        <v>21.928188209558801</v>
      </c>
    </row>
    <row r="4157" spans="1:11" x14ac:dyDescent="0.35">
      <c r="A4157" t="str">
        <f t="shared" si="66"/>
        <v>CroppingHorticultureSpecialist fruit</v>
      </c>
      <c r="B4157" t="s">
        <v>52</v>
      </c>
      <c r="C4157" t="s">
        <v>56</v>
      </c>
      <c r="D4157" t="s">
        <v>57</v>
      </c>
      <c r="F4157" t="s">
        <v>217</v>
      </c>
      <c r="G4157" t="s">
        <v>9</v>
      </c>
      <c r="H4157">
        <v>21.128306402020801</v>
      </c>
      <c r="I4157" t="s">
        <v>58</v>
      </c>
      <c r="J4157">
        <v>30.120875643828899</v>
      </c>
      <c r="K4157">
        <v>19.384959089869</v>
      </c>
    </row>
    <row r="4158" spans="1:11" x14ac:dyDescent="0.35">
      <c r="A4158" t="str">
        <f t="shared" si="66"/>
        <v>CroppingHorticultureSpecialist fruit</v>
      </c>
      <c r="B4158" t="s">
        <v>52</v>
      </c>
      <c r="C4158" t="s">
        <v>56</v>
      </c>
      <c r="D4158" t="s">
        <v>57</v>
      </c>
      <c r="F4158" t="s">
        <v>218</v>
      </c>
      <c r="G4158" t="s">
        <v>9</v>
      </c>
      <c r="H4158" t="s">
        <v>19</v>
      </c>
      <c r="I4158" t="s">
        <v>58</v>
      </c>
      <c r="J4158" t="s">
        <v>19</v>
      </c>
      <c r="K4158">
        <v>140785.968436736</v>
      </c>
    </row>
    <row r="4159" spans="1:11" x14ac:dyDescent="0.35">
      <c r="A4159" t="str">
        <f t="shared" si="66"/>
        <v>CroppingHorticultureSpecialist fruit</v>
      </c>
      <c r="B4159" t="s">
        <v>52</v>
      </c>
      <c r="C4159" t="s">
        <v>56</v>
      </c>
      <c r="D4159" t="s">
        <v>57</v>
      </c>
      <c r="F4159" t="s">
        <v>219</v>
      </c>
      <c r="G4159" t="s">
        <v>9</v>
      </c>
      <c r="H4159" t="s">
        <v>19</v>
      </c>
      <c r="I4159" t="s">
        <v>24</v>
      </c>
      <c r="J4159" t="s">
        <v>19</v>
      </c>
      <c r="K4159" t="s">
        <v>24</v>
      </c>
    </row>
    <row r="4160" spans="1:11" x14ac:dyDescent="0.35">
      <c r="A4160" t="str">
        <f t="shared" si="66"/>
        <v>CroppingHorticultureSpecialist fruit</v>
      </c>
      <c r="B4160" t="s">
        <v>52</v>
      </c>
      <c r="C4160" t="s">
        <v>56</v>
      </c>
      <c r="D4160" t="s">
        <v>57</v>
      </c>
      <c r="F4160" t="s">
        <v>220</v>
      </c>
      <c r="G4160" t="s">
        <v>9</v>
      </c>
      <c r="H4160">
        <v>0</v>
      </c>
      <c r="I4160">
        <v>0</v>
      </c>
      <c r="J4160">
        <v>0</v>
      </c>
      <c r="K4160">
        <v>0</v>
      </c>
    </row>
    <row r="4161" spans="1:11" x14ac:dyDescent="0.35">
      <c r="A4161" t="str">
        <f t="shared" si="66"/>
        <v>CroppingHorticultureSpecialist fruit</v>
      </c>
      <c r="B4161" t="s">
        <v>52</v>
      </c>
      <c r="C4161" t="s">
        <v>56</v>
      </c>
      <c r="D4161" t="s">
        <v>57</v>
      </c>
      <c r="F4161" t="s">
        <v>221</v>
      </c>
      <c r="G4161" t="s">
        <v>9</v>
      </c>
      <c r="H4161" t="s">
        <v>19</v>
      </c>
      <c r="I4161" t="s">
        <v>58</v>
      </c>
      <c r="J4161" t="s">
        <v>19</v>
      </c>
      <c r="K4161" t="s">
        <v>24</v>
      </c>
    </row>
    <row r="4162" spans="1:11" x14ac:dyDescent="0.35">
      <c r="A4162" t="str">
        <f t="shared" si="66"/>
        <v>CroppingHorticultureSpecialist fruit</v>
      </c>
      <c r="B4162" t="s">
        <v>52</v>
      </c>
      <c r="C4162" t="s">
        <v>56</v>
      </c>
      <c r="D4162" t="s">
        <v>57</v>
      </c>
      <c r="F4162" t="s">
        <v>222</v>
      </c>
      <c r="G4162" t="s">
        <v>9</v>
      </c>
      <c r="H4162" t="s">
        <v>19</v>
      </c>
      <c r="I4162" t="s">
        <v>58</v>
      </c>
      <c r="J4162" t="s">
        <v>19</v>
      </c>
      <c r="K4162">
        <v>156061.10829391901</v>
      </c>
    </row>
    <row r="4163" spans="1:11" x14ac:dyDescent="0.35">
      <c r="A4163" t="str">
        <f t="shared" si="66"/>
        <v>CroppingHorticultureSpecialist fruit</v>
      </c>
      <c r="B4163" t="s">
        <v>52</v>
      </c>
      <c r="C4163" t="s">
        <v>56</v>
      </c>
      <c r="D4163" t="s">
        <v>57</v>
      </c>
      <c r="F4163" t="s">
        <v>223</v>
      </c>
      <c r="G4163" t="s">
        <v>9</v>
      </c>
      <c r="H4163" t="s">
        <v>19</v>
      </c>
      <c r="I4163" t="s">
        <v>58</v>
      </c>
      <c r="J4163" t="s">
        <v>19</v>
      </c>
      <c r="K4163" t="s">
        <v>19</v>
      </c>
    </row>
    <row r="4164" spans="1:11" x14ac:dyDescent="0.35">
      <c r="A4164" t="str">
        <f t="shared" si="66"/>
        <v>CroppingHorticultureSpecialist fruit</v>
      </c>
      <c r="B4164" t="s">
        <v>52</v>
      </c>
      <c r="C4164" t="s">
        <v>56</v>
      </c>
      <c r="D4164" t="s">
        <v>57</v>
      </c>
      <c r="F4164" t="s">
        <v>224</v>
      </c>
      <c r="G4164" t="s">
        <v>9</v>
      </c>
      <c r="H4164" t="s">
        <v>19</v>
      </c>
      <c r="I4164" t="s">
        <v>24</v>
      </c>
      <c r="J4164" t="s">
        <v>19</v>
      </c>
      <c r="K4164" t="s">
        <v>24</v>
      </c>
    </row>
    <row r="4165" spans="1:11" x14ac:dyDescent="0.35">
      <c r="A4165" t="str">
        <f t="shared" si="66"/>
        <v>CroppingHorticultureSpecialist fruit</v>
      </c>
      <c r="B4165" t="s">
        <v>52</v>
      </c>
      <c r="C4165" t="s">
        <v>56</v>
      </c>
      <c r="D4165" t="s">
        <v>57</v>
      </c>
      <c r="F4165" t="s">
        <v>225</v>
      </c>
      <c r="G4165" t="s">
        <v>9</v>
      </c>
      <c r="H4165" t="s">
        <v>19</v>
      </c>
      <c r="I4165" t="s">
        <v>58</v>
      </c>
      <c r="J4165" t="s">
        <v>19</v>
      </c>
      <c r="K4165" t="s">
        <v>19</v>
      </c>
    </row>
    <row r="4166" spans="1:11" x14ac:dyDescent="0.35">
      <c r="A4166" t="str">
        <f t="shared" si="66"/>
        <v>CroppingHorticultureSpecialist fruit</v>
      </c>
      <c r="B4166" t="s">
        <v>52</v>
      </c>
      <c r="C4166" t="s">
        <v>56</v>
      </c>
      <c r="D4166" t="s">
        <v>57</v>
      </c>
      <c r="F4166" t="s">
        <v>226</v>
      </c>
      <c r="G4166" t="s">
        <v>9</v>
      </c>
      <c r="H4166">
        <v>6416.3454796954802</v>
      </c>
      <c r="I4166" t="s">
        <v>58</v>
      </c>
      <c r="J4166">
        <v>11105.5338754151</v>
      </c>
      <c r="K4166" t="s">
        <v>19</v>
      </c>
    </row>
    <row r="4167" spans="1:11" x14ac:dyDescent="0.35">
      <c r="A4167" t="str">
        <f t="shared" si="66"/>
        <v>CroppingHorticultureSpecialist fruit</v>
      </c>
      <c r="B4167" t="s">
        <v>52</v>
      </c>
      <c r="C4167" t="s">
        <v>56</v>
      </c>
      <c r="D4167" t="s">
        <v>57</v>
      </c>
      <c r="F4167" t="s">
        <v>227</v>
      </c>
      <c r="G4167" t="s">
        <v>9</v>
      </c>
      <c r="H4167" t="s">
        <v>24</v>
      </c>
      <c r="I4167" t="s">
        <v>58</v>
      </c>
      <c r="J4167" t="s">
        <v>19</v>
      </c>
      <c r="K4167" t="s">
        <v>24</v>
      </c>
    </row>
    <row r="4168" spans="1:11" x14ac:dyDescent="0.35">
      <c r="A4168" t="str">
        <f t="shared" si="66"/>
        <v>CroppingHorticultureSpecialist fruit</v>
      </c>
      <c r="B4168" t="s">
        <v>52</v>
      </c>
      <c r="C4168" t="s">
        <v>56</v>
      </c>
      <c r="D4168" t="s">
        <v>57</v>
      </c>
      <c r="F4168" t="s">
        <v>228</v>
      </c>
      <c r="G4168" t="s">
        <v>9</v>
      </c>
      <c r="H4168" t="s">
        <v>19</v>
      </c>
      <c r="I4168" t="s">
        <v>58</v>
      </c>
      <c r="J4168" t="s">
        <v>19</v>
      </c>
      <c r="K4168" t="s">
        <v>19</v>
      </c>
    </row>
    <row r="4169" spans="1:11" x14ac:dyDescent="0.35">
      <c r="A4169" t="str">
        <f t="shared" si="66"/>
        <v>CroppingHorticultureSpecialist fruit</v>
      </c>
      <c r="B4169" t="s">
        <v>52</v>
      </c>
      <c r="C4169" t="s">
        <v>56</v>
      </c>
      <c r="D4169" t="s">
        <v>57</v>
      </c>
      <c r="F4169" t="s">
        <v>229</v>
      </c>
      <c r="G4169" t="s">
        <v>9</v>
      </c>
      <c r="H4169" t="s">
        <v>19</v>
      </c>
      <c r="I4169" t="s">
        <v>58</v>
      </c>
      <c r="J4169" t="s">
        <v>19</v>
      </c>
      <c r="K4169">
        <v>89272.150232635002</v>
      </c>
    </row>
    <row r="4170" spans="1:11" x14ac:dyDescent="0.35">
      <c r="A4170" t="str">
        <f t="shared" si="66"/>
        <v>CroppingHorticultureSpecialist fruit</v>
      </c>
      <c r="B4170" t="s">
        <v>52</v>
      </c>
      <c r="C4170" t="s">
        <v>56</v>
      </c>
      <c r="D4170" t="s">
        <v>57</v>
      </c>
      <c r="F4170" t="s">
        <v>230</v>
      </c>
      <c r="G4170" t="s">
        <v>9</v>
      </c>
      <c r="H4170" t="s">
        <v>19</v>
      </c>
      <c r="I4170" t="s">
        <v>24</v>
      </c>
      <c r="J4170" t="s">
        <v>19</v>
      </c>
      <c r="K4170" t="s">
        <v>19</v>
      </c>
    </row>
    <row r="4171" spans="1:11" x14ac:dyDescent="0.35">
      <c r="A4171" t="str">
        <f t="shared" si="66"/>
        <v>CroppingHorticultureSpecialist fruit</v>
      </c>
      <c r="B4171" t="s">
        <v>52</v>
      </c>
      <c r="C4171" t="s">
        <v>56</v>
      </c>
      <c r="D4171" t="s">
        <v>57</v>
      </c>
      <c r="F4171" t="s">
        <v>231</v>
      </c>
      <c r="G4171" t="s">
        <v>9</v>
      </c>
      <c r="H4171">
        <v>0</v>
      </c>
      <c r="I4171">
        <v>0</v>
      </c>
      <c r="J4171">
        <v>0</v>
      </c>
      <c r="K4171">
        <v>0</v>
      </c>
    </row>
    <row r="4172" spans="1:11" x14ac:dyDescent="0.35">
      <c r="A4172" t="str">
        <f t="shared" si="66"/>
        <v>CroppingHorticultureSpecialist fruit</v>
      </c>
      <c r="B4172" t="s">
        <v>52</v>
      </c>
      <c r="C4172" t="s">
        <v>56</v>
      </c>
      <c r="D4172" t="s">
        <v>57</v>
      </c>
      <c r="F4172" t="s">
        <v>232</v>
      </c>
      <c r="G4172" t="s">
        <v>9</v>
      </c>
      <c r="H4172" t="s">
        <v>19</v>
      </c>
      <c r="I4172" t="s">
        <v>58</v>
      </c>
      <c r="J4172" t="s">
        <v>19</v>
      </c>
      <c r="K4172">
        <v>3038.24456401404</v>
      </c>
    </row>
    <row r="4173" spans="1:11" x14ac:dyDescent="0.35">
      <c r="A4173" t="str">
        <f t="shared" si="66"/>
        <v>CroppingHorticultureSpecialist fruit</v>
      </c>
      <c r="B4173" t="s">
        <v>52</v>
      </c>
      <c r="C4173" t="s">
        <v>56</v>
      </c>
      <c r="D4173" t="s">
        <v>57</v>
      </c>
      <c r="F4173" t="s">
        <v>233</v>
      </c>
      <c r="G4173" t="s">
        <v>9</v>
      </c>
      <c r="H4173" t="s">
        <v>19</v>
      </c>
      <c r="I4173" t="s">
        <v>58</v>
      </c>
      <c r="J4173" t="s">
        <v>19</v>
      </c>
      <c r="K4173">
        <v>4311.5552795877402</v>
      </c>
    </row>
    <row r="4174" spans="1:11" x14ac:dyDescent="0.35">
      <c r="A4174" t="str">
        <f t="shared" si="66"/>
        <v>CroppingHorticultureSpecialist fruit</v>
      </c>
      <c r="B4174" t="s">
        <v>52</v>
      </c>
      <c r="C4174" t="s">
        <v>56</v>
      </c>
      <c r="D4174" t="s">
        <v>57</v>
      </c>
      <c r="F4174" t="s">
        <v>234</v>
      </c>
      <c r="G4174" t="s">
        <v>9</v>
      </c>
      <c r="H4174">
        <v>6239.2159281142704</v>
      </c>
      <c r="I4174" t="s">
        <v>58</v>
      </c>
      <c r="J4174" t="s">
        <v>19</v>
      </c>
      <c r="K4174">
        <v>5868.2887094851203</v>
      </c>
    </row>
    <row r="4175" spans="1:11" x14ac:dyDescent="0.35">
      <c r="A4175" t="str">
        <f t="shared" si="66"/>
        <v>CroppingHorticultureSpecialist fruit</v>
      </c>
      <c r="B4175" t="s">
        <v>52</v>
      </c>
      <c r="C4175" t="s">
        <v>56</v>
      </c>
      <c r="D4175" t="s">
        <v>57</v>
      </c>
      <c r="F4175" t="s">
        <v>235</v>
      </c>
      <c r="G4175" t="s">
        <v>9</v>
      </c>
      <c r="H4175" t="s">
        <v>19</v>
      </c>
      <c r="I4175" t="s">
        <v>58</v>
      </c>
      <c r="J4175" t="s">
        <v>19</v>
      </c>
      <c r="K4175">
        <v>13218.0885530869</v>
      </c>
    </row>
    <row r="4176" spans="1:11" x14ac:dyDescent="0.35">
      <c r="A4176" t="str">
        <f t="shared" si="66"/>
        <v>CroppingHorticultureSpecialist fruit</v>
      </c>
      <c r="B4176" t="s">
        <v>52</v>
      </c>
      <c r="C4176" t="s">
        <v>56</v>
      </c>
      <c r="D4176" t="s">
        <v>57</v>
      </c>
      <c r="F4176" t="s">
        <v>236</v>
      </c>
      <c r="G4176" t="s">
        <v>9</v>
      </c>
      <c r="H4176">
        <v>3356.97234038955</v>
      </c>
      <c r="I4176" t="s">
        <v>58</v>
      </c>
      <c r="J4176" t="s">
        <v>19</v>
      </c>
      <c r="K4176" t="s">
        <v>19</v>
      </c>
    </row>
    <row r="4177" spans="1:11" x14ac:dyDescent="0.35">
      <c r="A4177" t="str">
        <f t="shared" si="66"/>
        <v>CroppingHorticultureSpecialist fruit</v>
      </c>
      <c r="B4177" t="s">
        <v>52</v>
      </c>
      <c r="C4177" t="s">
        <v>56</v>
      </c>
      <c r="D4177" t="s">
        <v>57</v>
      </c>
      <c r="F4177" t="s">
        <v>237</v>
      </c>
      <c r="G4177" t="s">
        <v>9</v>
      </c>
      <c r="H4177" t="s">
        <v>19</v>
      </c>
      <c r="I4177" t="s">
        <v>58</v>
      </c>
      <c r="J4177" t="s">
        <v>19</v>
      </c>
      <c r="K4177">
        <v>2122.2281110990202</v>
      </c>
    </row>
    <row r="4178" spans="1:11" x14ac:dyDescent="0.35">
      <c r="A4178" t="str">
        <f t="shared" si="66"/>
        <v>CroppingHorticultureSpecialist fruit</v>
      </c>
      <c r="B4178" t="s">
        <v>52</v>
      </c>
      <c r="C4178" t="s">
        <v>56</v>
      </c>
      <c r="D4178" t="s">
        <v>57</v>
      </c>
      <c r="F4178" t="s">
        <v>238</v>
      </c>
      <c r="G4178" t="s">
        <v>9</v>
      </c>
      <c r="H4178">
        <v>11380.1031783421</v>
      </c>
      <c r="I4178" t="s">
        <v>58</v>
      </c>
      <c r="J4178" t="s">
        <v>19</v>
      </c>
      <c r="K4178">
        <v>10545.938487069399</v>
      </c>
    </row>
    <row r="4179" spans="1:11" x14ac:dyDescent="0.35">
      <c r="A4179" t="str">
        <f t="shared" si="66"/>
        <v>CroppingHorticultureSpecialist fruit</v>
      </c>
      <c r="B4179" t="s">
        <v>52</v>
      </c>
      <c r="C4179" t="s">
        <v>56</v>
      </c>
      <c r="D4179" t="s">
        <v>57</v>
      </c>
      <c r="F4179" t="s">
        <v>239</v>
      </c>
      <c r="G4179" t="s">
        <v>9</v>
      </c>
      <c r="H4179">
        <v>783.31745079104303</v>
      </c>
      <c r="I4179" t="s">
        <v>58</v>
      </c>
      <c r="J4179" t="s">
        <v>19</v>
      </c>
      <c r="K4179">
        <v>1690.08576576256</v>
      </c>
    </row>
    <row r="4180" spans="1:11" x14ac:dyDescent="0.35">
      <c r="A4180" t="str">
        <f t="shared" si="66"/>
        <v>CroppingHorticultureSpecialist fruit</v>
      </c>
      <c r="B4180" t="s">
        <v>52</v>
      </c>
      <c r="C4180" t="s">
        <v>56</v>
      </c>
      <c r="D4180" t="s">
        <v>57</v>
      </c>
      <c r="F4180" t="s">
        <v>240</v>
      </c>
      <c r="G4180" t="s">
        <v>9</v>
      </c>
      <c r="H4180">
        <v>3874.8131984914999</v>
      </c>
      <c r="I4180" t="s">
        <v>58</v>
      </c>
      <c r="J4180">
        <v>5690.11080717612</v>
      </c>
      <c r="K4180">
        <v>823.43659022259396</v>
      </c>
    </row>
    <row r="4181" spans="1:11" x14ac:dyDescent="0.35">
      <c r="A4181" t="str">
        <f t="shared" si="66"/>
        <v>CroppingHorticultureSpecialist fruit</v>
      </c>
      <c r="B4181" t="s">
        <v>52</v>
      </c>
      <c r="C4181" t="s">
        <v>56</v>
      </c>
      <c r="D4181" t="s">
        <v>57</v>
      </c>
      <c r="F4181" t="s">
        <v>241</v>
      </c>
      <c r="G4181" t="s">
        <v>9</v>
      </c>
      <c r="H4181" t="s">
        <v>19</v>
      </c>
      <c r="I4181" t="s">
        <v>58</v>
      </c>
      <c r="J4181" t="s">
        <v>19</v>
      </c>
      <c r="K4181" t="s">
        <v>24</v>
      </c>
    </row>
    <row r="4182" spans="1:11" x14ac:dyDescent="0.35">
      <c r="A4182" t="str">
        <f t="shared" si="66"/>
        <v>CroppingHorticultureSpecialist fruit</v>
      </c>
      <c r="B4182" t="s">
        <v>52</v>
      </c>
      <c r="C4182" t="s">
        <v>56</v>
      </c>
      <c r="D4182" t="s">
        <v>57</v>
      </c>
      <c r="F4182" t="s">
        <v>242</v>
      </c>
      <c r="G4182" t="s">
        <v>9</v>
      </c>
      <c r="H4182">
        <v>62802.913117391297</v>
      </c>
      <c r="I4182" t="s">
        <v>58</v>
      </c>
      <c r="J4182" t="s">
        <v>19</v>
      </c>
      <c r="K4182">
        <v>51569.600913507798</v>
      </c>
    </row>
    <row r="4183" spans="1:11" x14ac:dyDescent="0.35">
      <c r="A4183" t="str">
        <f t="shared" si="66"/>
        <v>CroppingHorticultureSpecialist fruit</v>
      </c>
      <c r="B4183" t="s">
        <v>52</v>
      </c>
      <c r="C4183" t="s">
        <v>56</v>
      </c>
      <c r="D4183" t="s">
        <v>57</v>
      </c>
      <c r="F4183" t="s">
        <v>243</v>
      </c>
      <c r="G4183" t="s">
        <v>9</v>
      </c>
      <c r="H4183" t="s">
        <v>19</v>
      </c>
      <c r="I4183" t="s">
        <v>58</v>
      </c>
      <c r="J4183">
        <v>-3426.1253482393599</v>
      </c>
      <c r="K4183">
        <v>37830.926001870597</v>
      </c>
    </row>
    <row r="4184" spans="1:11" x14ac:dyDescent="0.35">
      <c r="A4184" t="str">
        <f t="shared" si="66"/>
        <v>CroppingHorticultureSpecialist fruit</v>
      </c>
      <c r="B4184" t="s">
        <v>52</v>
      </c>
      <c r="C4184" t="s">
        <v>56</v>
      </c>
      <c r="D4184" t="s">
        <v>57</v>
      </c>
      <c r="F4184" t="s">
        <v>244</v>
      </c>
      <c r="G4184" t="s">
        <v>9</v>
      </c>
      <c r="H4184" t="s">
        <v>19</v>
      </c>
      <c r="I4184" t="s">
        <v>24</v>
      </c>
      <c r="J4184">
        <v>-39.907012359684202</v>
      </c>
      <c r="K4184" t="s">
        <v>19</v>
      </c>
    </row>
    <row r="4185" spans="1:11" x14ac:dyDescent="0.35">
      <c r="A4185" t="str">
        <f t="shared" si="66"/>
        <v>CroppingHorticultureSpecialist fruit</v>
      </c>
      <c r="B4185" t="s">
        <v>52</v>
      </c>
      <c r="C4185" t="s">
        <v>56</v>
      </c>
      <c r="D4185" t="s">
        <v>57</v>
      </c>
      <c r="F4185" t="s">
        <v>245</v>
      </c>
      <c r="G4185" t="s">
        <v>9</v>
      </c>
      <c r="H4185" t="s">
        <v>19</v>
      </c>
      <c r="I4185" t="s">
        <v>24</v>
      </c>
      <c r="J4185" t="s">
        <v>19</v>
      </c>
      <c r="K4185" t="s">
        <v>19</v>
      </c>
    </row>
    <row r="4186" spans="1:11" x14ac:dyDescent="0.35">
      <c r="A4186" t="str">
        <f t="shared" si="66"/>
        <v>CroppingHorticultureSpecialist fruit</v>
      </c>
      <c r="B4186" t="s">
        <v>52</v>
      </c>
      <c r="C4186" t="s">
        <v>56</v>
      </c>
      <c r="D4186" t="s">
        <v>57</v>
      </c>
      <c r="F4186" t="s">
        <v>246</v>
      </c>
      <c r="G4186" t="s">
        <v>9</v>
      </c>
      <c r="H4186" t="s">
        <v>19</v>
      </c>
      <c r="I4186" t="s">
        <v>58</v>
      </c>
      <c r="J4186" t="s">
        <v>19</v>
      </c>
      <c r="K4186">
        <v>4558.3997566645103</v>
      </c>
    </row>
    <row r="4187" spans="1:11" x14ac:dyDescent="0.35">
      <c r="A4187" t="str">
        <f t="shared" si="66"/>
        <v>CroppingHorticultureSpecialist fruit</v>
      </c>
      <c r="B4187" t="s">
        <v>52</v>
      </c>
      <c r="C4187" t="s">
        <v>56</v>
      </c>
      <c r="D4187" t="s">
        <v>57</v>
      </c>
      <c r="F4187" t="s">
        <v>247</v>
      </c>
      <c r="G4187" t="s">
        <v>9</v>
      </c>
      <c r="H4187" t="s">
        <v>24</v>
      </c>
      <c r="I4187" t="s">
        <v>24</v>
      </c>
      <c r="J4187" t="s">
        <v>54</v>
      </c>
      <c r="K4187">
        <v>0</v>
      </c>
    </row>
    <row r="4188" spans="1:11" x14ac:dyDescent="0.35">
      <c r="A4188" t="str">
        <f t="shared" si="66"/>
        <v>CroppingHorticultureSpecialist fruit</v>
      </c>
      <c r="B4188" t="s">
        <v>52</v>
      </c>
      <c r="C4188" t="s">
        <v>56</v>
      </c>
      <c r="D4188" t="s">
        <v>57</v>
      </c>
      <c r="F4188" t="s">
        <v>243</v>
      </c>
      <c r="G4188" t="s">
        <v>9</v>
      </c>
      <c r="H4188" t="s">
        <v>19</v>
      </c>
      <c r="I4188" t="s">
        <v>58</v>
      </c>
      <c r="J4188">
        <v>-3426.1253482393599</v>
      </c>
      <c r="K4188">
        <v>37830.926001870597</v>
      </c>
    </row>
    <row r="4189" spans="1:11" x14ac:dyDescent="0.35">
      <c r="A4189" t="str">
        <f t="shared" si="66"/>
        <v>CroppingHorticultureSpecialist fruit</v>
      </c>
      <c r="B4189" t="s">
        <v>52</v>
      </c>
      <c r="C4189" t="s">
        <v>56</v>
      </c>
      <c r="D4189" t="s">
        <v>57</v>
      </c>
      <c r="F4189" t="s">
        <v>248</v>
      </c>
      <c r="G4189" t="s">
        <v>9</v>
      </c>
      <c r="H4189" t="s">
        <v>19</v>
      </c>
      <c r="I4189" t="s">
        <v>24</v>
      </c>
      <c r="J4189" t="s">
        <v>19</v>
      </c>
      <c r="K4189" t="s">
        <v>24</v>
      </c>
    </row>
    <row r="4190" spans="1:11" x14ac:dyDescent="0.35">
      <c r="A4190" t="str">
        <f t="shared" si="66"/>
        <v>CroppingHorticultureSpecialist fruit</v>
      </c>
      <c r="B4190" t="s">
        <v>52</v>
      </c>
      <c r="C4190" t="s">
        <v>56</v>
      </c>
      <c r="D4190" t="s">
        <v>57</v>
      </c>
      <c r="F4190" t="s">
        <v>213</v>
      </c>
      <c r="G4190" t="s">
        <v>9</v>
      </c>
      <c r="H4190">
        <v>15180.414045224001</v>
      </c>
      <c r="I4190" t="s">
        <v>58</v>
      </c>
      <c r="J4190">
        <v>22726.648436422201</v>
      </c>
      <c r="K4190" t="s">
        <v>19</v>
      </c>
    </row>
    <row r="4191" spans="1:11" x14ac:dyDescent="0.35">
      <c r="A4191" t="str">
        <f t="shared" si="66"/>
        <v>CroppingHorticultureSpecialist fruit</v>
      </c>
      <c r="B4191" t="s">
        <v>52</v>
      </c>
      <c r="C4191" t="s">
        <v>56</v>
      </c>
      <c r="D4191" t="s">
        <v>57</v>
      </c>
      <c r="F4191" t="s">
        <v>216</v>
      </c>
      <c r="G4191" t="s">
        <v>9</v>
      </c>
      <c r="H4191">
        <v>3518.6048232520202</v>
      </c>
      <c r="I4191" t="s">
        <v>58</v>
      </c>
      <c r="J4191">
        <v>5152.7495673653102</v>
      </c>
      <c r="K4191" t="s">
        <v>19</v>
      </c>
    </row>
    <row r="4192" spans="1:11" x14ac:dyDescent="0.35">
      <c r="A4192" t="str">
        <f t="shared" si="66"/>
        <v>CroppingHorticultureSpecialist fruit</v>
      </c>
      <c r="B4192" t="s">
        <v>52</v>
      </c>
      <c r="C4192" t="s">
        <v>56</v>
      </c>
      <c r="D4192" t="s">
        <v>57</v>
      </c>
      <c r="F4192" t="s">
        <v>249</v>
      </c>
      <c r="G4192" t="s">
        <v>9</v>
      </c>
      <c r="H4192">
        <v>23727.465772326101</v>
      </c>
      <c r="I4192" t="s">
        <v>58</v>
      </c>
      <c r="J4192" t="s">
        <v>19</v>
      </c>
      <c r="K4192">
        <v>61097.839759952403</v>
      </c>
    </row>
    <row r="4193" spans="1:11" x14ac:dyDescent="0.35">
      <c r="A4193" t="str">
        <f t="shared" si="66"/>
        <v>CroppingHorticultureSpecialist fruit</v>
      </c>
      <c r="B4193" t="s">
        <v>52</v>
      </c>
      <c r="C4193" t="s">
        <v>56</v>
      </c>
      <c r="D4193" t="s">
        <v>57</v>
      </c>
      <c r="F4193" t="s">
        <v>250</v>
      </c>
      <c r="G4193" t="s">
        <v>9</v>
      </c>
      <c r="H4193">
        <v>19063.257635510301</v>
      </c>
      <c r="I4193" t="s">
        <v>58</v>
      </c>
      <c r="J4193">
        <v>20732.592653718399</v>
      </c>
      <c r="K4193">
        <v>18168.598205419301</v>
      </c>
    </row>
    <row r="4194" spans="1:11" x14ac:dyDescent="0.35">
      <c r="A4194" t="str">
        <f t="shared" si="66"/>
        <v>CroppingHorticultureSpecialist fruit</v>
      </c>
      <c r="B4194" t="s">
        <v>52</v>
      </c>
      <c r="C4194" t="s">
        <v>56</v>
      </c>
      <c r="D4194" t="s">
        <v>57</v>
      </c>
      <c r="F4194" t="s">
        <v>251</v>
      </c>
      <c r="G4194" t="s">
        <v>9</v>
      </c>
      <c r="H4194" t="s">
        <v>19</v>
      </c>
      <c r="I4194" t="s">
        <v>58</v>
      </c>
      <c r="J4194" t="s">
        <v>19</v>
      </c>
      <c r="K4194">
        <v>42929.241554533102</v>
      </c>
    </row>
    <row r="4195" spans="1:11" x14ac:dyDescent="0.35">
      <c r="A4195" t="str">
        <f t="shared" si="66"/>
        <v>CroppingHorticultureSpecialist fruit</v>
      </c>
      <c r="B4195" t="s">
        <v>52</v>
      </c>
      <c r="C4195" t="s">
        <v>56</v>
      </c>
      <c r="D4195" t="s">
        <v>57</v>
      </c>
      <c r="F4195" t="s">
        <v>252</v>
      </c>
      <c r="G4195" t="s">
        <v>9</v>
      </c>
      <c r="H4195" t="s">
        <v>19</v>
      </c>
      <c r="I4195" t="s">
        <v>24</v>
      </c>
      <c r="J4195" t="s">
        <v>19</v>
      </c>
      <c r="K4195" t="s">
        <v>19</v>
      </c>
    </row>
    <row r="4196" spans="1:11" x14ac:dyDescent="0.35">
      <c r="A4196" t="str">
        <f t="shared" si="66"/>
        <v>CroppingHorticultureSpecialist fruit</v>
      </c>
      <c r="B4196" t="s">
        <v>52</v>
      </c>
      <c r="C4196" t="s">
        <v>56</v>
      </c>
      <c r="D4196" t="s">
        <v>57</v>
      </c>
      <c r="F4196" t="s">
        <v>253</v>
      </c>
      <c r="G4196" t="s">
        <v>9</v>
      </c>
      <c r="H4196" t="s">
        <v>19</v>
      </c>
      <c r="I4196" t="s">
        <v>58</v>
      </c>
      <c r="J4196" t="s">
        <v>19</v>
      </c>
      <c r="K4196">
        <v>43543.180411863497</v>
      </c>
    </row>
    <row r="4197" spans="1:11" x14ac:dyDescent="0.35">
      <c r="A4197" t="str">
        <f t="shared" si="66"/>
        <v>CroppingHorticultureSpecialist fruit</v>
      </c>
      <c r="B4197" t="s">
        <v>52</v>
      </c>
      <c r="C4197" t="s">
        <v>56</v>
      </c>
      <c r="D4197" t="s">
        <v>57</v>
      </c>
      <c r="F4197" t="s">
        <v>254</v>
      </c>
      <c r="G4197" t="s">
        <v>9</v>
      </c>
      <c r="H4197" t="s">
        <v>19</v>
      </c>
      <c r="I4197" t="s">
        <v>24</v>
      </c>
      <c r="J4197">
        <v>-39.907012359684202</v>
      </c>
      <c r="K4197" t="s">
        <v>19</v>
      </c>
    </row>
    <row r="4198" spans="1:11" x14ac:dyDescent="0.35">
      <c r="A4198" t="str">
        <f t="shared" si="66"/>
        <v>CroppingHorticultureSpecialist fruit</v>
      </c>
      <c r="B4198" t="s">
        <v>52</v>
      </c>
      <c r="C4198" t="s">
        <v>56</v>
      </c>
      <c r="D4198" t="s">
        <v>57</v>
      </c>
      <c r="F4198" t="s">
        <v>255</v>
      </c>
      <c r="G4198" t="s">
        <v>9</v>
      </c>
      <c r="H4198">
        <v>9122.7087209702295</v>
      </c>
      <c r="I4198" t="s">
        <v>58</v>
      </c>
      <c r="J4198">
        <v>12451.7904690459</v>
      </c>
      <c r="K4198">
        <v>7016.0604199203399</v>
      </c>
    </row>
    <row r="4199" spans="1:11" x14ac:dyDescent="0.35">
      <c r="A4199" t="str">
        <f t="shared" si="66"/>
        <v>CroppingHorticultureSpecialist fruit</v>
      </c>
      <c r="B4199" t="s">
        <v>52</v>
      </c>
      <c r="C4199" t="s">
        <v>56</v>
      </c>
      <c r="D4199" t="s">
        <v>57</v>
      </c>
      <c r="F4199" t="s">
        <v>256</v>
      </c>
      <c r="G4199" t="s">
        <v>9</v>
      </c>
      <c r="H4199">
        <v>6499.11022399183</v>
      </c>
      <c r="I4199" t="s">
        <v>58</v>
      </c>
      <c r="J4199">
        <v>9455.8258347589799</v>
      </c>
      <c r="K4199">
        <v>3105.0655672878902</v>
      </c>
    </row>
    <row r="4200" spans="1:11" x14ac:dyDescent="0.35">
      <c r="A4200" t="str">
        <f t="shared" si="66"/>
        <v>CroppingHorticultureSpecialist fruit</v>
      </c>
      <c r="B4200" t="s">
        <v>52</v>
      </c>
      <c r="C4200" t="s">
        <v>56</v>
      </c>
      <c r="D4200" t="s">
        <v>57</v>
      </c>
      <c r="F4200" t="s">
        <v>257</v>
      </c>
      <c r="G4200" t="s">
        <v>9</v>
      </c>
      <c r="H4200">
        <v>0</v>
      </c>
      <c r="I4200">
        <v>0</v>
      </c>
      <c r="J4200">
        <v>0</v>
      </c>
      <c r="K4200">
        <v>0</v>
      </c>
    </row>
    <row r="4201" spans="1:11" x14ac:dyDescent="0.35">
      <c r="A4201" t="str">
        <f t="shared" si="66"/>
        <v>CroppingHorticultureSpecialist fruit</v>
      </c>
      <c r="B4201" t="s">
        <v>52</v>
      </c>
      <c r="C4201" t="s">
        <v>56</v>
      </c>
      <c r="D4201" t="s">
        <v>57</v>
      </c>
      <c r="F4201" t="s">
        <v>258</v>
      </c>
      <c r="G4201" t="s">
        <v>9</v>
      </c>
      <c r="H4201">
        <v>0</v>
      </c>
      <c r="I4201">
        <v>0</v>
      </c>
      <c r="J4201">
        <v>0</v>
      </c>
      <c r="K4201">
        <v>0</v>
      </c>
    </row>
    <row r="4202" spans="1:11" x14ac:dyDescent="0.35">
      <c r="A4202" t="str">
        <f t="shared" si="66"/>
        <v>CroppingHorticultureSpecialist fruit</v>
      </c>
      <c r="B4202" t="s">
        <v>52</v>
      </c>
      <c r="C4202" t="s">
        <v>56</v>
      </c>
      <c r="D4202" t="s">
        <v>57</v>
      </c>
      <c r="F4202" t="s">
        <v>259</v>
      </c>
      <c r="G4202" t="s">
        <v>9</v>
      </c>
      <c r="H4202">
        <v>17790.530112566499</v>
      </c>
      <c r="I4202" t="s">
        <v>58</v>
      </c>
      <c r="J4202">
        <v>18945.780770490499</v>
      </c>
      <c r="K4202">
        <v>16476.317625383301</v>
      </c>
    </row>
    <row r="4203" spans="1:11" x14ac:dyDescent="0.35">
      <c r="A4203" t="str">
        <f t="shared" si="66"/>
        <v>CroppingHorticultureSpecialist fruit</v>
      </c>
      <c r="B4203" t="s">
        <v>52</v>
      </c>
      <c r="C4203" t="s">
        <v>56</v>
      </c>
      <c r="D4203" t="s">
        <v>57</v>
      </c>
      <c r="F4203" t="s">
        <v>260</v>
      </c>
      <c r="G4203" t="s">
        <v>9</v>
      </c>
      <c r="H4203">
        <v>22669.756558252298</v>
      </c>
      <c r="I4203" t="s">
        <v>58</v>
      </c>
      <c r="J4203" t="s">
        <v>19</v>
      </c>
      <c r="K4203">
        <v>57645.285454151002</v>
      </c>
    </row>
    <row r="4204" spans="1:11" x14ac:dyDescent="0.35">
      <c r="A4204" t="str">
        <f t="shared" si="66"/>
        <v>CroppingHorticultureSpecialist glass</v>
      </c>
      <c r="B4204" t="s">
        <v>52</v>
      </c>
      <c r="C4204" t="s">
        <v>56</v>
      </c>
      <c r="D4204" t="s">
        <v>59</v>
      </c>
      <c r="F4204" t="s">
        <v>4</v>
      </c>
      <c r="G4204" t="s">
        <v>5</v>
      </c>
      <c r="H4204">
        <v>266</v>
      </c>
      <c r="I4204">
        <v>93.316199999999995</v>
      </c>
      <c r="J4204">
        <v>137.87049999999999</v>
      </c>
      <c r="K4204">
        <v>34.813299999999998</v>
      </c>
    </row>
    <row r="4205" spans="1:11" x14ac:dyDescent="0.35">
      <c r="A4205" t="str">
        <f t="shared" si="66"/>
        <v>CroppingHorticultureSpecialist glass</v>
      </c>
      <c r="B4205" t="s">
        <v>52</v>
      </c>
      <c r="C4205" t="s">
        <v>56</v>
      </c>
      <c r="D4205" t="s">
        <v>59</v>
      </c>
      <c r="F4205" t="s">
        <v>6</v>
      </c>
      <c r="G4205" t="s">
        <v>7</v>
      </c>
      <c r="H4205">
        <v>7.2862214022556397</v>
      </c>
      <c r="I4205">
        <v>2.79724126143156</v>
      </c>
      <c r="J4205">
        <v>8.4140495319883506</v>
      </c>
      <c r="K4205" t="s">
        <v>19</v>
      </c>
    </row>
    <row r="4206" spans="1:11" x14ac:dyDescent="0.35">
      <c r="A4206" t="str">
        <f t="shared" si="66"/>
        <v>CroppingHorticultureSpecialist glass</v>
      </c>
      <c r="B4206" t="s">
        <v>52</v>
      </c>
      <c r="C4206" t="s">
        <v>56</v>
      </c>
      <c r="D4206" t="s">
        <v>59</v>
      </c>
      <c r="F4206" t="s">
        <v>8</v>
      </c>
      <c r="G4206" t="s">
        <v>9</v>
      </c>
      <c r="H4206">
        <v>5.9336042330827103</v>
      </c>
      <c r="I4206">
        <v>1.6325067458812099</v>
      </c>
      <c r="J4206">
        <v>7.1987014190852996</v>
      </c>
      <c r="K4206" t="s">
        <v>19</v>
      </c>
    </row>
    <row r="4207" spans="1:11" x14ac:dyDescent="0.35">
      <c r="A4207" t="str">
        <f t="shared" si="66"/>
        <v>CroppingHorticultureSpecialist glass</v>
      </c>
      <c r="B4207" t="s">
        <v>52</v>
      </c>
      <c r="C4207" t="s">
        <v>56</v>
      </c>
      <c r="D4207" t="s">
        <v>59</v>
      </c>
      <c r="F4207" t="s">
        <v>217</v>
      </c>
      <c r="G4207" t="s">
        <v>9</v>
      </c>
      <c r="H4207">
        <v>5.96131828947368</v>
      </c>
      <c r="I4207">
        <v>2.79724126143156</v>
      </c>
      <c r="J4207">
        <v>6.00892379443028</v>
      </c>
      <c r="K4207" t="s">
        <v>19</v>
      </c>
    </row>
    <row r="4208" spans="1:11" x14ac:dyDescent="0.35">
      <c r="A4208" t="str">
        <f t="shared" si="66"/>
        <v>CroppingHorticultureSpecialist glass</v>
      </c>
      <c r="B4208" t="s">
        <v>52</v>
      </c>
      <c r="C4208" t="s">
        <v>56</v>
      </c>
      <c r="D4208" t="s">
        <v>59</v>
      </c>
      <c r="F4208" t="s">
        <v>218</v>
      </c>
      <c r="G4208" t="s">
        <v>9</v>
      </c>
      <c r="H4208">
        <v>547151.73764172895</v>
      </c>
      <c r="I4208" t="s">
        <v>19</v>
      </c>
      <c r="J4208">
        <v>690711.76376599702</v>
      </c>
      <c r="K4208">
        <v>1243166.0345586301</v>
      </c>
    </row>
    <row r="4209" spans="1:11" x14ac:dyDescent="0.35">
      <c r="A4209" t="str">
        <f t="shared" si="66"/>
        <v>CroppingHorticultureSpecialist glass</v>
      </c>
      <c r="B4209" t="s">
        <v>52</v>
      </c>
      <c r="C4209" t="s">
        <v>56</v>
      </c>
      <c r="D4209" t="s">
        <v>59</v>
      </c>
      <c r="F4209" t="s">
        <v>219</v>
      </c>
      <c r="G4209" t="s">
        <v>9</v>
      </c>
      <c r="H4209">
        <v>0</v>
      </c>
      <c r="I4209">
        <v>0</v>
      </c>
      <c r="J4209">
        <v>0</v>
      </c>
      <c r="K4209">
        <v>0</v>
      </c>
    </row>
    <row r="4210" spans="1:11" x14ac:dyDescent="0.35">
      <c r="A4210" t="str">
        <f t="shared" ref="A4210:A4273" si="67">CONCATENATE(B4210,C4210,D4210,E4210)</f>
        <v>CroppingHorticultureSpecialist glass</v>
      </c>
      <c r="B4210" t="s">
        <v>52</v>
      </c>
      <c r="C4210" t="s">
        <v>56</v>
      </c>
      <c r="D4210" t="s">
        <v>59</v>
      </c>
      <c r="F4210" t="s">
        <v>220</v>
      </c>
      <c r="G4210" t="s">
        <v>9</v>
      </c>
      <c r="H4210">
        <v>0</v>
      </c>
      <c r="I4210">
        <v>0</v>
      </c>
      <c r="J4210">
        <v>0</v>
      </c>
      <c r="K4210">
        <v>0</v>
      </c>
    </row>
    <row r="4211" spans="1:11" x14ac:dyDescent="0.35">
      <c r="A4211" t="str">
        <f t="shared" si="67"/>
        <v>CroppingHorticultureSpecialist glass</v>
      </c>
      <c r="B4211" t="s">
        <v>52</v>
      </c>
      <c r="C4211" t="s">
        <v>56</v>
      </c>
      <c r="D4211" t="s">
        <v>59</v>
      </c>
      <c r="F4211" t="s">
        <v>221</v>
      </c>
      <c r="G4211" t="s">
        <v>9</v>
      </c>
      <c r="H4211" t="s">
        <v>24</v>
      </c>
      <c r="I4211" t="s">
        <v>19</v>
      </c>
      <c r="J4211">
        <v>2037.9074029614701</v>
      </c>
      <c r="K4211" t="s">
        <v>24</v>
      </c>
    </row>
    <row r="4212" spans="1:11" x14ac:dyDescent="0.35">
      <c r="A4212" t="str">
        <f t="shared" si="67"/>
        <v>CroppingHorticultureSpecialist glass</v>
      </c>
      <c r="B4212" t="s">
        <v>52</v>
      </c>
      <c r="C4212" t="s">
        <v>56</v>
      </c>
      <c r="D4212" t="s">
        <v>59</v>
      </c>
      <c r="F4212" t="s">
        <v>222</v>
      </c>
      <c r="G4212" t="s">
        <v>9</v>
      </c>
      <c r="H4212">
        <v>557711.15741466195</v>
      </c>
      <c r="I4212" t="s">
        <v>19</v>
      </c>
      <c r="J4212">
        <v>690155.44481887005</v>
      </c>
      <c r="K4212">
        <v>1331390.36684256</v>
      </c>
    </row>
    <row r="4213" spans="1:11" x14ac:dyDescent="0.35">
      <c r="A4213" t="str">
        <f t="shared" si="67"/>
        <v>CroppingHorticultureSpecialist glass</v>
      </c>
      <c r="B4213" t="s">
        <v>52</v>
      </c>
      <c r="C4213" t="s">
        <v>56</v>
      </c>
      <c r="D4213" t="s">
        <v>59</v>
      </c>
      <c r="F4213" t="s">
        <v>223</v>
      </c>
      <c r="G4213" t="s">
        <v>9</v>
      </c>
      <c r="H4213">
        <v>198049.07230864701</v>
      </c>
      <c r="I4213" t="s">
        <v>19</v>
      </c>
      <c r="J4213">
        <v>283597.85217794997</v>
      </c>
      <c r="K4213">
        <v>291960.06906555803</v>
      </c>
    </row>
    <row r="4214" spans="1:11" x14ac:dyDescent="0.35">
      <c r="A4214" t="str">
        <f t="shared" si="67"/>
        <v>CroppingHorticultureSpecialist glass</v>
      </c>
      <c r="B4214" t="s">
        <v>52</v>
      </c>
      <c r="C4214" t="s">
        <v>56</v>
      </c>
      <c r="D4214" t="s">
        <v>59</v>
      </c>
      <c r="F4214" t="s">
        <v>224</v>
      </c>
      <c r="G4214" t="s">
        <v>9</v>
      </c>
      <c r="H4214">
        <v>0</v>
      </c>
      <c r="I4214">
        <v>0</v>
      </c>
      <c r="J4214">
        <v>0</v>
      </c>
      <c r="K4214">
        <v>0</v>
      </c>
    </row>
    <row r="4215" spans="1:11" x14ac:dyDescent="0.35">
      <c r="A4215" t="str">
        <f t="shared" si="67"/>
        <v>CroppingHorticultureSpecialist glass</v>
      </c>
      <c r="B4215" t="s">
        <v>52</v>
      </c>
      <c r="C4215" t="s">
        <v>56</v>
      </c>
      <c r="D4215" t="s">
        <v>59</v>
      </c>
      <c r="F4215" t="s">
        <v>225</v>
      </c>
      <c r="G4215" t="s">
        <v>9</v>
      </c>
      <c r="H4215" t="s">
        <v>19</v>
      </c>
      <c r="I4215" t="s">
        <v>19</v>
      </c>
      <c r="J4215" t="s">
        <v>19</v>
      </c>
      <c r="K4215" t="s">
        <v>19</v>
      </c>
    </row>
    <row r="4216" spans="1:11" x14ac:dyDescent="0.35">
      <c r="A4216" t="str">
        <f t="shared" si="67"/>
        <v>CroppingHorticultureSpecialist glass</v>
      </c>
      <c r="B4216" t="s">
        <v>52</v>
      </c>
      <c r="C4216" t="s">
        <v>56</v>
      </c>
      <c r="D4216" t="s">
        <v>59</v>
      </c>
      <c r="F4216" t="s">
        <v>226</v>
      </c>
      <c r="G4216" t="s">
        <v>9</v>
      </c>
      <c r="H4216" t="s">
        <v>19</v>
      </c>
      <c r="I4216">
        <v>172.255742304123</v>
      </c>
      <c r="J4216" t="s">
        <v>19</v>
      </c>
      <c r="K4216" t="s">
        <v>19</v>
      </c>
    </row>
    <row r="4217" spans="1:11" x14ac:dyDescent="0.35">
      <c r="A4217" t="str">
        <f t="shared" si="67"/>
        <v>CroppingHorticultureSpecialist glass</v>
      </c>
      <c r="B4217" t="s">
        <v>52</v>
      </c>
      <c r="C4217" t="s">
        <v>56</v>
      </c>
      <c r="D4217" t="s">
        <v>59</v>
      </c>
      <c r="F4217" t="s">
        <v>227</v>
      </c>
      <c r="G4217" t="s">
        <v>9</v>
      </c>
      <c r="H4217" t="s">
        <v>24</v>
      </c>
      <c r="I4217" t="s">
        <v>54</v>
      </c>
      <c r="J4217" t="s">
        <v>24</v>
      </c>
      <c r="K4217">
        <v>0</v>
      </c>
    </row>
    <row r="4218" spans="1:11" x14ac:dyDescent="0.35">
      <c r="A4218" t="str">
        <f t="shared" si="67"/>
        <v>CroppingHorticultureSpecialist glass</v>
      </c>
      <c r="B4218" t="s">
        <v>52</v>
      </c>
      <c r="C4218" t="s">
        <v>56</v>
      </c>
      <c r="D4218" t="s">
        <v>59</v>
      </c>
      <c r="F4218" t="s">
        <v>228</v>
      </c>
      <c r="G4218" t="s">
        <v>9</v>
      </c>
      <c r="H4218">
        <v>234328.89144285701</v>
      </c>
      <c r="I4218" t="s">
        <v>19</v>
      </c>
      <c r="J4218">
        <v>345150.84079988103</v>
      </c>
      <c r="K4218">
        <v>315963.99266946799</v>
      </c>
    </row>
    <row r="4219" spans="1:11" x14ac:dyDescent="0.35">
      <c r="A4219" t="str">
        <f t="shared" si="67"/>
        <v>CroppingHorticultureSpecialist glass</v>
      </c>
      <c r="B4219" t="s">
        <v>52</v>
      </c>
      <c r="C4219" t="s">
        <v>56</v>
      </c>
      <c r="D4219" t="s">
        <v>59</v>
      </c>
      <c r="F4219" t="s">
        <v>229</v>
      </c>
      <c r="G4219" t="s">
        <v>9</v>
      </c>
      <c r="H4219">
        <v>323382.26597180503</v>
      </c>
      <c r="I4219" t="s">
        <v>19</v>
      </c>
      <c r="J4219">
        <v>345004.60401898902</v>
      </c>
      <c r="K4219">
        <v>1015426.37417309</v>
      </c>
    </row>
    <row r="4220" spans="1:11" x14ac:dyDescent="0.35">
      <c r="A4220" t="str">
        <f t="shared" si="67"/>
        <v>CroppingHorticultureSpecialist glass</v>
      </c>
      <c r="B4220" t="s">
        <v>52</v>
      </c>
      <c r="C4220" t="s">
        <v>56</v>
      </c>
      <c r="D4220" t="s">
        <v>59</v>
      </c>
      <c r="F4220" t="s">
        <v>230</v>
      </c>
      <c r="G4220" t="s">
        <v>9</v>
      </c>
      <c r="H4220">
        <v>153450.67152819599</v>
      </c>
      <c r="I4220" t="s">
        <v>19</v>
      </c>
      <c r="J4220">
        <v>173406.942703479</v>
      </c>
      <c r="K4220">
        <v>429333.845731373</v>
      </c>
    </row>
    <row r="4221" spans="1:11" x14ac:dyDescent="0.35">
      <c r="A4221" t="str">
        <f t="shared" si="67"/>
        <v>CroppingHorticultureSpecialist glass</v>
      </c>
      <c r="B4221" t="s">
        <v>52</v>
      </c>
      <c r="C4221" t="s">
        <v>56</v>
      </c>
      <c r="D4221" t="s">
        <v>59</v>
      </c>
      <c r="F4221" t="s">
        <v>231</v>
      </c>
      <c r="G4221" t="s">
        <v>9</v>
      </c>
      <c r="H4221">
        <v>0</v>
      </c>
      <c r="I4221">
        <v>0</v>
      </c>
      <c r="J4221">
        <v>0</v>
      </c>
      <c r="K4221">
        <v>0</v>
      </c>
    </row>
    <row r="4222" spans="1:11" x14ac:dyDescent="0.35">
      <c r="A4222" t="str">
        <f t="shared" si="67"/>
        <v>CroppingHorticultureSpecialist glass</v>
      </c>
      <c r="B4222" t="s">
        <v>52</v>
      </c>
      <c r="C4222" t="s">
        <v>56</v>
      </c>
      <c r="D4222" t="s">
        <v>59</v>
      </c>
      <c r="F4222" t="s">
        <v>232</v>
      </c>
      <c r="G4222" t="s">
        <v>9</v>
      </c>
      <c r="H4222">
        <v>5123.01409473684</v>
      </c>
      <c r="I4222">
        <v>1250.2785689944501</v>
      </c>
      <c r="J4222" t="s">
        <v>19</v>
      </c>
      <c r="K4222" t="s">
        <v>19</v>
      </c>
    </row>
    <row r="4223" spans="1:11" x14ac:dyDescent="0.35">
      <c r="A4223" t="str">
        <f t="shared" si="67"/>
        <v>CroppingHorticultureSpecialist glass</v>
      </c>
      <c r="B4223" t="s">
        <v>52</v>
      </c>
      <c r="C4223" t="s">
        <v>56</v>
      </c>
      <c r="D4223" t="s">
        <v>59</v>
      </c>
      <c r="F4223" t="s">
        <v>233</v>
      </c>
      <c r="G4223" t="s">
        <v>9</v>
      </c>
      <c r="H4223">
        <v>11347.7618635338</v>
      </c>
      <c r="I4223">
        <v>2361.4717605303299</v>
      </c>
      <c r="J4223" t="s">
        <v>19</v>
      </c>
      <c r="K4223" t="s">
        <v>19</v>
      </c>
    </row>
    <row r="4224" spans="1:11" x14ac:dyDescent="0.35">
      <c r="A4224" t="str">
        <f t="shared" si="67"/>
        <v>CroppingHorticultureSpecialist glass</v>
      </c>
      <c r="B4224" t="s">
        <v>52</v>
      </c>
      <c r="C4224" t="s">
        <v>56</v>
      </c>
      <c r="D4224" t="s">
        <v>59</v>
      </c>
      <c r="F4224" t="s">
        <v>234</v>
      </c>
      <c r="G4224" t="s">
        <v>9</v>
      </c>
      <c r="H4224">
        <v>12009.3254353383</v>
      </c>
      <c r="I4224">
        <v>1735.72285841044</v>
      </c>
      <c r="J4224" t="s">
        <v>19</v>
      </c>
      <c r="K4224" t="s">
        <v>19</v>
      </c>
    </row>
    <row r="4225" spans="1:11" x14ac:dyDescent="0.35">
      <c r="A4225" t="str">
        <f t="shared" si="67"/>
        <v>CroppingHorticultureSpecialist glass</v>
      </c>
      <c r="B4225" t="s">
        <v>52</v>
      </c>
      <c r="C4225" t="s">
        <v>56</v>
      </c>
      <c r="D4225" t="s">
        <v>59</v>
      </c>
      <c r="F4225" t="s">
        <v>235</v>
      </c>
      <c r="G4225" t="s">
        <v>9</v>
      </c>
      <c r="H4225">
        <v>28480.101393608998</v>
      </c>
      <c r="I4225">
        <v>5347.4731879352203</v>
      </c>
      <c r="J4225" t="s">
        <v>19</v>
      </c>
      <c r="K4225">
        <v>72359.524414519794</v>
      </c>
    </row>
    <row r="4226" spans="1:11" x14ac:dyDescent="0.35">
      <c r="A4226" t="str">
        <f t="shared" si="67"/>
        <v>CroppingHorticultureSpecialist glass</v>
      </c>
      <c r="B4226" t="s">
        <v>52</v>
      </c>
      <c r="C4226" t="s">
        <v>56</v>
      </c>
      <c r="D4226" t="s">
        <v>59</v>
      </c>
      <c r="F4226" t="s">
        <v>236</v>
      </c>
      <c r="G4226" t="s">
        <v>9</v>
      </c>
      <c r="H4226">
        <v>14570.9345477444</v>
      </c>
      <c r="I4226" t="s">
        <v>24</v>
      </c>
      <c r="J4226" t="s">
        <v>19</v>
      </c>
      <c r="K4226" t="s">
        <v>19</v>
      </c>
    </row>
    <row r="4227" spans="1:11" x14ac:dyDescent="0.35">
      <c r="A4227" t="str">
        <f t="shared" si="67"/>
        <v>CroppingHorticultureSpecialist glass</v>
      </c>
      <c r="B4227" t="s">
        <v>52</v>
      </c>
      <c r="C4227" t="s">
        <v>56</v>
      </c>
      <c r="D4227" t="s">
        <v>59</v>
      </c>
      <c r="F4227" t="s">
        <v>237</v>
      </c>
      <c r="G4227" t="s">
        <v>9</v>
      </c>
      <c r="H4227">
        <v>6060.53362030075</v>
      </c>
      <c r="I4227" t="s">
        <v>19</v>
      </c>
      <c r="J4227">
        <v>7220.5660580037102</v>
      </c>
      <c r="K4227" t="s">
        <v>19</v>
      </c>
    </row>
    <row r="4228" spans="1:11" x14ac:dyDescent="0.35">
      <c r="A4228" t="str">
        <f t="shared" si="67"/>
        <v>CroppingHorticultureSpecialist glass</v>
      </c>
      <c r="B4228" t="s">
        <v>52</v>
      </c>
      <c r="C4228" t="s">
        <v>56</v>
      </c>
      <c r="D4228" t="s">
        <v>59</v>
      </c>
      <c r="F4228" t="s">
        <v>238</v>
      </c>
      <c r="G4228" t="s">
        <v>9</v>
      </c>
      <c r="H4228">
        <v>56932.503477819497</v>
      </c>
      <c r="I4228" t="s">
        <v>19</v>
      </c>
      <c r="J4228">
        <v>63541.962975400798</v>
      </c>
      <c r="K4228">
        <v>152746.441957528</v>
      </c>
    </row>
    <row r="4229" spans="1:11" x14ac:dyDescent="0.35">
      <c r="A4229" t="str">
        <f t="shared" si="67"/>
        <v>CroppingHorticultureSpecialist glass</v>
      </c>
      <c r="B4229" t="s">
        <v>52</v>
      </c>
      <c r="C4229" t="s">
        <v>56</v>
      </c>
      <c r="D4229" t="s">
        <v>59</v>
      </c>
      <c r="F4229" t="s">
        <v>239</v>
      </c>
      <c r="G4229" t="s">
        <v>9</v>
      </c>
      <c r="H4229" t="s">
        <v>19</v>
      </c>
      <c r="I4229" t="s">
        <v>19</v>
      </c>
      <c r="J4229" t="s">
        <v>19</v>
      </c>
      <c r="K4229">
        <v>2958.9928016016902</v>
      </c>
    </row>
    <row r="4230" spans="1:11" x14ac:dyDescent="0.35">
      <c r="A4230" t="str">
        <f t="shared" si="67"/>
        <v>CroppingHorticultureSpecialist glass</v>
      </c>
      <c r="B4230" t="s">
        <v>52</v>
      </c>
      <c r="C4230" t="s">
        <v>56</v>
      </c>
      <c r="D4230" t="s">
        <v>59</v>
      </c>
      <c r="F4230" t="s">
        <v>240</v>
      </c>
      <c r="G4230" t="s">
        <v>9</v>
      </c>
      <c r="H4230" t="s">
        <v>19</v>
      </c>
      <c r="I4230" t="s">
        <v>24</v>
      </c>
      <c r="J4230">
        <v>3485.9047802104101</v>
      </c>
      <c r="K4230" t="s">
        <v>24</v>
      </c>
    </row>
    <row r="4231" spans="1:11" x14ac:dyDescent="0.35">
      <c r="A4231" t="str">
        <f t="shared" si="67"/>
        <v>CroppingHorticultureSpecialist glass</v>
      </c>
      <c r="B4231" t="s">
        <v>52</v>
      </c>
      <c r="C4231" t="s">
        <v>56</v>
      </c>
      <c r="D4231" t="s">
        <v>59</v>
      </c>
      <c r="F4231" t="s">
        <v>241</v>
      </c>
      <c r="G4231" t="s">
        <v>9</v>
      </c>
      <c r="H4231" t="s">
        <v>24</v>
      </c>
      <c r="I4231" t="s">
        <v>24</v>
      </c>
      <c r="J4231" t="s">
        <v>19</v>
      </c>
      <c r="K4231" t="s">
        <v>24</v>
      </c>
    </row>
    <row r="4232" spans="1:11" x14ac:dyDescent="0.35">
      <c r="A4232" t="str">
        <f t="shared" si="67"/>
        <v>CroppingHorticultureSpecialist glass</v>
      </c>
      <c r="B4232" t="s">
        <v>52</v>
      </c>
      <c r="C4232" t="s">
        <v>56</v>
      </c>
      <c r="D4232" t="s">
        <v>59</v>
      </c>
      <c r="F4232" t="s">
        <v>242</v>
      </c>
      <c r="G4232" t="s">
        <v>9</v>
      </c>
      <c r="H4232">
        <v>288239.29494398501</v>
      </c>
      <c r="I4232" t="s">
        <v>19</v>
      </c>
      <c r="J4232">
        <v>315814.238343228</v>
      </c>
      <c r="K4232">
        <v>790419.05698971404</v>
      </c>
    </row>
    <row r="4233" spans="1:11" x14ac:dyDescent="0.35">
      <c r="A4233" t="str">
        <f t="shared" si="67"/>
        <v>CroppingHorticultureSpecialist glass</v>
      </c>
      <c r="B4233" t="s">
        <v>52</v>
      </c>
      <c r="C4233" t="s">
        <v>56</v>
      </c>
      <c r="D4233" t="s">
        <v>59</v>
      </c>
      <c r="F4233" t="s">
        <v>243</v>
      </c>
      <c r="G4233" t="s">
        <v>9</v>
      </c>
      <c r="H4233" t="s">
        <v>19</v>
      </c>
      <c r="I4233">
        <v>-26894.657656441199</v>
      </c>
      <c r="J4233" t="s">
        <v>19</v>
      </c>
      <c r="K4233" t="s">
        <v>19</v>
      </c>
    </row>
    <row r="4234" spans="1:11" x14ac:dyDescent="0.35">
      <c r="A4234" t="str">
        <f t="shared" si="67"/>
        <v>CroppingHorticultureSpecialist glass</v>
      </c>
      <c r="B4234" t="s">
        <v>52</v>
      </c>
      <c r="C4234" t="s">
        <v>56</v>
      </c>
      <c r="D4234" t="s">
        <v>59</v>
      </c>
      <c r="F4234" t="s">
        <v>244</v>
      </c>
      <c r="G4234" t="s">
        <v>9</v>
      </c>
      <c r="H4234">
        <v>-438.68932857142897</v>
      </c>
      <c r="I4234">
        <v>0</v>
      </c>
      <c r="J4234">
        <v>-851.61350687783101</v>
      </c>
      <c r="K4234" t="s">
        <v>19</v>
      </c>
    </row>
    <row r="4235" spans="1:11" x14ac:dyDescent="0.35">
      <c r="A4235" t="str">
        <f t="shared" si="67"/>
        <v>CroppingHorticultureSpecialist glass</v>
      </c>
      <c r="B4235" t="s">
        <v>52</v>
      </c>
      <c r="C4235" t="s">
        <v>56</v>
      </c>
      <c r="D4235" t="s">
        <v>59</v>
      </c>
      <c r="F4235" t="s">
        <v>245</v>
      </c>
      <c r="G4235" t="s">
        <v>9</v>
      </c>
      <c r="H4235" t="s">
        <v>19</v>
      </c>
      <c r="I4235" t="s">
        <v>24</v>
      </c>
      <c r="J4235" t="s">
        <v>19</v>
      </c>
      <c r="K4235" t="s">
        <v>24</v>
      </c>
    </row>
    <row r="4236" spans="1:11" x14ac:dyDescent="0.35">
      <c r="A4236" t="str">
        <f t="shared" si="67"/>
        <v>CroppingHorticultureSpecialist glass</v>
      </c>
      <c r="B4236" t="s">
        <v>52</v>
      </c>
      <c r="C4236" t="s">
        <v>56</v>
      </c>
      <c r="D4236" t="s">
        <v>59</v>
      </c>
      <c r="F4236" t="s">
        <v>246</v>
      </c>
      <c r="G4236" t="s">
        <v>9</v>
      </c>
      <c r="H4236">
        <v>13896.754968797</v>
      </c>
      <c r="I4236" t="s">
        <v>19</v>
      </c>
      <c r="J4236">
        <v>18733.501609118699</v>
      </c>
      <c r="K4236">
        <v>22924.8692511195</v>
      </c>
    </row>
    <row r="4237" spans="1:11" x14ac:dyDescent="0.35">
      <c r="A4237" t="str">
        <f t="shared" si="67"/>
        <v>CroppingHorticultureSpecialist glass</v>
      </c>
      <c r="B4237" t="s">
        <v>52</v>
      </c>
      <c r="C4237" t="s">
        <v>56</v>
      </c>
      <c r="D4237" t="s">
        <v>59</v>
      </c>
      <c r="F4237" t="s">
        <v>247</v>
      </c>
      <c r="G4237" t="s">
        <v>9</v>
      </c>
      <c r="H4237" t="s">
        <v>24</v>
      </c>
      <c r="I4237" t="s">
        <v>24</v>
      </c>
      <c r="J4237">
        <v>0</v>
      </c>
      <c r="K4237" t="s">
        <v>24</v>
      </c>
    </row>
    <row r="4238" spans="1:11" x14ac:dyDescent="0.35">
      <c r="A4238" t="str">
        <f t="shared" si="67"/>
        <v>CroppingHorticultureSpecialist glass</v>
      </c>
      <c r="B4238" t="s">
        <v>52</v>
      </c>
      <c r="C4238" t="s">
        <v>56</v>
      </c>
      <c r="D4238" t="s">
        <v>59</v>
      </c>
      <c r="F4238" t="s">
        <v>243</v>
      </c>
      <c r="G4238" t="s">
        <v>9</v>
      </c>
      <c r="H4238" t="s">
        <v>19</v>
      </c>
      <c r="I4238">
        <v>-26894.657656441199</v>
      </c>
      <c r="J4238" t="s">
        <v>19</v>
      </c>
      <c r="K4238" t="s">
        <v>19</v>
      </c>
    </row>
    <row r="4239" spans="1:11" x14ac:dyDescent="0.35">
      <c r="A4239" t="str">
        <f t="shared" si="67"/>
        <v>CroppingHorticultureSpecialist glass</v>
      </c>
      <c r="B4239" t="s">
        <v>52</v>
      </c>
      <c r="C4239" t="s">
        <v>56</v>
      </c>
      <c r="D4239" t="s">
        <v>59</v>
      </c>
      <c r="F4239" t="s">
        <v>248</v>
      </c>
      <c r="G4239" t="s">
        <v>9</v>
      </c>
      <c r="H4239" t="s">
        <v>24</v>
      </c>
      <c r="I4239" t="s">
        <v>24</v>
      </c>
      <c r="J4239" t="s">
        <v>24</v>
      </c>
      <c r="K4239" t="s">
        <v>24</v>
      </c>
    </row>
    <row r="4240" spans="1:11" x14ac:dyDescent="0.35">
      <c r="A4240" t="str">
        <f t="shared" si="67"/>
        <v>CroppingHorticultureSpecialist glass</v>
      </c>
      <c r="B4240" t="s">
        <v>52</v>
      </c>
      <c r="C4240" t="s">
        <v>56</v>
      </c>
      <c r="D4240" t="s">
        <v>59</v>
      </c>
      <c r="F4240" t="s">
        <v>213</v>
      </c>
      <c r="G4240" t="s">
        <v>9</v>
      </c>
      <c r="H4240">
        <v>31652.677148496201</v>
      </c>
      <c r="I4240" t="s">
        <v>19</v>
      </c>
      <c r="J4240" t="s">
        <v>19</v>
      </c>
      <c r="K4240">
        <v>139232.61939546099</v>
      </c>
    </row>
    <row r="4241" spans="1:11" x14ac:dyDescent="0.35">
      <c r="A4241" t="str">
        <f t="shared" si="67"/>
        <v>CroppingHorticultureSpecialist glass</v>
      </c>
      <c r="B4241" t="s">
        <v>52</v>
      </c>
      <c r="C4241" t="s">
        <v>56</v>
      </c>
      <c r="D4241" t="s">
        <v>59</v>
      </c>
      <c r="F4241" t="s">
        <v>216</v>
      </c>
      <c r="G4241" t="s">
        <v>9</v>
      </c>
      <c r="H4241" t="s">
        <v>19</v>
      </c>
      <c r="I4241">
        <v>0</v>
      </c>
      <c r="J4241" t="s">
        <v>24</v>
      </c>
      <c r="K4241" t="s">
        <v>24</v>
      </c>
    </row>
    <row r="4242" spans="1:11" x14ac:dyDescent="0.35">
      <c r="A4242" t="str">
        <f t="shared" si="67"/>
        <v>CroppingHorticultureSpecialist glass</v>
      </c>
      <c r="B4242" t="s">
        <v>52</v>
      </c>
      <c r="C4242" t="s">
        <v>56</v>
      </c>
      <c r="D4242" t="s">
        <v>59</v>
      </c>
      <c r="F4242" t="s">
        <v>249</v>
      </c>
      <c r="G4242" t="s">
        <v>9</v>
      </c>
      <c r="H4242">
        <v>67525.072849248099</v>
      </c>
      <c r="I4242">
        <v>-18914.619768057401</v>
      </c>
      <c r="J4242">
        <v>50474.671774600101</v>
      </c>
      <c r="K4242">
        <v>366748.96043178899</v>
      </c>
    </row>
    <row r="4243" spans="1:11" x14ac:dyDescent="0.35">
      <c r="A4243" t="str">
        <f t="shared" si="67"/>
        <v>CroppingHorticultureSpecialist glass</v>
      </c>
      <c r="B4243" t="s">
        <v>52</v>
      </c>
      <c r="C4243" t="s">
        <v>56</v>
      </c>
      <c r="D4243" t="s">
        <v>59</v>
      </c>
      <c r="F4243" t="s">
        <v>250</v>
      </c>
      <c r="G4243" t="s">
        <v>9</v>
      </c>
      <c r="H4243">
        <v>37651.201095488701</v>
      </c>
      <c r="I4243">
        <v>42901.372774502197</v>
      </c>
      <c r="J4243">
        <v>34935.675766026798</v>
      </c>
      <c r="K4243">
        <v>34332.491421382103</v>
      </c>
    </row>
    <row r="4244" spans="1:11" x14ac:dyDescent="0.35">
      <c r="A4244" t="str">
        <f t="shared" si="67"/>
        <v>CroppingHorticultureSpecialist glass</v>
      </c>
      <c r="B4244" t="s">
        <v>52</v>
      </c>
      <c r="C4244" t="s">
        <v>56</v>
      </c>
      <c r="D4244" t="s">
        <v>59</v>
      </c>
      <c r="F4244" t="s">
        <v>251</v>
      </c>
      <c r="G4244" t="s">
        <v>9</v>
      </c>
      <c r="H4244" t="s">
        <v>19</v>
      </c>
      <c r="I4244">
        <v>-61815.992542559601</v>
      </c>
      <c r="J4244" t="s">
        <v>19</v>
      </c>
      <c r="K4244">
        <v>332416.46901040699</v>
      </c>
    </row>
    <row r="4245" spans="1:11" x14ac:dyDescent="0.35">
      <c r="A4245" t="str">
        <f t="shared" si="67"/>
        <v>CroppingHorticultureSpecialist glass</v>
      </c>
      <c r="B4245" t="s">
        <v>52</v>
      </c>
      <c r="C4245" t="s">
        <v>56</v>
      </c>
      <c r="D4245" t="s">
        <v>59</v>
      </c>
      <c r="F4245" t="s">
        <v>252</v>
      </c>
      <c r="G4245" t="s">
        <v>9</v>
      </c>
      <c r="H4245" t="s">
        <v>19</v>
      </c>
      <c r="I4245" t="s">
        <v>24</v>
      </c>
      <c r="J4245" t="s">
        <v>19</v>
      </c>
      <c r="K4245" t="s">
        <v>24</v>
      </c>
    </row>
    <row r="4246" spans="1:11" x14ac:dyDescent="0.35">
      <c r="A4246" t="str">
        <f t="shared" si="67"/>
        <v>CroppingHorticultureSpecialist glass</v>
      </c>
      <c r="B4246" t="s">
        <v>52</v>
      </c>
      <c r="C4246" t="s">
        <v>56</v>
      </c>
      <c r="D4246" t="s">
        <v>59</v>
      </c>
      <c r="F4246" t="s">
        <v>253</v>
      </c>
      <c r="G4246" t="s">
        <v>9</v>
      </c>
      <c r="H4246" t="s">
        <v>19</v>
      </c>
      <c r="I4246">
        <v>-58205.279072658297</v>
      </c>
      <c r="J4246" t="s">
        <v>19</v>
      </c>
      <c r="K4246">
        <v>344410.65254083899</v>
      </c>
    </row>
    <row r="4247" spans="1:11" x14ac:dyDescent="0.35">
      <c r="A4247" t="str">
        <f t="shared" si="67"/>
        <v>CroppingHorticultureSpecialist glass</v>
      </c>
      <c r="B4247" t="s">
        <v>52</v>
      </c>
      <c r="C4247" t="s">
        <v>56</v>
      </c>
      <c r="D4247" t="s">
        <v>59</v>
      </c>
      <c r="F4247" t="s">
        <v>254</v>
      </c>
      <c r="G4247" t="s">
        <v>9</v>
      </c>
      <c r="H4247">
        <v>-438.68932857142897</v>
      </c>
      <c r="I4247">
        <v>0</v>
      </c>
      <c r="J4247">
        <v>-851.61350687783101</v>
      </c>
      <c r="K4247" t="s">
        <v>19</v>
      </c>
    </row>
    <row r="4248" spans="1:11" x14ac:dyDescent="0.35">
      <c r="A4248" t="str">
        <f t="shared" si="67"/>
        <v>CroppingHorticultureSpecialist glass</v>
      </c>
      <c r="B4248" t="s">
        <v>52</v>
      </c>
      <c r="C4248" t="s">
        <v>56</v>
      </c>
      <c r="D4248" t="s">
        <v>59</v>
      </c>
      <c r="F4248" t="s">
        <v>255</v>
      </c>
      <c r="G4248" t="s">
        <v>9</v>
      </c>
      <c r="H4248">
        <v>10878.5782763158</v>
      </c>
      <c r="I4248" t="s">
        <v>19</v>
      </c>
      <c r="J4248">
        <v>7963.0835646494297</v>
      </c>
      <c r="K4248" t="s">
        <v>19</v>
      </c>
    </row>
    <row r="4249" spans="1:11" x14ac:dyDescent="0.35">
      <c r="A4249" t="str">
        <f t="shared" si="67"/>
        <v>CroppingHorticultureSpecialist glass</v>
      </c>
      <c r="B4249" t="s">
        <v>52</v>
      </c>
      <c r="C4249" t="s">
        <v>56</v>
      </c>
      <c r="D4249" t="s">
        <v>59</v>
      </c>
      <c r="F4249" t="s">
        <v>256</v>
      </c>
      <c r="G4249" t="s">
        <v>9</v>
      </c>
      <c r="H4249">
        <v>8530.8501451127795</v>
      </c>
      <c r="I4249" t="s">
        <v>24</v>
      </c>
      <c r="J4249">
        <v>7094.4113026354398</v>
      </c>
      <c r="K4249" t="s">
        <v>19</v>
      </c>
    </row>
    <row r="4250" spans="1:11" x14ac:dyDescent="0.35">
      <c r="A4250" t="str">
        <f t="shared" si="67"/>
        <v>CroppingHorticultureSpecialist glass</v>
      </c>
      <c r="B4250" t="s">
        <v>52</v>
      </c>
      <c r="C4250" t="s">
        <v>56</v>
      </c>
      <c r="D4250" t="s">
        <v>59</v>
      </c>
      <c r="F4250" t="s">
        <v>257</v>
      </c>
      <c r="G4250" t="s">
        <v>9</v>
      </c>
      <c r="H4250">
        <v>0</v>
      </c>
      <c r="I4250">
        <v>0</v>
      </c>
      <c r="J4250">
        <v>0</v>
      </c>
      <c r="K4250">
        <v>0</v>
      </c>
    </row>
    <row r="4251" spans="1:11" x14ac:dyDescent="0.35">
      <c r="A4251" t="str">
        <f t="shared" si="67"/>
        <v>CroppingHorticultureSpecialist glass</v>
      </c>
      <c r="B4251" t="s">
        <v>52</v>
      </c>
      <c r="C4251" t="s">
        <v>56</v>
      </c>
      <c r="D4251" t="s">
        <v>59</v>
      </c>
      <c r="F4251" t="s">
        <v>258</v>
      </c>
      <c r="G4251" t="s">
        <v>9</v>
      </c>
      <c r="H4251">
        <v>0</v>
      </c>
      <c r="I4251">
        <v>0</v>
      </c>
      <c r="J4251">
        <v>0</v>
      </c>
      <c r="K4251">
        <v>0</v>
      </c>
    </row>
    <row r="4252" spans="1:11" x14ac:dyDescent="0.35">
      <c r="A4252" t="str">
        <f t="shared" si="67"/>
        <v>CroppingHorticultureSpecialist glass</v>
      </c>
      <c r="B4252" t="s">
        <v>52</v>
      </c>
      <c r="C4252" t="s">
        <v>56</v>
      </c>
      <c r="D4252" t="s">
        <v>59</v>
      </c>
      <c r="F4252" t="s">
        <v>259</v>
      </c>
      <c r="G4252" t="s">
        <v>9</v>
      </c>
      <c r="H4252">
        <v>32159.279809022599</v>
      </c>
      <c r="I4252">
        <v>37273.004418311102</v>
      </c>
      <c r="J4252">
        <v>30163.512216173898</v>
      </c>
      <c r="K4252">
        <v>26355.869259736901</v>
      </c>
    </row>
    <row r="4253" spans="1:11" x14ac:dyDescent="0.35">
      <c r="A4253" t="str">
        <f t="shared" si="67"/>
        <v>CroppingHorticultureSpecialist glass</v>
      </c>
      <c r="B4253" t="s">
        <v>52</v>
      </c>
      <c r="C4253" t="s">
        <v>56</v>
      </c>
      <c r="D4253" t="s">
        <v>59</v>
      </c>
      <c r="F4253" t="s">
        <v>260</v>
      </c>
      <c r="G4253" t="s">
        <v>9</v>
      </c>
      <c r="H4253">
        <v>77277.816536090206</v>
      </c>
      <c r="I4253">
        <v>-17395.354545084399</v>
      </c>
      <c r="J4253">
        <v>61972.046064241396</v>
      </c>
      <c r="K4253">
        <v>391662.11205200298</v>
      </c>
    </row>
    <row r="4254" spans="1:11" x14ac:dyDescent="0.35">
      <c r="A4254" t="str">
        <f t="shared" si="67"/>
        <v>CroppingHorticultureSpecialist hardy nursery stock</v>
      </c>
      <c r="B4254" t="s">
        <v>52</v>
      </c>
      <c r="C4254" t="s">
        <v>56</v>
      </c>
      <c r="D4254" t="s">
        <v>60</v>
      </c>
      <c r="F4254" t="s">
        <v>4</v>
      </c>
      <c r="G4254" t="s">
        <v>5</v>
      </c>
      <c r="H4254">
        <v>668.00019999999995</v>
      </c>
      <c r="I4254">
        <v>83.809100000000001</v>
      </c>
      <c r="J4254">
        <v>358.93279999999999</v>
      </c>
      <c r="K4254">
        <v>225.25829999999999</v>
      </c>
    </row>
    <row r="4255" spans="1:11" x14ac:dyDescent="0.35">
      <c r="A4255" t="str">
        <f t="shared" si="67"/>
        <v>CroppingHorticultureSpecialist hardy nursery stock</v>
      </c>
      <c r="B4255" t="s">
        <v>52</v>
      </c>
      <c r="C4255" t="s">
        <v>56</v>
      </c>
      <c r="D4255" t="s">
        <v>60</v>
      </c>
      <c r="F4255" t="s">
        <v>6</v>
      </c>
      <c r="G4255" t="s">
        <v>7</v>
      </c>
      <c r="H4255">
        <v>8.5612652571062107</v>
      </c>
      <c r="I4255" t="s">
        <v>61</v>
      </c>
      <c r="J4255">
        <v>5.7202384234597696</v>
      </c>
      <c r="K4255" t="s">
        <v>58</v>
      </c>
    </row>
    <row r="4256" spans="1:11" x14ac:dyDescent="0.35">
      <c r="A4256" t="str">
        <f t="shared" si="67"/>
        <v>CroppingHorticultureSpecialist hardy nursery stock</v>
      </c>
      <c r="B4256" t="s">
        <v>52</v>
      </c>
      <c r="C4256" t="s">
        <v>56</v>
      </c>
      <c r="D4256" t="s">
        <v>60</v>
      </c>
      <c r="F4256" t="s">
        <v>8</v>
      </c>
      <c r="G4256" t="s">
        <v>9</v>
      </c>
      <c r="H4256">
        <v>7.1686940273371196</v>
      </c>
      <c r="I4256" t="s">
        <v>61</v>
      </c>
      <c r="J4256">
        <v>4.3866385629844897</v>
      </c>
      <c r="K4256" t="s">
        <v>58</v>
      </c>
    </row>
    <row r="4257" spans="1:11" x14ac:dyDescent="0.35">
      <c r="A4257" t="str">
        <f t="shared" si="67"/>
        <v>CroppingHorticultureSpecialist hardy nursery stock</v>
      </c>
      <c r="B4257" t="s">
        <v>52</v>
      </c>
      <c r="C4257" t="s">
        <v>56</v>
      </c>
      <c r="D4257" t="s">
        <v>60</v>
      </c>
      <c r="F4257" t="s">
        <v>217</v>
      </c>
      <c r="G4257" t="s">
        <v>9</v>
      </c>
      <c r="H4257">
        <v>6.5477017776341997</v>
      </c>
      <c r="I4257" t="s">
        <v>61</v>
      </c>
      <c r="J4257">
        <v>4.4552900793686199</v>
      </c>
      <c r="K4257" t="s">
        <v>58</v>
      </c>
    </row>
    <row r="4258" spans="1:11" x14ac:dyDescent="0.35">
      <c r="A4258" t="str">
        <f t="shared" si="67"/>
        <v>CroppingHorticultureSpecialist hardy nursery stock</v>
      </c>
      <c r="B4258" t="s">
        <v>52</v>
      </c>
      <c r="C4258" t="s">
        <v>56</v>
      </c>
      <c r="D4258" t="s">
        <v>60</v>
      </c>
      <c r="F4258" t="s">
        <v>218</v>
      </c>
      <c r="G4258" t="s">
        <v>9</v>
      </c>
      <c r="H4258">
        <v>469988.62879322498</v>
      </c>
      <c r="I4258" t="s">
        <v>61</v>
      </c>
      <c r="J4258">
        <v>513287.291608067</v>
      </c>
      <c r="K4258" t="s">
        <v>58</v>
      </c>
    </row>
    <row r="4259" spans="1:11" x14ac:dyDescent="0.35">
      <c r="A4259" t="str">
        <f t="shared" si="67"/>
        <v>CroppingHorticultureSpecialist hardy nursery stock</v>
      </c>
      <c r="B4259" t="s">
        <v>52</v>
      </c>
      <c r="C4259" t="s">
        <v>56</v>
      </c>
      <c r="D4259" t="s">
        <v>60</v>
      </c>
      <c r="F4259" t="s">
        <v>219</v>
      </c>
      <c r="G4259" t="s">
        <v>9</v>
      </c>
      <c r="H4259">
        <v>0</v>
      </c>
      <c r="I4259">
        <v>0</v>
      </c>
      <c r="J4259">
        <v>0</v>
      </c>
      <c r="K4259">
        <v>0</v>
      </c>
    </row>
    <row r="4260" spans="1:11" x14ac:dyDescent="0.35">
      <c r="A4260" t="str">
        <f t="shared" si="67"/>
        <v>CroppingHorticultureSpecialist hardy nursery stock</v>
      </c>
      <c r="B4260" t="s">
        <v>52</v>
      </c>
      <c r="C4260" t="s">
        <v>56</v>
      </c>
      <c r="D4260" t="s">
        <v>60</v>
      </c>
      <c r="F4260" t="s">
        <v>220</v>
      </c>
      <c r="G4260" t="s">
        <v>9</v>
      </c>
      <c r="H4260">
        <v>0</v>
      </c>
      <c r="I4260">
        <v>0</v>
      </c>
      <c r="J4260">
        <v>0</v>
      </c>
      <c r="K4260">
        <v>0</v>
      </c>
    </row>
    <row r="4261" spans="1:11" x14ac:dyDescent="0.35">
      <c r="A4261" t="str">
        <f t="shared" si="67"/>
        <v>CroppingHorticultureSpecialist hardy nursery stock</v>
      </c>
      <c r="B4261" t="s">
        <v>52</v>
      </c>
      <c r="C4261" t="s">
        <v>56</v>
      </c>
      <c r="D4261" t="s">
        <v>60</v>
      </c>
      <c r="F4261" t="s">
        <v>221</v>
      </c>
      <c r="G4261" t="s">
        <v>9</v>
      </c>
      <c r="H4261" t="s">
        <v>19</v>
      </c>
      <c r="I4261" t="s">
        <v>61</v>
      </c>
      <c r="J4261" t="s">
        <v>19</v>
      </c>
      <c r="K4261" t="s">
        <v>58</v>
      </c>
    </row>
    <row r="4262" spans="1:11" x14ac:dyDescent="0.35">
      <c r="A4262" t="str">
        <f t="shared" si="67"/>
        <v>CroppingHorticultureSpecialist hardy nursery stock</v>
      </c>
      <c r="B4262" t="s">
        <v>52</v>
      </c>
      <c r="C4262" t="s">
        <v>56</v>
      </c>
      <c r="D4262" t="s">
        <v>60</v>
      </c>
      <c r="F4262" t="s">
        <v>222</v>
      </c>
      <c r="G4262" t="s">
        <v>9</v>
      </c>
      <c r="H4262">
        <v>468724.49787380302</v>
      </c>
      <c r="I4262" t="s">
        <v>61</v>
      </c>
      <c r="J4262">
        <v>499690.025323682</v>
      </c>
      <c r="K4262" t="s">
        <v>58</v>
      </c>
    </row>
    <row r="4263" spans="1:11" x14ac:dyDescent="0.35">
      <c r="A4263" t="str">
        <f t="shared" si="67"/>
        <v>CroppingHorticultureSpecialist hardy nursery stock</v>
      </c>
      <c r="B4263" t="s">
        <v>52</v>
      </c>
      <c r="C4263" t="s">
        <v>56</v>
      </c>
      <c r="D4263" t="s">
        <v>60</v>
      </c>
      <c r="F4263" t="s">
        <v>223</v>
      </c>
      <c r="G4263" t="s">
        <v>9</v>
      </c>
      <c r="H4263">
        <v>174177.10174712501</v>
      </c>
      <c r="I4263" t="s">
        <v>61</v>
      </c>
      <c r="J4263">
        <v>215941.622842493</v>
      </c>
      <c r="K4263" t="s">
        <v>58</v>
      </c>
    </row>
    <row r="4264" spans="1:11" x14ac:dyDescent="0.35">
      <c r="A4264" t="str">
        <f t="shared" si="67"/>
        <v>CroppingHorticultureSpecialist hardy nursery stock</v>
      </c>
      <c r="B4264" t="s">
        <v>52</v>
      </c>
      <c r="C4264" t="s">
        <v>56</v>
      </c>
      <c r="D4264" t="s">
        <v>60</v>
      </c>
      <c r="F4264" t="s">
        <v>224</v>
      </c>
      <c r="G4264" t="s">
        <v>9</v>
      </c>
      <c r="H4264">
        <v>0</v>
      </c>
      <c r="I4264">
        <v>0</v>
      </c>
      <c r="J4264">
        <v>0</v>
      </c>
      <c r="K4264">
        <v>0</v>
      </c>
    </row>
    <row r="4265" spans="1:11" x14ac:dyDescent="0.35">
      <c r="A4265" t="str">
        <f t="shared" si="67"/>
        <v>CroppingHorticultureSpecialist hardy nursery stock</v>
      </c>
      <c r="B4265" t="s">
        <v>52</v>
      </c>
      <c r="C4265" t="s">
        <v>56</v>
      </c>
      <c r="D4265" t="s">
        <v>60</v>
      </c>
      <c r="F4265" t="s">
        <v>225</v>
      </c>
      <c r="G4265" t="s">
        <v>9</v>
      </c>
      <c r="H4265" t="s">
        <v>19</v>
      </c>
      <c r="I4265" t="s">
        <v>61</v>
      </c>
      <c r="J4265" t="s">
        <v>19</v>
      </c>
      <c r="K4265" t="s">
        <v>58</v>
      </c>
    </row>
    <row r="4266" spans="1:11" x14ac:dyDescent="0.35">
      <c r="A4266" t="str">
        <f t="shared" si="67"/>
        <v>CroppingHorticultureSpecialist hardy nursery stock</v>
      </c>
      <c r="B4266" t="s">
        <v>52</v>
      </c>
      <c r="C4266" t="s">
        <v>56</v>
      </c>
      <c r="D4266" t="s">
        <v>60</v>
      </c>
      <c r="F4266" t="s">
        <v>226</v>
      </c>
      <c r="G4266" t="s">
        <v>9</v>
      </c>
      <c r="H4266" t="s">
        <v>19</v>
      </c>
      <c r="I4266" t="s">
        <v>61</v>
      </c>
      <c r="J4266" t="s">
        <v>19</v>
      </c>
      <c r="K4266" t="s">
        <v>24</v>
      </c>
    </row>
    <row r="4267" spans="1:11" x14ac:dyDescent="0.35">
      <c r="A4267" t="str">
        <f t="shared" si="67"/>
        <v>CroppingHorticultureSpecialist hardy nursery stock</v>
      </c>
      <c r="B4267" t="s">
        <v>52</v>
      </c>
      <c r="C4267" t="s">
        <v>56</v>
      </c>
      <c r="D4267" t="s">
        <v>60</v>
      </c>
      <c r="F4267" t="s">
        <v>227</v>
      </c>
      <c r="G4267" t="s">
        <v>9</v>
      </c>
      <c r="H4267" t="s">
        <v>24</v>
      </c>
      <c r="I4267" t="s">
        <v>54</v>
      </c>
      <c r="J4267" t="s">
        <v>24</v>
      </c>
      <c r="K4267">
        <v>0</v>
      </c>
    </row>
    <row r="4268" spans="1:11" x14ac:dyDescent="0.35">
      <c r="A4268" t="str">
        <f t="shared" si="67"/>
        <v>CroppingHorticultureSpecialist hardy nursery stock</v>
      </c>
      <c r="B4268" t="s">
        <v>52</v>
      </c>
      <c r="C4268" t="s">
        <v>56</v>
      </c>
      <c r="D4268" t="s">
        <v>60</v>
      </c>
      <c r="F4268" t="s">
        <v>228</v>
      </c>
      <c r="G4268" t="s">
        <v>9</v>
      </c>
      <c r="H4268">
        <v>204550.85534136099</v>
      </c>
      <c r="I4268" t="s">
        <v>61</v>
      </c>
      <c r="J4268">
        <v>256038.21518011199</v>
      </c>
      <c r="K4268" t="s">
        <v>58</v>
      </c>
    </row>
    <row r="4269" spans="1:11" x14ac:dyDescent="0.35">
      <c r="A4269" t="str">
        <f t="shared" si="67"/>
        <v>CroppingHorticultureSpecialist hardy nursery stock</v>
      </c>
      <c r="B4269" t="s">
        <v>52</v>
      </c>
      <c r="C4269" t="s">
        <v>56</v>
      </c>
      <c r="D4269" t="s">
        <v>60</v>
      </c>
      <c r="F4269" t="s">
        <v>229</v>
      </c>
      <c r="G4269" t="s">
        <v>9</v>
      </c>
      <c r="H4269">
        <v>264173.642532442</v>
      </c>
      <c r="I4269" t="s">
        <v>61</v>
      </c>
      <c r="J4269">
        <v>243651.81014357001</v>
      </c>
      <c r="K4269" t="s">
        <v>58</v>
      </c>
    </row>
    <row r="4270" spans="1:11" x14ac:dyDescent="0.35">
      <c r="A4270" t="str">
        <f t="shared" si="67"/>
        <v>CroppingHorticultureSpecialist hardy nursery stock</v>
      </c>
      <c r="B4270" t="s">
        <v>52</v>
      </c>
      <c r="C4270" t="s">
        <v>56</v>
      </c>
      <c r="D4270" t="s">
        <v>60</v>
      </c>
      <c r="F4270" t="s">
        <v>230</v>
      </c>
      <c r="G4270" t="s">
        <v>9</v>
      </c>
      <c r="H4270">
        <v>111302.116465534</v>
      </c>
      <c r="I4270" t="s">
        <v>61</v>
      </c>
      <c r="J4270">
        <v>128983.27295304299</v>
      </c>
      <c r="K4270" t="s">
        <v>58</v>
      </c>
    </row>
    <row r="4271" spans="1:11" x14ac:dyDescent="0.35">
      <c r="A4271" t="str">
        <f t="shared" si="67"/>
        <v>CroppingHorticultureSpecialist hardy nursery stock</v>
      </c>
      <c r="B4271" t="s">
        <v>52</v>
      </c>
      <c r="C4271" t="s">
        <v>56</v>
      </c>
      <c r="D4271" t="s">
        <v>60</v>
      </c>
      <c r="F4271" t="s">
        <v>231</v>
      </c>
      <c r="G4271" t="s">
        <v>9</v>
      </c>
      <c r="H4271">
        <v>0</v>
      </c>
      <c r="I4271">
        <v>0</v>
      </c>
      <c r="J4271">
        <v>0</v>
      </c>
      <c r="K4271">
        <v>0</v>
      </c>
    </row>
    <row r="4272" spans="1:11" x14ac:dyDescent="0.35">
      <c r="A4272" t="str">
        <f t="shared" si="67"/>
        <v>CroppingHorticultureSpecialist hardy nursery stock</v>
      </c>
      <c r="B4272" t="s">
        <v>52</v>
      </c>
      <c r="C4272" t="s">
        <v>56</v>
      </c>
      <c r="D4272" t="s">
        <v>60</v>
      </c>
      <c r="F4272" t="s">
        <v>232</v>
      </c>
      <c r="G4272" t="s">
        <v>9</v>
      </c>
      <c r="H4272">
        <v>6025.6602694130897</v>
      </c>
      <c r="I4272" t="s">
        <v>61</v>
      </c>
      <c r="J4272">
        <v>5496.4116675879204</v>
      </c>
      <c r="K4272" t="s">
        <v>58</v>
      </c>
    </row>
    <row r="4273" spans="1:11" x14ac:dyDescent="0.35">
      <c r="A4273" t="str">
        <f t="shared" si="67"/>
        <v>CroppingHorticultureSpecialist hardy nursery stock</v>
      </c>
      <c r="B4273" t="s">
        <v>52</v>
      </c>
      <c r="C4273" t="s">
        <v>56</v>
      </c>
      <c r="D4273" t="s">
        <v>60</v>
      </c>
      <c r="F4273" t="s">
        <v>233</v>
      </c>
      <c r="G4273" t="s">
        <v>9</v>
      </c>
      <c r="H4273">
        <v>8545.7086214944302</v>
      </c>
      <c r="I4273" t="s">
        <v>61</v>
      </c>
      <c r="J4273">
        <v>7571.2868252775997</v>
      </c>
      <c r="K4273" t="s">
        <v>58</v>
      </c>
    </row>
    <row r="4274" spans="1:11" x14ac:dyDescent="0.35">
      <c r="A4274" t="str">
        <f t="shared" ref="A4274:A4337" si="68">CONCATENATE(B4274,C4274,D4274,E4274)</f>
        <v>CroppingHorticultureSpecialist hardy nursery stock</v>
      </c>
      <c r="B4274" t="s">
        <v>52</v>
      </c>
      <c r="C4274" t="s">
        <v>56</v>
      </c>
      <c r="D4274" t="s">
        <v>60</v>
      </c>
      <c r="F4274" t="s">
        <v>234</v>
      </c>
      <c r="G4274" t="s">
        <v>9</v>
      </c>
      <c r="H4274">
        <v>9991.2730771637507</v>
      </c>
      <c r="I4274" t="s">
        <v>61</v>
      </c>
      <c r="J4274">
        <v>8906.0904185964591</v>
      </c>
      <c r="K4274" t="s">
        <v>58</v>
      </c>
    </row>
    <row r="4275" spans="1:11" x14ac:dyDescent="0.35">
      <c r="A4275" t="str">
        <f t="shared" si="68"/>
        <v>CroppingHorticultureSpecialist hardy nursery stock</v>
      </c>
      <c r="B4275" t="s">
        <v>52</v>
      </c>
      <c r="C4275" t="s">
        <v>56</v>
      </c>
      <c r="D4275" t="s">
        <v>60</v>
      </c>
      <c r="F4275" t="s">
        <v>235</v>
      </c>
      <c r="G4275" t="s">
        <v>9</v>
      </c>
      <c r="H4275">
        <v>24562.641968071301</v>
      </c>
      <c r="I4275" t="s">
        <v>61</v>
      </c>
      <c r="J4275">
        <v>21973.788911462001</v>
      </c>
      <c r="K4275" t="s">
        <v>58</v>
      </c>
    </row>
    <row r="4276" spans="1:11" x14ac:dyDescent="0.35">
      <c r="A4276" t="str">
        <f t="shared" si="68"/>
        <v>CroppingHorticultureSpecialist hardy nursery stock</v>
      </c>
      <c r="B4276" t="s">
        <v>52</v>
      </c>
      <c r="C4276" t="s">
        <v>56</v>
      </c>
      <c r="D4276" t="s">
        <v>60</v>
      </c>
      <c r="F4276" t="s">
        <v>236</v>
      </c>
      <c r="G4276" t="s">
        <v>9</v>
      </c>
      <c r="H4276">
        <v>1745.32635873462</v>
      </c>
      <c r="I4276" t="s">
        <v>61</v>
      </c>
      <c r="J4276" t="s">
        <v>19</v>
      </c>
      <c r="K4276" t="s">
        <v>58</v>
      </c>
    </row>
    <row r="4277" spans="1:11" x14ac:dyDescent="0.35">
      <c r="A4277" t="str">
        <f t="shared" si="68"/>
        <v>CroppingHorticultureSpecialist hardy nursery stock</v>
      </c>
      <c r="B4277" t="s">
        <v>52</v>
      </c>
      <c r="C4277" t="s">
        <v>56</v>
      </c>
      <c r="D4277" t="s">
        <v>60</v>
      </c>
      <c r="F4277" t="s">
        <v>237</v>
      </c>
      <c r="G4277" t="s">
        <v>9</v>
      </c>
      <c r="H4277">
        <v>9148.6252206211902</v>
      </c>
      <c r="I4277" t="s">
        <v>61</v>
      </c>
      <c r="J4277">
        <v>8610.1725908025091</v>
      </c>
      <c r="K4277" t="s">
        <v>58</v>
      </c>
    </row>
    <row r="4278" spans="1:11" x14ac:dyDescent="0.35">
      <c r="A4278" t="str">
        <f t="shared" si="68"/>
        <v>CroppingHorticultureSpecialist hardy nursery stock</v>
      </c>
      <c r="B4278" t="s">
        <v>52</v>
      </c>
      <c r="C4278" t="s">
        <v>56</v>
      </c>
      <c r="D4278" t="s">
        <v>60</v>
      </c>
      <c r="F4278" t="s">
        <v>238</v>
      </c>
      <c r="G4278" t="s">
        <v>9</v>
      </c>
      <c r="H4278">
        <v>22033.2921597928</v>
      </c>
      <c r="I4278" t="s">
        <v>61</v>
      </c>
      <c r="J4278">
        <v>22652.044586340398</v>
      </c>
      <c r="K4278" t="s">
        <v>58</v>
      </c>
    </row>
    <row r="4279" spans="1:11" x14ac:dyDescent="0.35">
      <c r="A4279" t="str">
        <f t="shared" si="68"/>
        <v>CroppingHorticultureSpecialist hardy nursery stock</v>
      </c>
      <c r="B4279" t="s">
        <v>52</v>
      </c>
      <c r="C4279" t="s">
        <v>56</v>
      </c>
      <c r="D4279" t="s">
        <v>60</v>
      </c>
      <c r="F4279" t="s">
        <v>239</v>
      </c>
      <c r="G4279" t="s">
        <v>9</v>
      </c>
      <c r="H4279">
        <v>556.86379779526999</v>
      </c>
      <c r="I4279" t="s">
        <v>61</v>
      </c>
      <c r="J4279">
        <v>589.55985883708604</v>
      </c>
      <c r="K4279" t="s">
        <v>58</v>
      </c>
    </row>
    <row r="4280" spans="1:11" x14ac:dyDescent="0.35">
      <c r="A4280" t="str">
        <f t="shared" si="68"/>
        <v>CroppingHorticultureSpecialist hardy nursery stock</v>
      </c>
      <c r="B4280" t="s">
        <v>52</v>
      </c>
      <c r="C4280" t="s">
        <v>56</v>
      </c>
      <c r="D4280" t="s">
        <v>60</v>
      </c>
      <c r="F4280" t="s">
        <v>240</v>
      </c>
      <c r="G4280" t="s">
        <v>9</v>
      </c>
      <c r="H4280">
        <v>4646.3712168050297</v>
      </c>
      <c r="I4280" t="s">
        <v>61</v>
      </c>
      <c r="J4280">
        <v>3411.9518358311102</v>
      </c>
      <c r="K4280" t="s">
        <v>58</v>
      </c>
    </row>
    <row r="4281" spans="1:11" x14ac:dyDescent="0.35">
      <c r="A4281" t="str">
        <f t="shared" si="68"/>
        <v>CroppingHorticultureSpecialist hardy nursery stock</v>
      </c>
      <c r="B4281" t="s">
        <v>52</v>
      </c>
      <c r="C4281" t="s">
        <v>56</v>
      </c>
      <c r="D4281" t="s">
        <v>60</v>
      </c>
      <c r="F4281" t="s">
        <v>241</v>
      </c>
      <c r="G4281" t="s">
        <v>9</v>
      </c>
      <c r="H4281" t="s">
        <v>19</v>
      </c>
      <c r="I4281" t="s">
        <v>61</v>
      </c>
      <c r="J4281" t="s">
        <v>24</v>
      </c>
      <c r="K4281" t="s">
        <v>58</v>
      </c>
    </row>
    <row r="4282" spans="1:11" x14ac:dyDescent="0.35">
      <c r="A4282" t="str">
        <f t="shared" si="68"/>
        <v>CroppingHorticultureSpecialist hardy nursery stock</v>
      </c>
      <c r="B4282" t="s">
        <v>52</v>
      </c>
      <c r="C4282" t="s">
        <v>56</v>
      </c>
      <c r="D4282" t="s">
        <v>60</v>
      </c>
      <c r="F4282" t="s">
        <v>242</v>
      </c>
      <c r="G4282" t="s">
        <v>9</v>
      </c>
      <c r="H4282">
        <v>190869.36227384399</v>
      </c>
      <c r="I4282" t="s">
        <v>61</v>
      </c>
      <c r="J4282">
        <v>204082.44234965401</v>
      </c>
      <c r="K4282" t="s">
        <v>58</v>
      </c>
    </row>
    <row r="4283" spans="1:11" x14ac:dyDescent="0.35">
      <c r="A4283" t="str">
        <f t="shared" si="68"/>
        <v>CroppingHorticultureSpecialist hardy nursery stock</v>
      </c>
      <c r="B4283" t="s">
        <v>52</v>
      </c>
      <c r="C4283" t="s">
        <v>56</v>
      </c>
      <c r="D4283" t="s">
        <v>60</v>
      </c>
      <c r="F4283" t="s">
        <v>243</v>
      </c>
      <c r="G4283" t="s">
        <v>9</v>
      </c>
      <c r="H4283">
        <v>73165.518827239895</v>
      </c>
      <c r="I4283" t="s">
        <v>61</v>
      </c>
      <c r="J4283">
        <v>39437.265743058299</v>
      </c>
      <c r="K4283" t="s">
        <v>58</v>
      </c>
    </row>
    <row r="4284" spans="1:11" x14ac:dyDescent="0.35">
      <c r="A4284" t="str">
        <f t="shared" si="68"/>
        <v>CroppingHorticultureSpecialist hardy nursery stock</v>
      </c>
      <c r="B4284" t="s">
        <v>52</v>
      </c>
      <c r="C4284" t="s">
        <v>56</v>
      </c>
      <c r="D4284" t="s">
        <v>60</v>
      </c>
      <c r="F4284" t="s">
        <v>244</v>
      </c>
      <c r="G4284" t="s">
        <v>9</v>
      </c>
      <c r="H4284">
        <v>-138.761431358853</v>
      </c>
      <c r="I4284" t="s">
        <v>54</v>
      </c>
      <c r="J4284">
        <v>-132.10205085743101</v>
      </c>
      <c r="K4284" t="s">
        <v>24</v>
      </c>
    </row>
    <row r="4285" spans="1:11" x14ac:dyDescent="0.35">
      <c r="A4285" t="str">
        <f t="shared" si="68"/>
        <v>CroppingHorticultureSpecialist hardy nursery stock</v>
      </c>
      <c r="B4285" t="s">
        <v>52</v>
      </c>
      <c r="C4285" t="s">
        <v>56</v>
      </c>
      <c r="D4285" t="s">
        <v>60</v>
      </c>
      <c r="F4285" t="s">
        <v>245</v>
      </c>
      <c r="G4285" t="s">
        <v>9</v>
      </c>
      <c r="H4285">
        <v>2683.4501468712101</v>
      </c>
      <c r="I4285" t="s">
        <v>61</v>
      </c>
      <c r="J4285">
        <v>4111.2891998167897</v>
      </c>
      <c r="K4285" t="s">
        <v>58</v>
      </c>
    </row>
    <row r="4286" spans="1:11" x14ac:dyDescent="0.35">
      <c r="A4286" t="str">
        <f t="shared" si="68"/>
        <v>CroppingHorticultureSpecialist hardy nursery stock</v>
      </c>
      <c r="B4286" t="s">
        <v>52</v>
      </c>
      <c r="C4286" t="s">
        <v>56</v>
      </c>
      <c r="D4286" t="s">
        <v>60</v>
      </c>
      <c r="F4286" t="s">
        <v>246</v>
      </c>
      <c r="G4286" t="s">
        <v>9</v>
      </c>
      <c r="H4286">
        <v>9617.0749162949396</v>
      </c>
      <c r="I4286" t="s">
        <v>61</v>
      </c>
      <c r="J4286">
        <v>11194.8972250516</v>
      </c>
      <c r="K4286" t="s">
        <v>58</v>
      </c>
    </row>
    <row r="4287" spans="1:11" x14ac:dyDescent="0.35">
      <c r="A4287" t="str">
        <f t="shared" si="68"/>
        <v>CroppingHorticultureSpecialist hardy nursery stock</v>
      </c>
      <c r="B4287" t="s">
        <v>52</v>
      </c>
      <c r="C4287" t="s">
        <v>56</v>
      </c>
      <c r="D4287" t="s">
        <v>60</v>
      </c>
      <c r="F4287" t="s">
        <v>247</v>
      </c>
      <c r="G4287" t="s">
        <v>9</v>
      </c>
      <c r="H4287" t="s">
        <v>24</v>
      </c>
      <c r="I4287" t="s">
        <v>54</v>
      </c>
      <c r="J4287">
        <v>0</v>
      </c>
      <c r="K4287" t="s">
        <v>24</v>
      </c>
    </row>
    <row r="4288" spans="1:11" x14ac:dyDescent="0.35">
      <c r="A4288" t="str">
        <f t="shared" si="68"/>
        <v>CroppingHorticultureSpecialist hardy nursery stock</v>
      </c>
      <c r="B4288" t="s">
        <v>52</v>
      </c>
      <c r="C4288" t="s">
        <v>56</v>
      </c>
      <c r="D4288" t="s">
        <v>60</v>
      </c>
      <c r="F4288" t="s">
        <v>243</v>
      </c>
      <c r="G4288" t="s">
        <v>9</v>
      </c>
      <c r="H4288">
        <v>73165.518827239895</v>
      </c>
      <c r="I4288" t="s">
        <v>61</v>
      </c>
      <c r="J4288">
        <v>39437.265743058299</v>
      </c>
      <c r="K4288" t="s">
        <v>58</v>
      </c>
    </row>
    <row r="4289" spans="1:11" x14ac:dyDescent="0.35">
      <c r="A4289" t="str">
        <f t="shared" si="68"/>
        <v>CroppingHorticultureSpecialist hardy nursery stock</v>
      </c>
      <c r="B4289" t="s">
        <v>52</v>
      </c>
      <c r="C4289" t="s">
        <v>56</v>
      </c>
      <c r="D4289" t="s">
        <v>60</v>
      </c>
      <c r="F4289" t="s">
        <v>248</v>
      </c>
      <c r="G4289" t="s">
        <v>9</v>
      </c>
      <c r="H4289" t="s">
        <v>19</v>
      </c>
      <c r="I4289">
        <v>0</v>
      </c>
      <c r="J4289" t="s">
        <v>24</v>
      </c>
      <c r="K4289" t="s">
        <v>58</v>
      </c>
    </row>
    <row r="4290" spans="1:11" x14ac:dyDescent="0.35">
      <c r="A4290" t="str">
        <f t="shared" si="68"/>
        <v>CroppingHorticultureSpecialist hardy nursery stock</v>
      </c>
      <c r="B4290" t="s">
        <v>52</v>
      </c>
      <c r="C4290" t="s">
        <v>56</v>
      </c>
      <c r="D4290" t="s">
        <v>60</v>
      </c>
      <c r="F4290" t="s">
        <v>213</v>
      </c>
      <c r="G4290" t="s">
        <v>9</v>
      </c>
      <c r="H4290">
        <v>8711.9157886479697</v>
      </c>
      <c r="I4290" t="s">
        <v>61</v>
      </c>
      <c r="J4290" t="s">
        <v>19</v>
      </c>
      <c r="K4290" t="s">
        <v>58</v>
      </c>
    </row>
    <row r="4291" spans="1:11" x14ac:dyDescent="0.35">
      <c r="A4291" t="str">
        <f t="shared" si="68"/>
        <v>CroppingHorticultureSpecialist hardy nursery stock</v>
      </c>
      <c r="B4291" t="s">
        <v>52</v>
      </c>
      <c r="C4291" t="s">
        <v>56</v>
      </c>
      <c r="D4291" t="s">
        <v>60</v>
      </c>
      <c r="F4291" t="s">
        <v>216</v>
      </c>
      <c r="G4291" t="s">
        <v>9</v>
      </c>
      <c r="H4291" t="s">
        <v>19</v>
      </c>
      <c r="I4291" t="s">
        <v>61</v>
      </c>
      <c r="J4291" t="s">
        <v>54</v>
      </c>
      <c r="K4291" t="s">
        <v>24</v>
      </c>
    </row>
    <row r="4292" spans="1:11" x14ac:dyDescent="0.35">
      <c r="A4292" t="str">
        <f t="shared" si="68"/>
        <v>CroppingHorticultureSpecialist hardy nursery stock</v>
      </c>
      <c r="B4292" t="s">
        <v>52</v>
      </c>
      <c r="C4292" t="s">
        <v>56</v>
      </c>
      <c r="D4292" t="s">
        <v>60</v>
      </c>
      <c r="F4292" t="s">
        <v>249</v>
      </c>
      <c r="G4292" t="s">
        <v>9</v>
      </c>
      <c r="H4292">
        <v>82209.433320229597</v>
      </c>
      <c r="I4292" t="s">
        <v>61</v>
      </c>
      <c r="J4292">
        <v>49957.372108650998</v>
      </c>
      <c r="K4292" t="s">
        <v>58</v>
      </c>
    </row>
    <row r="4293" spans="1:11" x14ac:dyDescent="0.35">
      <c r="A4293" t="str">
        <f t="shared" si="68"/>
        <v>CroppingHorticultureSpecialist hardy nursery stock</v>
      </c>
      <c r="B4293" t="s">
        <v>52</v>
      </c>
      <c r="C4293" t="s">
        <v>56</v>
      </c>
      <c r="D4293" t="s">
        <v>60</v>
      </c>
      <c r="F4293" t="s">
        <v>250</v>
      </c>
      <c r="G4293" t="s">
        <v>9</v>
      </c>
      <c r="H4293">
        <v>35775.504077393998</v>
      </c>
      <c r="I4293" t="s">
        <v>61</v>
      </c>
      <c r="J4293">
        <v>36015.161181424497</v>
      </c>
      <c r="K4293" t="s">
        <v>58</v>
      </c>
    </row>
    <row r="4294" spans="1:11" x14ac:dyDescent="0.35">
      <c r="A4294" t="str">
        <f t="shared" si="68"/>
        <v>CroppingHorticultureSpecialist hardy nursery stock</v>
      </c>
      <c r="B4294" t="s">
        <v>52</v>
      </c>
      <c r="C4294" t="s">
        <v>56</v>
      </c>
      <c r="D4294" t="s">
        <v>60</v>
      </c>
      <c r="F4294" t="s">
        <v>251</v>
      </c>
      <c r="G4294" t="s">
        <v>9</v>
      </c>
      <c r="H4294">
        <v>46433.929242835598</v>
      </c>
      <c r="I4294" t="s">
        <v>61</v>
      </c>
      <c r="J4294" t="s">
        <v>19</v>
      </c>
      <c r="K4294" t="s">
        <v>58</v>
      </c>
    </row>
    <row r="4295" spans="1:11" x14ac:dyDescent="0.35">
      <c r="A4295" t="str">
        <f t="shared" si="68"/>
        <v>CroppingHorticultureSpecialist hardy nursery stock</v>
      </c>
      <c r="B4295" t="s">
        <v>52</v>
      </c>
      <c r="C4295" t="s">
        <v>56</v>
      </c>
      <c r="D4295" t="s">
        <v>60</v>
      </c>
      <c r="F4295" t="s">
        <v>252</v>
      </c>
      <c r="G4295" t="s">
        <v>9</v>
      </c>
      <c r="H4295">
        <v>2707.4626314483098</v>
      </c>
      <c r="I4295" t="s">
        <v>61</v>
      </c>
      <c r="J4295">
        <v>4152.7145928151504</v>
      </c>
      <c r="K4295" t="s">
        <v>58</v>
      </c>
    </row>
    <row r="4296" spans="1:11" x14ac:dyDescent="0.35">
      <c r="A4296" t="str">
        <f t="shared" si="68"/>
        <v>CroppingHorticultureSpecialist hardy nursery stock</v>
      </c>
      <c r="B4296" t="s">
        <v>52</v>
      </c>
      <c r="C4296" t="s">
        <v>56</v>
      </c>
      <c r="D4296" t="s">
        <v>60</v>
      </c>
      <c r="F4296" t="s">
        <v>253</v>
      </c>
      <c r="G4296" t="s">
        <v>9</v>
      </c>
      <c r="H4296">
        <v>49141.391874283901</v>
      </c>
      <c r="I4296" t="s">
        <v>61</v>
      </c>
      <c r="J4296" t="s">
        <v>19</v>
      </c>
      <c r="K4296" t="s">
        <v>58</v>
      </c>
    </row>
    <row r="4297" spans="1:11" x14ac:dyDescent="0.35">
      <c r="A4297" t="str">
        <f t="shared" si="68"/>
        <v>CroppingHorticultureSpecialist hardy nursery stock</v>
      </c>
      <c r="B4297" t="s">
        <v>52</v>
      </c>
      <c r="C4297" t="s">
        <v>56</v>
      </c>
      <c r="D4297" t="s">
        <v>60</v>
      </c>
      <c r="F4297" t="s">
        <v>254</v>
      </c>
      <c r="G4297" t="s">
        <v>9</v>
      </c>
      <c r="H4297">
        <v>-138.761431358853</v>
      </c>
      <c r="I4297" t="s">
        <v>54</v>
      </c>
      <c r="J4297">
        <v>-132.10205085743101</v>
      </c>
      <c r="K4297" t="s">
        <v>24</v>
      </c>
    </row>
    <row r="4298" spans="1:11" x14ac:dyDescent="0.35">
      <c r="A4298" t="str">
        <f t="shared" si="68"/>
        <v>CroppingHorticultureSpecialist hardy nursery stock</v>
      </c>
      <c r="B4298" t="s">
        <v>52</v>
      </c>
      <c r="C4298" t="s">
        <v>56</v>
      </c>
      <c r="D4298" t="s">
        <v>60</v>
      </c>
      <c r="F4298" t="s">
        <v>255</v>
      </c>
      <c r="G4298" t="s">
        <v>9</v>
      </c>
      <c r="H4298">
        <v>7393.3014612869902</v>
      </c>
      <c r="I4298" t="s">
        <v>61</v>
      </c>
      <c r="J4298">
        <v>5701.3206265908302</v>
      </c>
      <c r="K4298" t="s">
        <v>58</v>
      </c>
    </row>
    <row r="4299" spans="1:11" x14ac:dyDescent="0.35">
      <c r="A4299" t="str">
        <f t="shared" si="68"/>
        <v>CroppingHorticultureSpecialist hardy nursery stock</v>
      </c>
      <c r="B4299" t="s">
        <v>52</v>
      </c>
      <c r="C4299" t="s">
        <v>56</v>
      </c>
      <c r="D4299" t="s">
        <v>60</v>
      </c>
      <c r="F4299" t="s">
        <v>256</v>
      </c>
      <c r="G4299" t="s">
        <v>9</v>
      </c>
      <c r="H4299">
        <v>5337.1612176163999</v>
      </c>
      <c r="I4299" t="s">
        <v>61</v>
      </c>
      <c r="J4299">
        <v>4068.2228269469902</v>
      </c>
      <c r="K4299" t="s">
        <v>58</v>
      </c>
    </row>
    <row r="4300" spans="1:11" x14ac:dyDescent="0.35">
      <c r="A4300" t="str">
        <f t="shared" si="68"/>
        <v>CroppingHorticultureSpecialist hardy nursery stock</v>
      </c>
      <c r="B4300" t="s">
        <v>52</v>
      </c>
      <c r="C4300" t="s">
        <v>56</v>
      </c>
      <c r="D4300" t="s">
        <v>60</v>
      </c>
      <c r="F4300" t="s">
        <v>257</v>
      </c>
      <c r="G4300" t="s">
        <v>9</v>
      </c>
      <c r="H4300">
        <v>0</v>
      </c>
      <c r="I4300">
        <v>0</v>
      </c>
      <c r="J4300">
        <v>0</v>
      </c>
      <c r="K4300">
        <v>0</v>
      </c>
    </row>
    <row r="4301" spans="1:11" x14ac:dyDescent="0.35">
      <c r="A4301" t="str">
        <f t="shared" si="68"/>
        <v>CroppingHorticultureSpecialist hardy nursery stock</v>
      </c>
      <c r="B4301" t="s">
        <v>52</v>
      </c>
      <c r="C4301" t="s">
        <v>56</v>
      </c>
      <c r="D4301" t="s">
        <v>60</v>
      </c>
      <c r="F4301" t="s">
        <v>258</v>
      </c>
      <c r="G4301" t="s">
        <v>9</v>
      </c>
      <c r="H4301">
        <v>0</v>
      </c>
      <c r="I4301">
        <v>0</v>
      </c>
      <c r="J4301">
        <v>0</v>
      </c>
      <c r="K4301">
        <v>0</v>
      </c>
    </row>
    <row r="4302" spans="1:11" x14ac:dyDescent="0.35">
      <c r="A4302" t="str">
        <f t="shared" si="68"/>
        <v>CroppingHorticultureSpecialist hardy nursery stock</v>
      </c>
      <c r="B4302" t="s">
        <v>52</v>
      </c>
      <c r="C4302" t="s">
        <v>56</v>
      </c>
      <c r="D4302" t="s">
        <v>60</v>
      </c>
      <c r="F4302" t="s">
        <v>259</v>
      </c>
      <c r="G4302" t="s">
        <v>9</v>
      </c>
      <c r="H4302">
        <v>28405.605090088298</v>
      </c>
      <c r="I4302" t="s">
        <v>61</v>
      </c>
      <c r="J4302">
        <v>28211.268772316202</v>
      </c>
      <c r="K4302" t="s">
        <v>58</v>
      </c>
    </row>
    <row r="4303" spans="1:11" x14ac:dyDescent="0.35">
      <c r="A4303" t="str">
        <f t="shared" si="68"/>
        <v>CroppingHorticultureSpecialist hardy nursery stock</v>
      </c>
      <c r="B4303" t="s">
        <v>52</v>
      </c>
      <c r="C4303" t="s">
        <v>56</v>
      </c>
      <c r="D4303" t="s">
        <v>60</v>
      </c>
      <c r="F4303" t="s">
        <v>260</v>
      </c>
      <c r="G4303" t="s">
        <v>9</v>
      </c>
      <c r="H4303">
        <v>85571.847843758107</v>
      </c>
      <c r="I4303" t="s">
        <v>61</v>
      </c>
      <c r="J4303">
        <v>60490.125524610703</v>
      </c>
      <c r="K4303" t="s">
        <v>58</v>
      </c>
    </row>
    <row r="4304" spans="1:11" x14ac:dyDescent="0.35">
      <c r="A4304" t="str">
        <f t="shared" si="68"/>
        <v>CroppingHorticultureOther horticulture</v>
      </c>
      <c r="B4304" t="s">
        <v>52</v>
      </c>
      <c r="C4304" t="s">
        <v>56</v>
      </c>
      <c r="D4304" t="s">
        <v>62</v>
      </c>
      <c r="F4304" t="s">
        <v>4</v>
      </c>
      <c r="G4304" t="s">
        <v>5</v>
      </c>
      <c r="H4304">
        <v>1209.0002999999999</v>
      </c>
      <c r="I4304">
        <v>305.11180000000002</v>
      </c>
      <c r="J4304">
        <v>604.10320000000002</v>
      </c>
      <c r="K4304">
        <v>299.78530000000001</v>
      </c>
    </row>
    <row r="4305" spans="1:11" x14ac:dyDescent="0.35">
      <c r="A4305" t="str">
        <f t="shared" si="68"/>
        <v>CroppingHorticultureOther horticulture</v>
      </c>
      <c r="B4305" t="s">
        <v>52</v>
      </c>
      <c r="C4305" t="s">
        <v>56</v>
      </c>
      <c r="D4305" t="s">
        <v>62</v>
      </c>
      <c r="F4305" t="s">
        <v>6</v>
      </c>
      <c r="G4305" t="s">
        <v>7</v>
      </c>
      <c r="H4305">
        <v>38.638729272441097</v>
      </c>
      <c r="I4305" t="s">
        <v>58</v>
      </c>
      <c r="J4305">
        <v>40.956056554575397</v>
      </c>
      <c r="K4305" t="s">
        <v>19</v>
      </c>
    </row>
    <row r="4306" spans="1:11" x14ac:dyDescent="0.35">
      <c r="A4306" t="str">
        <f t="shared" si="68"/>
        <v>CroppingHorticultureOther horticulture</v>
      </c>
      <c r="B4306" t="s">
        <v>52</v>
      </c>
      <c r="C4306" t="s">
        <v>56</v>
      </c>
      <c r="D4306" t="s">
        <v>62</v>
      </c>
      <c r="F4306" t="s">
        <v>8</v>
      </c>
      <c r="G4306" t="s">
        <v>9</v>
      </c>
      <c r="H4306">
        <v>36.747710106440799</v>
      </c>
      <c r="I4306" t="s">
        <v>58</v>
      </c>
      <c r="J4306">
        <v>38.578938350268601</v>
      </c>
      <c r="K4306" t="s">
        <v>19</v>
      </c>
    </row>
    <row r="4307" spans="1:11" x14ac:dyDescent="0.35">
      <c r="A4307" t="str">
        <f t="shared" si="68"/>
        <v>CroppingHorticultureOther horticulture</v>
      </c>
      <c r="B4307" t="s">
        <v>52</v>
      </c>
      <c r="C4307" t="s">
        <v>56</v>
      </c>
      <c r="D4307" t="s">
        <v>62</v>
      </c>
      <c r="F4307" t="s">
        <v>217</v>
      </c>
      <c r="G4307" t="s">
        <v>9</v>
      </c>
      <c r="H4307">
        <v>20.761108395093</v>
      </c>
      <c r="I4307" t="s">
        <v>58</v>
      </c>
      <c r="J4307">
        <v>19.759316085397298</v>
      </c>
      <c r="K4307" t="s">
        <v>19</v>
      </c>
    </row>
    <row r="4308" spans="1:11" x14ac:dyDescent="0.35">
      <c r="A4308" t="str">
        <f t="shared" si="68"/>
        <v>CroppingHorticultureOther horticulture</v>
      </c>
      <c r="B4308" t="s">
        <v>52</v>
      </c>
      <c r="C4308" t="s">
        <v>56</v>
      </c>
      <c r="D4308" t="s">
        <v>62</v>
      </c>
      <c r="F4308" t="s">
        <v>218</v>
      </c>
      <c r="G4308" t="s">
        <v>9</v>
      </c>
      <c r="H4308">
        <v>337286.21343419002</v>
      </c>
      <c r="I4308" t="s">
        <v>58</v>
      </c>
      <c r="J4308" t="s">
        <v>19</v>
      </c>
      <c r="K4308" t="s">
        <v>19</v>
      </c>
    </row>
    <row r="4309" spans="1:11" x14ac:dyDescent="0.35">
      <c r="A4309" t="str">
        <f t="shared" si="68"/>
        <v>CroppingHorticultureOther horticulture</v>
      </c>
      <c r="B4309" t="s">
        <v>52</v>
      </c>
      <c r="C4309" t="s">
        <v>56</v>
      </c>
      <c r="D4309" t="s">
        <v>62</v>
      </c>
      <c r="F4309" t="s">
        <v>219</v>
      </c>
      <c r="G4309" t="s">
        <v>9</v>
      </c>
      <c r="H4309" t="s">
        <v>19</v>
      </c>
      <c r="I4309" t="s">
        <v>24</v>
      </c>
      <c r="J4309" t="s">
        <v>24</v>
      </c>
      <c r="K4309" t="s">
        <v>24</v>
      </c>
    </row>
    <row r="4310" spans="1:11" x14ac:dyDescent="0.35">
      <c r="A4310" t="str">
        <f t="shared" si="68"/>
        <v>CroppingHorticultureOther horticulture</v>
      </c>
      <c r="B4310" t="s">
        <v>52</v>
      </c>
      <c r="C4310" t="s">
        <v>56</v>
      </c>
      <c r="D4310" t="s">
        <v>62</v>
      </c>
      <c r="F4310" t="s">
        <v>220</v>
      </c>
      <c r="G4310" t="s">
        <v>9</v>
      </c>
      <c r="H4310">
        <v>0</v>
      </c>
      <c r="I4310">
        <v>0</v>
      </c>
      <c r="J4310">
        <v>0</v>
      </c>
      <c r="K4310">
        <v>0</v>
      </c>
    </row>
    <row r="4311" spans="1:11" x14ac:dyDescent="0.35">
      <c r="A4311" t="str">
        <f t="shared" si="68"/>
        <v>CroppingHorticultureOther horticulture</v>
      </c>
      <c r="B4311" t="s">
        <v>52</v>
      </c>
      <c r="C4311" t="s">
        <v>56</v>
      </c>
      <c r="D4311" t="s">
        <v>62</v>
      </c>
      <c r="F4311" t="s">
        <v>221</v>
      </c>
      <c r="G4311" t="s">
        <v>9</v>
      </c>
      <c r="H4311">
        <v>4775.6572287864601</v>
      </c>
      <c r="I4311" t="s">
        <v>58</v>
      </c>
      <c r="J4311">
        <v>6505.4769430123897</v>
      </c>
      <c r="K4311" t="s">
        <v>24</v>
      </c>
    </row>
    <row r="4312" spans="1:11" x14ac:dyDescent="0.35">
      <c r="A4312" t="str">
        <f t="shared" si="68"/>
        <v>CroppingHorticultureOther horticulture</v>
      </c>
      <c r="B4312" t="s">
        <v>52</v>
      </c>
      <c r="C4312" t="s">
        <v>56</v>
      </c>
      <c r="D4312" t="s">
        <v>62</v>
      </c>
      <c r="F4312" t="s">
        <v>222</v>
      </c>
      <c r="G4312" t="s">
        <v>9</v>
      </c>
      <c r="H4312">
        <v>345072.98488842399</v>
      </c>
      <c r="I4312" t="s">
        <v>58</v>
      </c>
      <c r="J4312" t="s">
        <v>19</v>
      </c>
      <c r="K4312" t="s">
        <v>19</v>
      </c>
    </row>
    <row r="4313" spans="1:11" x14ac:dyDescent="0.35">
      <c r="A4313" t="str">
        <f t="shared" si="68"/>
        <v>CroppingHorticultureOther horticulture</v>
      </c>
      <c r="B4313" t="s">
        <v>52</v>
      </c>
      <c r="C4313" t="s">
        <v>56</v>
      </c>
      <c r="D4313" t="s">
        <v>62</v>
      </c>
      <c r="F4313" t="s">
        <v>223</v>
      </c>
      <c r="G4313" t="s">
        <v>9</v>
      </c>
      <c r="H4313">
        <v>101798.695715626</v>
      </c>
      <c r="I4313" t="s">
        <v>58</v>
      </c>
      <c r="J4313">
        <v>171934.58786197499</v>
      </c>
      <c r="K4313" t="s">
        <v>19</v>
      </c>
    </row>
    <row r="4314" spans="1:11" x14ac:dyDescent="0.35">
      <c r="A4314" t="str">
        <f t="shared" si="68"/>
        <v>CroppingHorticultureOther horticulture</v>
      </c>
      <c r="B4314" t="s">
        <v>52</v>
      </c>
      <c r="C4314" t="s">
        <v>56</v>
      </c>
      <c r="D4314" t="s">
        <v>62</v>
      </c>
      <c r="F4314" t="s">
        <v>224</v>
      </c>
      <c r="G4314" t="s">
        <v>9</v>
      </c>
      <c r="H4314" t="s">
        <v>19</v>
      </c>
      <c r="I4314" t="s">
        <v>58</v>
      </c>
      <c r="J4314" t="s">
        <v>24</v>
      </c>
      <c r="K4314" t="s">
        <v>24</v>
      </c>
    </row>
    <row r="4315" spans="1:11" x14ac:dyDescent="0.35">
      <c r="A4315" t="str">
        <f t="shared" si="68"/>
        <v>CroppingHorticultureOther horticulture</v>
      </c>
      <c r="B4315" t="s">
        <v>52</v>
      </c>
      <c r="C4315" t="s">
        <v>56</v>
      </c>
      <c r="D4315" t="s">
        <v>62</v>
      </c>
      <c r="F4315" t="s">
        <v>225</v>
      </c>
      <c r="G4315" t="s">
        <v>9</v>
      </c>
      <c r="H4315">
        <v>42837.833192680002</v>
      </c>
      <c r="I4315" t="s">
        <v>58</v>
      </c>
      <c r="J4315">
        <v>71477.196531155598</v>
      </c>
      <c r="K4315" t="s">
        <v>24</v>
      </c>
    </row>
    <row r="4316" spans="1:11" x14ac:dyDescent="0.35">
      <c r="A4316" t="str">
        <f t="shared" si="68"/>
        <v>CroppingHorticultureOther horticulture</v>
      </c>
      <c r="B4316" t="s">
        <v>52</v>
      </c>
      <c r="C4316" t="s">
        <v>56</v>
      </c>
      <c r="D4316" t="s">
        <v>62</v>
      </c>
      <c r="F4316" t="s">
        <v>226</v>
      </c>
      <c r="G4316" t="s">
        <v>9</v>
      </c>
      <c r="H4316" t="s">
        <v>19</v>
      </c>
      <c r="I4316" t="s">
        <v>58</v>
      </c>
      <c r="J4316" t="s">
        <v>19</v>
      </c>
      <c r="K4316" t="s">
        <v>19</v>
      </c>
    </row>
    <row r="4317" spans="1:11" x14ac:dyDescent="0.35">
      <c r="A4317" t="str">
        <f t="shared" si="68"/>
        <v>CroppingHorticultureOther horticulture</v>
      </c>
      <c r="B4317" t="s">
        <v>52</v>
      </c>
      <c r="C4317" t="s">
        <v>56</v>
      </c>
      <c r="D4317" t="s">
        <v>62</v>
      </c>
      <c r="F4317" t="s">
        <v>227</v>
      </c>
      <c r="G4317" t="s">
        <v>9</v>
      </c>
      <c r="H4317" t="s">
        <v>24</v>
      </c>
      <c r="I4317" t="s">
        <v>58</v>
      </c>
      <c r="J4317" t="s">
        <v>24</v>
      </c>
      <c r="K4317" t="s">
        <v>19</v>
      </c>
    </row>
    <row r="4318" spans="1:11" x14ac:dyDescent="0.35">
      <c r="A4318" t="str">
        <f t="shared" si="68"/>
        <v>CroppingHorticultureOther horticulture</v>
      </c>
      <c r="B4318" t="s">
        <v>52</v>
      </c>
      <c r="C4318" t="s">
        <v>56</v>
      </c>
      <c r="D4318" t="s">
        <v>62</v>
      </c>
      <c r="F4318" t="s">
        <v>228</v>
      </c>
      <c r="G4318" t="s">
        <v>9</v>
      </c>
      <c r="H4318">
        <v>155995.802809396</v>
      </c>
      <c r="I4318" t="s">
        <v>58</v>
      </c>
      <c r="J4318">
        <v>260406.423495853</v>
      </c>
      <c r="K4318" t="s">
        <v>19</v>
      </c>
    </row>
    <row r="4319" spans="1:11" x14ac:dyDescent="0.35">
      <c r="A4319" t="str">
        <f t="shared" si="68"/>
        <v>CroppingHorticultureOther horticulture</v>
      </c>
      <c r="B4319" t="s">
        <v>52</v>
      </c>
      <c r="C4319" t="s">
        <v>56</v>
      </c>
      <c r="D4319" t="s">
        <v>62</v>
      </c>
      <c r="F4319" t="s">
        <v>229</v>
      </c>
      <c r="G4319" t="s">
        <v>9</v>
      </c>
      <c r="H4319">
        <v>189077.18207902799</v>
      </c>
      <c r="I4319" t="s">
        <v>58</v>
      </c>
      <c r="J4319" t="s">
        <v>19</v>
      </c>
      <c r="K4319" t="s">
        <v>19</v>
      </c>
    </row>
    <row r="4320" spans="1:11" x14ac:dyDescent="0.35">
      <c r="A4320" t="str">
        <f t="shared" si="68"/>
        <v>CroppingHorticultureOther horticulture</v>
      </c>
      <c r="B4320" t="s">
        <v>52</v>
      </c>
      <c r="C4320" t="s">
        <v>56</v>
      </c>
      <c r="D4320" t="s">
        <v>62</v>
      </c>
      <c r="F4320" t="s">
        <v>230</v>
      </c>
      <c r="G4320" t="s">
        <v>9</v>
      </c>
      <c r="H4320" t="s">
        <v>19</v>
      </c>
      <c r="I4320" t="s">
        <v>58</v>
      </c>
      <c r="J4320" t="s">
        <v>19</v>
      </c>
      <c r="K4320" t="s">
        <v>19</v>
      </c>
    </row>
    <row r="4321" spans="1:11" x14ac:dyDescent="0.35">
      <c r="A4321" t="str">
        <f t="shared" si="68"/>
        <v>CroppingHorticultureOther horticulture</v>
      </c>
      <c r="B4321" t="s">
        <v>52</v>
      </c>
      <c r="C4321" t="s">
        <v>56</v>
      </c>
      <c r="D4321" t="s">
        <v>62</v>
      </c>
      <c r="F4321" t="s">
        <v>231</v>
      </c>
      <c r="G4321" t="s">
        <v>9</v>
      </c>
      <c r="H4321">
        <v>0</v>
      </c>
      <c r="I4321">
        <v>0</v>
      </c>
      <c r="J4321">
        <v>0</v>
      </c>
      <c r="K4321">
        <v>0</v>
      </c>
    </row>
    <row r="4322" spans="1:11" x14ac:dyDescent="0.35">
      <c r="A4322" t="str">
        <f t="shared" si="68"/>
        <v>CroppingHorticultureOther horticulture</v>
      </c>
      <c r="B4322" t="s">
        <v>52</v>
      </c>
      <c r="C4322" t="s">
        <v>56</v>
      </c>
      <c r="D4322" t="s">
        <v>62</v>
      </c>
      <c r="F4322" t="s">
        <v>232</v>
      </c>
      <c r="G4322" t="s">
        <v>9</v>
      </c>
      <c r="H4322">
        <v>7632.1092232152496</v>
      </c>
      <c r="I4322" t="s">
        <v>58</v>
      </c>
      <c r="J4322" t="s">
        <v>19</v>
      </c>
      <c r="K4322" t="s">
        <v>19</v>
      </c>
    </row>
    <row r="4323" spans="1:11" x14ac:dyDescent="0.35">
      <c r="A4323" t="str">
        <f t="shared" si="68"/>
        <v>CroppingHorticultureOther horticulture</v>
      </c>
      <c r="B4323" t="s">
        <v>52</v>
      </c>
      <c r="C4323" t="s">
        <v>56</v>
      </c>
      <c r="D4323" t="s">
        <v>62</v>
      </c>
      <c r="F4323" t="s">
        <v>233</v>
      </c>
      <c r="G4323" t="s">
        <v>9</v>
      </c>
      <c r="H4323">
        <v>10381.8118462005</v>
      </c>
      <c r="I4323" t="s">
        <v>58</v>
      </c>
      <c r="J4323">
        <v>14336.5690242992</v>
      </c>
      <c r="K4323" t="s">
        <v>19</v>
      </c>
    </row>
    <row r="4324" spans="1:11" x14ac:dyDescent="0.35">
      <c r="A4324" t="str">
        <f t="shared" si="68"/>
        <v>CroppingHorticultureOther horticulture</v>
      </c>
      <c r="B4324" t="s">
        <v>52</v>
      </c>
      <c r="C4324" t="s">
        <v>56</v>
      </c>
      <c r="D4324" t="s">
        <v>62</v>
      </c>
      <c r="F4324" t="s">
        <v>234</v>
      </c>
      <c r="G4324" t="s">
        <v>9</v>
      </c>
      <c r="H4324">
        <v>12908.8931155766</v>
      </c>
      <c r="I4324" t="s">
        <v>58</v>
      </c>
      <c r="J4324">
        <v>14353.0093295318</v>
      </c>
      <c r="K4324" t="s">
        <v>19</v>
      </c>
    </row>
    <row r="4325" spans="1:11" x14ac:dyDescent="0.35">
      <c r="A4325" t="str">
        <f t="shared" si="68"/>
        <v>CroppingHorticultureOther horticulture</v>
      </c>
      <c r="B4325" t="s">
        <v>52</v>
      </c>
      <c r="C4325" t="s">
        <v>56</v>
      </c>
      <c r="D4325" t="s">
        <v>62</v>
      </c>
      <c r="F4325" t="s">
        <v>235</v>
      </c>
      <c r="G4325" t="s">
        <v>9</v>
      </c>
      <c r="H4325">
        <v>30922.814184992301</v>
      </c>
      <c r="I4325" t="s">
        <v>58</v>
      </c>
      <c r="J4325">
        <v>39238.035925980897</v>
      </c>
      <c r="K4325" t="s">
        <v>19</v>
      </c>
    </row>
    <row r="4326" spans="1:11" x14ac:dyDescent="0.35">
      <c r="A4326" t="str">
        <f t="shared" si="68"/>
        <v>CroppingHorticultureOther horticulture</v>
      </c>
      <c r="B4326" t="s">
        <v>52</v>
      </c>
      <c r="C4326" t="s">
        <v>56</v>
      </c>
      <c r="D4326" t="s">
        <v>62</v>
      </c>
      <c r="F4326" t="s">
        <v>236</v>
      </c>
      <c r="G4326" t="s">
        <v>9</v>
      </c>
      <c r="H4326" t="s">
        <v>19</v>
      </c>
      <c r="I4326" t="s">
        <v>58</v>
      </c>
      <c r="J4326" t="s">
        <v>24</v>
      </c>
      <c r="K4326" t="s">
        <v>24</v>
      </c>
    </row>
    <row r="4327" spans="1:11" x14ac:dyDescent="0.35">
      <c r="A4327" t="str">
        <f t="shared" si="68"/>
        <v>CroppingHorticultureOther horticulture</v>
      </c>
      <c r="B4327" t="s">
        <v>52</v>
      </c>
      <c r="C4327" t="s">
        <v>56</v>
      </c>
      <c r="D4327" t="s">
        <v>62</v>
      </c>
      <c r="F4327" t="s">
        <v>237</v>
      </c>
      <c r="G4327" t="s">
        <v>9</v>
      </c>
      <c r="H4327">
        <v>4007.8926651217498</v>
      </c>
      <c r="I4327" t="s">
        <v>58</v>
      </c>
      <c r="J4327">
        <v>5752.72622475762</v>
      </c>
      <c r="K4327">
        <v>2626.18930781463</v>
      </c>
    </row>
    <row r="4328" spans="1:11" x14ac:dyDescent="0.35">
      <c r="A4328" t="str">
        <f t="shared" si="68"/>
        <v>CroppingHorticultureOther horticulture</v>
      </c>
      <c r="B4328" t="s">
        <v>52</v>
      </c>
      <c r="C4328" t="s">
        <v>56</v>
      </c>
      <c r="D4328" t="s">
        <v>62</v>
      </c>
      <c r="F4328" t="s">
        <v>238</v>
      </c>
      <c r="G4328" t="s">
        <v>9</v>
      </c>
      <c r="H4328">
        <v>19218.991120184201</v>
      </c>
      <c r="I4328" t="s">
        <v>58</v>
      </c>
      <c r="J4328">
        <v>28643.4378831299</v>
      </c>
      <c r="K4328" t="s">
        <v>19</v>
      </c>
    </row>
    <row r="4329" spans="1:11" x14ac:dyDescent="0.35">
      <c r="A4329" t="str">
        <f t="shared" si="68"/>
        <v>CroppingHorticultureOther horticulture</v>
      </c>
      <c r="B4329" t="s">
        <v>52</v>
      </c>
      <c r="C4329" t="s">
        <v>56</v>
      </c>
      <c r="D4329" t="s">
        <v>62</v>
      </c>
      <c r="F4329" t="s">
        <v>239</v>
      </c>
      <c r="G4329" t="s">
        <v>9</v>
      </c>
      <c r="H4329" t="s">
        <v>19</v>
      </c>
      <c r="I4329" t="s">
        <v>58</v>
      </c>
      <c r="J4329">
        <v>755.082932187746</v>
      </c>
      <c r="K4329" t="s">
        <v>24</v>
      </c>
    </row>
    <row r="4330" spans="1:11" x14ac:dyDescent="0.35">
      <c r="A4330" t="str">
        <f t="shared" si="68"/>
        <v>CroppingHorticultureOther horticulture</v>
      </c>
      <c r="B4330" t="s">
        <v>52</v>
      </c>
      <c r="C4330" t="s">
        <v>56</v>
      </c>
      <c r="D4330" t="s">
        <v>62</v>
      </c>
      <c r="F4330" t="s">
        <v>240</v>
      </c>
      <c r="G4330" t="s">
        <v>9</v>
      </c>
      <c r="H4330" t="s">
        <v>19</v>
      </c>
      <c r="I4330" t="s">
        <v>58</v>
      </c>
      <c r="J4330" t="s">
        <v>19</v>
      </c>
      <c r="K4330" t="s">
        <v>24</v>
      </c>
    </row>
    <row r="4331" spans="1:11" x14ac:dyDescent="0.35">
      <c r="A4331" t="str">
        <f t="shared" si="68"/>
        <v>CroppingHorticultureOther horticulture</v>
      </c>
      <c r="B4331" t="s">
        <v>52</v>
      </c>
      <c r="C4331" t="s">
        <v>56</v>
      </c>
      <c r="D4331" t="s">
        <v>62</v>
      </c>
      <c r="F4331" t="s">
        <v>241</v>
      </c>
      <c r="G4331" t="s">
        <v>9</v>
      </c>
      <c r="H4331" t="s">
        <v>19</v>
      </c>
      <c r="I4331" t="s">
        <v>24</v>
      </c>
      <c r="J4331" t="s">
        <v>19</v>
      </c>
      <c r="K4331" t="s">
        <v>24</v>
      </c>
    </row>
    <row r="4332" spans="1:11" x14ac:dyDescent="0.35">
      <c r="A4332" t="str">
        <f t="shared" si="68"/>
        <v>CroppingHorticultureOther horticulture</v>
      </c>
      <c r="B4332" t="s">
        <v>52</v>
      </c>
      <c r="C4332" t="s">
        <v>56</v>
      </c>
      <c r="D4332" t="s">
        <v>62</v>
      </c>
      <c r="F4332" t="s">
        <v>242</v>
      </c>
      <c r="G4332" t="s">
        <v>9</v>
      </c>
      <c r="H4332">
        <v>160249.12609715699</v>
      </c>
      <c r="I4332" t="s">
        <v>58</v>
      </c>
      <c r="J4332" t="s">
        <v>19</v>
      </c>
      <c r="K4332" t="s">
        <v>19</v>
      </c>
    </row>
    <row r="4333" spans="1:11" x14ac:dyDescent="0.35">
      <c r="A4333" t="str">
        <f t="shared" si="68"/>
        <v>CroppingHorticultureOther horticulture</v>
      </c>
      <c r="B4333" t="s">
        <v>52</v>
      </c>
      <c r="C4333" t="s">
        <v>56</v>
      </c>
      <c r="D4333" t="s">
        <v>62</v>
      </c>
      <c r="F4333" t="s">
        <v>243</v>
      </c>
      <c r="G4333" t="s">
        <v>9</v>
      </c>
      <c r="H4333" t="s">
        <v>19</v>
      </c>
      <c r="I4333" t="s">
        <v>58</v>
      </c>
      <c r="J4333" t="s">
        <v>19</v>
      </c>
      <c r="K4333" t="s">
        <v>19</v>
      </c>
    </row>
    <row r="4334" spans="1:11" x14ac:dyDescent="0.35">
      <c r="A4334" t="str">
        <f t="shared" si="68"/>
        <v>CroppingHorticultureOther horticulture</v>
      </c>
      <c r="B4334" t="s">
        <v>52</v>
      </c>
      <c r="C4334" t="s">
        <v>56</v>
      </c>
      <c r="D4334" t="s">
        <v>62</v>
      </c>
      <c r="F4334" t="s">
        <v>244</v>
      </c>
      <c r="G4334" t="s">
        <v>9</v>
      </c>
      <c r="H4334" t="s">
        <v>19</v>
      </c>
      <c r="I4334" t="s">
        <v>24</v>
      </c>
      <c r="J4334" t="s">
        <v>19</v>
      </c>
      <c r="K4334" t="s">
        <v>24</v>
      </c>
    </row>
    <row r="4335" spans="1:11" x14ac:dyDescent="0.35">
      <c r="A4335" t="str">
        <f t="shared" si="68"/>
        <v>CroppingHorticultureOther horticulture</v>
      </c>
      <c r="B4335" t="s">
        <v>52</v>
      </c>
      <c r="C4335" t="s">
        <v>56</v>
      </c>
      <c r="D4335" t="s">
        <v>62</v>
      </c>
      <c r="F4335" t="s">
        <v>245</v>
      </c>
      <c r="G4335" t="s">
        <v>9</v>
      </c>
      <c r="H4335">
        <v>1996.94812524033</v>
      </c>
      <c r="I4335" t="s">
        <v>58</v>
      </c>
      <c r="J4335">
        <v>2927.2494057306799</v>
      </c>
      <c r="K4335" t="s">
        <v>19</v>
      </c>
    </row>
    <row r="4336" spans="1:11" x14ac:dyDescent="0.35">
      <c r="A4336" t="str">
        <f t="shared" si="68"/>
        <v>CroppingHorticultureOther horticulture</v>
      </c>
      <c r="B4336" t="s">
        <v>52</v>
      </c>
      <c r="C4336" t="s">
        <v>56</v>
      </c>
      <c r="D4336" t="s">
        <v>62</v>
      </c>
      <c r="F4336" t="s">
        <v>246</v>
      </c>
      <c r="G4336" t="s">
        <v>9</v>
      </c>
      <c r="H4336">
        <v>14240.6914238152</v>
      </c>
      <c r="I4336" t="s">
        <v>58</v>
      </c>
      <c r="J4336" t="s">
        <v>19</v>
      </c>
      <c r="K4336" t="s">
        <v>19</v>
      </c>
    </row>
    <row r="4337" spans="1:11" x14ac:dyDescent="0.35">
      <c r="A4337" t="str">
        <f t="shared" si="68"/>
        <v>CroppingHorticultureOther horticulture</v>
      </c>
      <c r="B4337" t="s">
        <v>52</v>
      </c>
      <c r="C4337" t="s">
        <v>56</v>
      </c>
      <c r="D4337" t="s">
        <v>62</v>
      </c>
      <c r="F4337" t="s">
        <v>247</v>
      </c>
      <c r="G4337" t="s">
        <v>9</v>
      </c>
      <c r="H4337" t="s">
        <v>24</v>
      </c>
      <c r="I4337" t="s">
        <v>54</v>
      </c>
      <c r="J4337" t="s">
        <v>24</v>
      </c>
      <c r="K4337">
        <v>0</v>
      </c>
    </row>
    <row r="4338" spans="1:11" x14ac:dyDescent="0.35">
      <c r="A4338" t="str">
        <f t="shared" ref="A4338:A4401" si="69">CONCATENATE(B4338,C4338,D4338,E4338)</f>
        <v>CroppingHorticultureOther horticulture</v>
      </c>
      <c r="B4338" t="s">
        <v>52</v>
      </c>
      <c r="C4338" t="s">
        <v>56</v>
      </c>
      <c r="D4338" t="s">
        <v>62</v>
      </c>
      <c r="F4338" t="s">
        <v>243</v>
      </c>
      <c r="G4338" t="s">
        <v>9</v>
      </c>
      <c r="H4338" t="s">
        <v>19</v>
      </c>
      <c r="I4338" t="s">
        <v>58</v>
      </c>
      <c r="J4338" t="s">
        <v>19</v>
      </c>
      <c r="K4338" t="s">
        <v>19</v>
      </c>
    </row>
    <row r="4339" spans="1:11" x14ac:dyDescent="0.35">
      <c r="A4339" t="str">
        <f t="shared" si="69"/>
        <v>CroppingHorticultureOther horticulture</v>
      </c>
      <c r="B4339" t="s">
        <v>52</v>
      </c>
      <c r="C4339" t="s">
        <v>56</v>
      </c>
      <c r="D4339" t="s">
        <v>62</v>
      </c>
      <c r="F4339" t="s">
        <v>248</v>
      </c>
      <c r="G4339" t="s">
        <v>9</v>
      </c>
      <c r="H4339">
        <v>699.97104268708699</v>
      </c>
      <c r="I4339" t="s">
        <v>24</v>
      </c>
      <c r="J4339">
        <v>1000.67793631949</v>
      </c>
      <c r="K4339" t="s">
        <v>54</v>
      </c>
    </row>
    <row r="4340" spans="1:11" x14ac:dyDescent="0.35">
      <c r="A4340" t="str">
        <f t="shared" si="69"/>
        <v>CroppingHorticultureOther horticulture</v>
      </c>
      <c r="B4340" t="s">
        <v>52</v>
      </c>
      <c r="C4340" t="s">
        <v>56</v>
      </c>
      <c r="D4340" t="s">
        <v>62</v>
      </c>
      <c r="F4340" t="s">
        <v>213</v>
      </c>
      <c r="G4340" t="s">
        <v>9</v>
      </c>
      <c r="H4340" t="s">
        <v>19</v>
      </c>
      <c r="I4340" t="s">
        <v>58</v>
      </c>
      <c r="J4340" t="s">
        <v>19</v>
      </c>
      <c r="K4340" t="s">
        <v>19</v>
      </c>
    </row>
    <row r="4341" spans="1:11" x14ac:dyDescent="0.35">
      <c r="A4341" t="str">
        <f t="shared" si="69"/>
        <v>CroppingHorticultureOther horticulture</v>
      </c>
      <c r="B4341" t="s">
        <v>52</v>
      </c>
      <c r="C4341" t="s">
        <v>56</v>
      </c>
      <c r="D4341" t="s">
        <v>62</v>
      </c>
      <c r="F4341" t="s">
        <v>216</v>
      </c>
      <c r="G4341" t="s">
        <v>9</v>
      </c>
      <c r="H4341">
        <v>5953.19598398776</v>
      </c>
      <c r="I4341" t="s">
        <v>58</v>
      </c>
      <c r="J4341">
        <v>5893.7405406890803</v>
      </c>
      <c r="K4341" t="s">
        <v>19</v>
      </c>
    </row>
    <row r="4342" spans="1:11" x14ac:dyDescent="0.35">
      <c r="A4342" t="str">
        <f t="shared" si="69"/>
        <v>CroppingHorticultureOther horticulture</v>
      </c>
      <c r="B4342" t="s">
        <v>52</v>
      </c>
      <c r="C4342" t="s">
        <v>56</v>
      </c>
      <c r="D4342" t="s">
        <v>62</v>
      </c>
      <c r="F4342" t="s">
        <v>249</v>
      </c>
      <c r="G4342" t="s">
        <v>9</v>
      </c>
      <c r="H4342">
        <v>46305.280301915598</v>
      </c>
      <c r="I4342" t="s">
        <v>58</v>
      </c>
      <c r="J4342">
        <v>38751.532063230297</v>
      </c>
      <c r="K4342">
        <v>102373.201277047</v>
      </c>
    </row>
    <row r="4343" spans="1:11" x14ac:dyDescent="0.35">
      <c r="A4343" t="str">
        <f t="shared" si="69"/>
        <v>CroppingHorticultureOther horticulture</v>
      </c>
      <c r="B4343" t="s">
        <v>52</v>
      </c>
      <c r="C4343" t="s">
        <v>56</v>
      </c>
      <c r="D4343" t="s">
        <v>62</v>
      </c>
      <c r="F4343" t="s">
        <v>250</v>
      </c>
      <c r="G4343" t="s">
        <v>9</v>
      </c>
      <c r="H4343">
        <v>33635.651168076598</v>
      </c>
      <c r="I4343" t="s">
        <v>58</v>
      </c>
      <c r="J4343">
        <v>26025.035698701799</v>
      </c>
      <c r="K4343">
        <v>32402.757010100198</v>
      </c>
    </row>
    <row r="4344" spans="1:11" x14ac:dyDescent="0.35">
      <c r="A4344" t="str">
        <f t="shared" si="69"/>
        <v>CroppingHorticultureOther horticulture</v>
      </c>
      <c r="B4344" t="s">
        <v>52</v>
      </c>
      <c r="C4344" t="s">
        <v>56</v>
      </c>
      <c r="D4344" t="s">
        <v>62</v>
      </c>
      <c r="F4344" t="s">
        <v>251</v>
      </c>
      <c r="G4344" t="s">
        <v>9</v>
      </c>
      <c r="H4344" t="s">
        <v>19</v>
      </c>
      <c r="I4344" t="s">
        <v>58</v>
      </c>
      <c r="J4344" t="s">
        <v>19</v>
      </c>
      <c r="K4344" t="s">
        <v>19</v>
      </c>
    </row>
    <row r="4345" spans="1:11" x14ac:dyDescent="0.35">
      <c r="A4345" t="str">
        <f t="shared" si="69"/>
        <v>CroppingHorticultureOther horticulture</v>
      </c>
      <c r="B4345" t="s">
        <v>52</v>
      </c>
      <c r="C4345" t="s">
        <v>56</v>
      </c>
      <c r="D4345" t="s">
        <v>62</v>
      </c>
      <c r="F4345" t="s">
        <v>252</v>
      </c>
      <c r="G4345" t="s">
        <v>9</v>
      </c>
      <c r="H4345">
        <v>2148.9965270480102</v>
      </c>
      <c r="I4345" t="s">
        <v>58</v>
      </c>
      <c r="J4345">
        <v>3112.35253546083</v>
      </c>
      <c r="K4345" t="s">
        <v>19</v>
      </c>
    </row>
    <row r="4346" spans="1:11" x14ac:dyDescent="0.35">
      <c r="A4346" t="str">
        <f t="shared" si="69"/>
        <v>CroppingHorticultureOther horticulture</v>
      </c>
      <c r="B4346" t="s">
        <v>52</v>
      </c>
      <c r="C4346" t="s">
        <v>56</v>
      </c>
      <c r="D4346" t="s">
        <v>62</v>
      </c>
      <c r="F4346" t="s">
        <v>253</v>
      </c>
      <c r="G4346" t="s">
        <v>9</v>
      </c>
      <c r="H4346" t="s">
        <v>19</v>
      </c>
      <c r="I4346" t="s">
        <v>58</v>
      </c>
      <c r="J4346" t="s">
        <v>19</v>
      </c>
      <c r="K4346" t="s">
        <v>19</v>
      </c>
    </row>
    <row r="4347" spans="1:11" x14ac:dyDescent="0.35">
      <c r="A4347" t="str">
        <f t="shared" si="69"/>
        <v>CroppingHorticultureOther horticulture</v>
      </c>
      <c r="B4347" t="s">
        <v>52</v>
      </c>
      <c r="C4347" t="s">
        <v>56</v>
      </c>
      <c r="D4347" t="s">
        <v>62</v>
      </c>
      <c r="F4347" t="s">
        <v>254</v>
      </c>
      <c r="G4347" t="s">
        <v>9</v>
      </c>
      <c r="H4347" t="s">
        <v>19</v>
      </c>
      <c r="I4347" t="s">
        <v>24</v>
      </c>
      <c r="J4347" t="s">
        <v>19</v>
      </c>
      <c r="K4347" t="s">
        <v>24</v>
      </c>
    </row>
    <row r="4348" spans="1:11" x14ac:dyDescent="0.35">
      <c r="A4348" t="str">
        <f t="shared" si="69"/>
        <v>CroppingHorticultureOther horticulture</v>
      </c>
      <c r="B4348" t="s">
        <v>52</v>
      </c>
      <c r="C4348" t="s">
        <v>56</v>
      </c>
      <c r="D4348" t="s">
        <v>62</v>
      </c>
      <c r="F4348" t="s">
        <v>255</v>
      </c>
      <c r="G4348" t="s">
        <v>9</v>
      </c>
      <c r="H4348">
        <v>8987.2139971346605</v>
      </c>
      <c r="I4348" t="s">
        <v>58</v>
      </c>
      <c r="J4348">
        <v>11683.702798958901</v>
      </c>
      <c r="K4348" t="s">
        <v>19</v>
      </c>
    </row>
    <row r="4349" spans="1:11" x14ac:dyDescent="0.35">
      <c r="A4349" t="str">
        <f t="shared" si="69"/>
        <v>CroppingHorticultureOther horticulture</v>
      </c>
      <c r="B4349" t="s">
        <v>52</v>
      </c>
      <c r="C4349" t="s">
        <v>56</v>
      </c>
      <c r="D4349" t="s">
        <v>62</v>
      </c>
      <c r="F4349" t="s">
        <v>256</v>
      </c>
      <c r="G4349" t="s">
        <v>9</v>
      </c>
      <c r="H4349" t="s">
        <v>19</v>
      </c>
      <c r="I4349" t="s">
        <v>58</v>
      </c>
      <c r="J4349" t="s">
        <v>19</v>
      </c>
      <c r="K4349" t="s">
        <v>24</v>
      </c>
    </row>
    <row r="4350" spans="1:11" x14ac:dyDescent="0.35">
      <c r="A4350" t="str">
        <f t="shared" si="69"/>
        <v>CroppingHorticultureOther horticulture</v>
      </c>
      <c r="B4350" t="s">
        <v>52</v>
      </c>
      <c r="C4350" t="s">
        <v>56</v>
      </c>
      <c r="D4350" t="s">
        <v>62</v>
      </c>
      <c r="F4350" t="s">
        <v>257</v>
      </c>
      <c r="G4350" t="s">
        <v>9</v>
      </c>
      <c r="H4350">
        <v>0</v>
      </c>
      <c r="I4350">
        <v>0</v>
      </c>
      <c r="J4350">
        <v>0</v>
      </c>
      <c r="K4350">
        <v>0</v>
      </c>
    </row>
    <row r="4351" spans="1:11" x14ac:dyDescent="0.35">
      <c r="A4351" t="str">
        <f t="shared" si="69"/>
        <v>CroppingHorticultureOther horticulture</v>
      </c>
      <c r="B4351" t="s">
        <v>52</v>
      </c>
      <c r="C4351" t="s">
        <v>56</v>
      </c>
      <c r="D4351" t="s">
        <v>62</v>
      </c>
      <c r="F4351" t="s">
        <v>258</v>
      </c>
      <c r="G4351" t="s">
        <v>9</v>
      </c>
      <c r="H4351">
        <v>0</v>
      </c>
      <c r="I4351">
        <v>0</v>
      </c>
      <c r="J4351">
        <v>0</v>
      </c>
      <c r="K4351">
        <v>0</v>
      </c>
    </row>
    <row r="4352" spans="1:11" x14ac:dyDescent="0.35">
      <c r="A4352" t="str">
        <f t="shared" si="69"/>
        <v>CroppingHorticultureOther horticulture</v>
      </c>
      <c r="B4352" t="s">
        <v>52</v>
      </c>
      <c r="C4352" t="s">
        <v>56</v>
      </c>
      <c r="D4352" t="s">
        <v>62</v>
      </c>
      <c r="F4352" t="s">
        <v>259</v>
      </c>
      <c r="G4352" t="s">
        <v>9</v>
      </c>
      <c r="H4352">
        <v>24469.340627376201</v>
      </c>
      <c r="I4352" t="s">
        <v>58</v>
      </c>
      <c r="J4352">
        <v>20739.079269237402</v>
      </c>
      <c r="K4352">
        <v>20382.0950810463</v>
      </c>
    </row>
    <row r="4353" spans="1:11" x14ac:dyDescent="0.35">
      <c r="A4353" t="str">
        <f t="shared" si="69"/>
        <v>CroppingHorticultureOther horticulture</v>
      </c>
      <c r="B4353" t="s">
        <v>52</v>
      </c>
      <c r="C4353" t="s">
        <v>56</v>
      </c>
      <c r="D4353" t="s">
        <v>62</v>
      </c>
      <c r="F4353" t="s">
        <v>260</v>
      </c>
      <c r="G4353" t="s">
        <v>9</v>
      </c>
      <c r="H4353">
        <v>42346.018954006897</v>
      </c>
      <c r="I4353" t="s">
        <v>58</v>
      </c>
      <c r="J4353" t="s">
        <v>19</v>
      </c>
      <c r="K4353" t="s">
        <v>19</v>
      </c>
    </row>
    <row r="4354" spans="1:11" x14ac:dyDescent="0.35">
      <c r="A4354" t="str">
        <f t="shared" si="69"/>
        <v>Grazing Livestock</v>
      </c>
      <c r="B4354" t="s">
        <v>63</v>
      </c>
      <c r="F4354" t="s">
        <v>4</v>
      </c>
      <c r="G4354" t="s">
        <v>5</v>
      </c>
      <c r="H4354">
        <v>25558.000876999999</v>
      </c>
      <c r="I4354">
        <v>6350.4106769999999</v>
      </c>
      <c r="J4354">
        <v>12747.1103</v>
      </c>
      <c r="K4354">
        <v>6460.4799000000003</v>
      </c>
    </row>
    <row r="4355" spans="1:11" x14ac:dyDescent="0.35">
      <c r="A4355" t="str">
        <f t="shared" si="69"/>
        <v>Grazing Livestock</v>
      </c>
      <c r="B4355" t="s">
        <v>63</v>
      </c>
      <c r="F4355" t="s">
        <v>6</v>
      </c>
      <c r="G4355" t="s">
        <v>7</v>
      </c>
      <c r="H4355">
        <v>132.35446819631801</v>
      </c>
      <c r="I4355">
        <v>80.296215477081304</v>
      </c>
      <c r="J4355">
        <v>124.62346634491701</v>
      </c>
      <c r="K4355">
        <v>198.77975298414</v>
      </c>
    </row>
    <row r="4356" spans="1:11" x14ac:dyDescent="0.35">
      <c r="A4356" t="str">
        <f t="shared" si="69"/>
        <v>Grazing Livestock</v>
      </c>
      <c r="B4356" t="s">
        <v>63</v>
      </c>
      <c r="F4356" t="s">
        <v>8</v>
      </c>
      <c r="G4356" t="s">
        <v>9</v>
      </c>
      <c r="H4356">
        <v>127.510336064954</v>
      </c>
      <c r="I4356">
        <v>76.971610916282401</v>
      </c>
      <c r="J4356">
        <v>120.74037243695901</v>
      </c>
      <c r="K4356">
        <v>190.545766742344</v>
      </c>
    </row>
    <row r="4357" spans="1:11" x14ac:dyDescent="0.35">
      <c r="A4357" t="str">
        <f t="shared" si="69"/>
        <v>Grazing Livestock</v>
      </c>
      <c r="B4357" t="s">
        <v>63</v>
      </c>
      <c r="F4357" t="s">
        <v>217</v>
      </c>
      <c r="G4357" t="s">
        <v>9</v>
      </c>
      <c r="H4357">
        <v>70.271502058568402</v>
      </c>
      <c r="I4357">
        <v>47.222069385860003</v>
      </c>
      <c r="J4357">
        <v>68.048353379275298</v>
      </c>
      <c r="K4357">
        <v>97.314707435898001</v>
      </c>
    </row>
    <row r="4358" spans="1:11" x14ac:dyDescent="0.35">
      <c r="A4358" t="str">
        <f t="shared" si="69"/>
        <v>Grazing Livestock</v>
      </c>
      <c r="B4358" t="s">
        <v>63</v>
      </c>
      <c r="F4358" t="s">
        <v>218</v>
      </c>
      <c r="G4358" t="s">
        <v>9</v>
      </c>
      <c r="H4358">
        <v>13765.9965905516</v>
      </c>
      <c r="I4358">
        <v>7856.5820953435896</v>
      </c>
      <c r="J4358">
        <v>13098.6756220977</v>
      </c>
      <c r="K4358">
        <v>20891.415074644799</v>
      </c>
    </row>
    <row r="4359" spans="1:11" x14ac:dyDescent="0.35">
      <c r="A4359" t="str">
        <f t="shared" si="69"/>
        <v>Grazing Livestock</v>
      </c>
      <c r="B4359" t="s">
        <v>63</v>
      </c>
      <c r="F4359" t="s">
        <v>219</v>
      </c>
      <c r="G4359" t="s">
        <v>9</v>
      </c>
      <c r="H4359">
        <v>164929.04300185299</v>
      </c>
      <c r="I4359">
        <v>89241.156319760601</v>
      </c>
      <c r="J4359">
        <v>180953.35195256001</v>
      </c>
      <c r="K4359">
        <v>207710.00266857899</v>
      </c>
    </row>
    <row r="4360" spans="1:11" x14ac:dyDescent="0.35">
      <c r="A4360" t="str">
        <f t="shared" si="69"/>
        <v>Grazing Livestock</v>
      </c>
      <c r="B4360" t="s">
        <v>63</v>
      </c>
      <c r="F4360" t="s">
        <v>220</v>
      </c>
      <c r="G4360" t="s">
        <v>9</v>
      </c>
      <c r="H4360">
        <v>787.27993287641902</v>
      </c>
      <c r="I4360">
        <v>323.783497947152</v>
      </c>
      <c r="J4360">
        <v>1120.5796517270301</v>
      </c>
      <c r="K4360">
        <v>585.24918744813397</v>
      </c>
    </row>
    <row r="4361" spans="1:11" x14ac:dyDescent="0.35">
      <c r="A4361" t="str">
        <f t="shared" si="69"/>
        <v>Grazing Livestock</v>
      </c>
      <c r="B4361" t="s">
        <v>63</v>
      </c>
      <c r="F4361" t="s">
        <v>221</v>
      </c>
      <c r="G4361" t="s">
        <v>9</v>
      </c>
      <c r="H4361">
        <v>5198.01370061742</v>
      </c>
      <c r="I4361">
        <v>2151.8949942137701</v>
      </c>
      <c r="J4361">
        <v>5926.6656822370196</v>
      </c>
      <c r="K4361">
        <v>6754.5385613381504</v>
      </c>
    </row>
    <row r="4362" spans="1:11" x14ac:dyDescent="0.35">
      <c r="A4362" t="str">
        <f t="shared" si="69"/>
        <v>Grazing Livestock</v>
      </c>
      <c r="B4362" t="s">
        <v>63</v>
      </c>
      <c r="F4362" t="s">
        <v>222</v>
      </c>
      <c r="G4362" t="s">
        <v>9</v>
      </c>
      <c r="H4362">
        <v>184867.78397532701</v>
      </c>
      <c r="I4362">
        <v>100205.75700240801</v>
      </c>
      <c r="J4362">
        <v>200786.35779648001</v>
      </c>
      <c r="K4362">
        <v>236678.613648887</v>
      </c>
    </row>
    <row r="4363" spans="1:11" x14ac:dyDescent="0.35">
      <c r="A4363" t="str">
        <f t="shared" si="69"/>
        <v>Grazing Livestock</v>
      </c>
      <c r="B4363" t="s">
        <v>63</v>
      </c>
      <c r="F4363" t="s">
        <v>223</v>
      </c>
      <c r="G4363" t="s">
        <v>9</v>
      </c>
      <c r="H4363">
        <v>12530.710566518401</v>
      </c>
      <c r="I4363">
        <v>8139.3744207782602</v>
      </c>
      <c r="J4363">
        <v>12997.573223728999</v>
      </c>
      <c r="K4363">
        <v>15926.0679547196</v>
      </c>
    </row>
    <row r="4364" spans="1:11" x14ac:dyDescent="0.35">
      <c r="A4364" t="str">
        <f t="shared" si="69"/>
        <v>Grazing Livestock</v>
      </c>
      <c r="B4364" t="s">
        <v>63</v>
      </c>
      <c r="F4364" t="s">
        <v>224</v>
      </c>
      <c r="G4364" t="s">
        <v>9</v>
      </c>
      <c r="H4364">
        <v>78765.381550366204</v>
      </c>
      <c r="I4364">
        <v>50603.359309481501</v>
      </c>
      <c r="J4364">
        <v>88816.823835689298</v>
      </c>
      <c r="K4364">
        <v>86615.195190267594</v>
      </c>
    </row>
    <row r="4365" spans="1:11" x14ac:dyDescent="0.35">
      <c r="A4365" t="str">
        <f t="shared" si="69"/>
        <v>Grazing Livestock</v>
      </c>
      <c r="B4365" t="s">
        <v>63</v>
      </c>
      <c r="F4365" t="s">
        <v>225</v>
      </c>
      <c r="G4365" t="s">
        <v>9</v>
      </c>
      <c r="H4365">
        <v>2971.0475317577002</v>
      </c>
      <c r="I4365">
        <v>1317.20162630862</v>
      </c>
      <c r="J4365">
        <v>3538.0720547699302</v>
      </c>
      <c r="K4365">
        <v>3477.9257527447699</v>
      </c>
    </row>
    <row r="4366" spans="1:11" x14ac:dyDescent="0.35">
      <c r="A4366" t="str">
        <f t="shared" si="69"/>
        <v>Grazing Livestock</v>
      </c>
      <c r="B4366" t="s">
        <v>63</v>
      </c>
      <c r="F4366" t="s">
        <v>226</v>
      </c>
      <c r="G4366" t="s">
        <v>9</v>
      </c>
      <c r="H4366">
        <v>11000.409072546699</v>
      </c>
      <c r="I4366">
        <v>8312.1024919670708</v>
      </c>
      <c r="J4366">
        <v>11262.271810035299</v>
      </c>
      <c r="K4366">
        <v>13126.235300120699</v>
      </c>
    </row>
    <row r="4367" spans="1:11" x14ac:dyDescent="0.35">
      <c r="A4367" t="str">
        <f t="shared" si="69"/>
        <v>Grazing Livestock</v>
      </c>
      <c r="B4367" t="s">
        <v>63</v>
      </c>
      <c r="F4367" t="s">
        <v>227</v>
      </c>
      <c r="G4367" t="s">
        <v>9</v>
      </c>
      <c r="H4367">
        <v>107.97494702155799</v>
      </c>
      <c r="I4367" t="s">
        <v>19</v>
      </c>
      <c r="J4367">
        <v>126.180277313518</v>
      </c>
      <c r="K4367" t="s">
        <v>19</v>
      </c>
    </row>
    <row r="4368" spans="1:11" x14ac:dyDescent="0.35">
      <c r="A4368" t="str">
        <f t="shared" si="69"/>
        <v>Grazing Livestock</v>
      </c>
      <c r="B4368" t="s">
        <v>63</v>
      </c>
      <c r="F4368" t="s">
        <v>228</v>
      </c>
      <c r="G4368" t="s">
        <v>9</v>
      </c>
      <c r="H4368">
        <v>105375.523668211</v>
      </c>
      <c r="I4368">
        <v>68387.515327012094</v>
      </c>
      <c r="J4368">
        <v>116740.921201537</v>
      </c>
      <c r="K4368">
        <v>119308.399944205</v>
      </c>
    </row>
    <row r="4369" spans="1:11" x14ac:dyDescent="0.35">
      <c r="A4369" t="str">
        <f t="shared" si="69"/>
        <v>Grazing Livestock</v>
      </c>
      <c r="B4369" t="s">
        <v>63</v>
      </c>
      <c r="F4369" t="s">
        <v>229</v>
      </c>
      <c r="G4369" t="s">
        <v>9</v>
      </c>
      <c r="H4369">
        <v>79492.260307116696</v>
      </c>
      <c r="I4369">
        <v>31818.241675395999</v>
      </c>
      <c r="J4369">
        <v>84045.436594943501</v>
      </c>
      <c r="K4369">
        <v>117370.213704682</v>
      </c>
    </row>
    <row r="4370" spans="1:11" x14ac:dyDescent="0.35">
      <c r="A4370" t="str">
        <f t="shared" si="69"/>
        <v>Grazing Livestock</v>
      </c>
      <c r="B4370" t="s">
        <v>63</v>
      </c>
      <c r="F4370" t="s">
        <v>230</v>
      </c>
      <c r="G4370" t="s">
        <v>9</v>
      </c>
      <c r="H4370">
        <v>14359.680497032001</v>
      </c>
      <c r="I4370">
        <v>7926.0635903725797</v>
      </c>
      <c r="J4370">
        <v>16039.4958959208</v>
      </c>
      <c r="K4370">
        <v>17369.258364846901</v>
      </c>
    </row>
    <row r="4371" spans="1:11" x14ac:dyDescent="0.35">
      <c r="A4371" t="str">
        <f t="shared" si="69"/>
        <v>Grazing Livestock</v>
      </c>
      <c r="B4371" t="s">
        <v>63</v>
      </c>
      <c r="F4371" t="s">
        <v>231</v>
      </c>
      <c r="G4371" t="s">
        <v>9</v>
      </c>
      <c r="H4371">
        <v>0</v>
      </c>
      <c r="I4371">
        <v>0</v>
      </c>
      <c r="J4371">
        <v>0</v>
      </c>
      <c r="K4371">
        <v>0</v>
      </c>
    </row>
    <row r="4372" spans="1:11" x14ac:dyDescent="0.35">
      <c r="A4372" t="str">
        <f t="shared" si="69"/>
        <v>Grazing Livestock</v>
      </c>
      <c r="B4372" t="s">
        <v>63</v>
      </c>
      <c r="F4372" t="s">
        <v>232</v>
      </c>
      <c r="G4372" t="s">
        <v>9</v>
      </c>
      <c r="H4372">
        <v>6687.1757128981499</v>
      </c>
      <c r="I4372">
        <v>4473.9263095699098</v>
      </c>
      <c r="J4372">
        <v>7396.1521393126995</v>
      </c>
      <c r="K4372">
        <v>7463.8427735221303</v>
      </c>
    </row>
    <row r="4373" spans="1:11" x14ac:dyDescent="0.35">
      <c r="A4373" t="str">
        <f t="shared" si="69"/>
        <v>Grazing Livestock</v>
      </c>
      <c r="B4373" t="s">
        <v>63</v>
      </c>
      <c r="F4373" t="s">
        <v>233</v>
      </c>
      <c r="G4373" t="s">
        <v>9</v>
      </c>
      <c r="H4373">
        <v>8778.9100925018392</v>
      </c>
      <c r="I4373">
        <v>6725.4044739736701</v>
      </c>
      <c r="J4373">
        <v>9477.3776034557504</v>
      </c>
      <c r="K4373">
        <v>9419.2900125886899</v>
      </c>
    </row>
    <row r="4374" spans="1:11" x14ac:dyDescent="0.35">
      <c r="A4374" t="str">
        <f t="shared" si="69"/>
        <v>Grazing Livestock</v>
      </c>
      <c r="B4374" t="s">
        <v>63</v>
      </c>
      <c r="F4374" t="s">
        <v>234</v>
      </c>
      <c r="G4374" t="s">
        <v>9</v>
      </c>
      <c r="H4374">
        <v>14878.847605848399</v>
      </c>
      <c r="I4374">
        <v>10476.355371153901</v>
      </c>
      <c r="J4374">
        <v>16090.741440740499</v>
      </c>
      <c r="K4374">
        <v>16815.157214574701</v>
      </c>
    </row>
    <row r="4375" spans="1:11" x14ac:dyDescent="0.35">
      <c r="A4375" t="str">
        <f t="shared" si="69"/>
        <v>Grazing Livestock</v>
      </c>
      <c r="B4375" t="s">
        <v>63</v>
      </c>
      <c r="F4375" t="s">
        <v>235</v>
      </c>
      <c r="G4375" t="s">
        <v>9</v>
      </c>
      <c r="H4375">
        <v>30344.933411248399</v>
      </c>
      <c r="I4375">
        <v>21675.686154697501</v>
      </c>
      <c r="J4375">
        <v>32964.271183509001</v>
      </c>
      <c r="K4375">
        <v>33698.290000685498</v>
      </c>
    </row>
    <row r="4376" spans="1:11" x14ac:dyDescent="0.35">
      <c r="A4376" t="str">
        <f t="shared" si="69"/>
        <v>Grazing Livestock</v>
      </c>
      <c r="B4376" t="s">
        <v>63</v>
      </c>
      <c r="F4376" t="s">
        <v>236</v>
      </c>
      <c r="G4376" t="s">
        <v>9</v>
      </c>
      <c r="H4376" t="s">
        <v>24</v>
      </c>
      <c r="I4376" t="s">
        <v>54</v>
      </c>
      <c r="J4376">
        <v>0</v>
      </c>
      <c r="K4376" t="s">
        <v>24</v>
      </c>
    </row>
    <row r="4377" spans="1:11" x14ac:dyDescent="0.35">
      <c r="A4377" t="str">
        <f t="shared" si="69"/>
        <v>Grazing Livestock</v>
      </c>
      <c r="B4377" t="s">
        <v>63</v>
      </c>
      <c r="F4377" t="s">
        <v>237</v>
      </c>
      <c r="G4377" t="s">
        <v>9</v>
      </c>
      <c r="H4377">
        <v>3262.743361581</v>
      </c>
      <c r="I4377">
        <v>2553.83567044746</v>
      </c>
      <c r="J4377">
        <v>3701.9984659346701</v>
      </c>
      <c r="K4377">
        <v>3092.8831791737298</v>
      </c>
    </row>
    <row r="4378" spans="1:11" x14ac:dyDescent="0.35">
      <c r="A4378" t="str">
        <f t="shared" si="69"/>
        <v>Grazing Livestock</v>
      </c>
      <c r="B4378" t="s">
        <v>63</v>
      </c>
      <c r="F4378" t="s">
        <v>238</v>
      </c>
      <c r="G4378" t="s">
        <v>9</v>
      </c>
      <c r="H4378">
        <v>11234.929145801099</v>
      </c>
      <c r="I4378">
        <v>8550.5255628238501</v>
      </c>
      <c r="J4378">
        <v>12522.6391244061</v>
      </c>
      <c r="K4378">
        <v>11332.8296195767</v>
      </c>
    </row>
    <row r="4379" spans="1:11" x14ac:dyDescent="0.35">
      <c r="A4379" t="str">
        <f t="shared" si="69"/>
        <v>Grazing Livestock</v>
      </c>
      <c r="B4379" t="s">
        <v>63</v>
      </c>
      <c r="F4379" t="s">
        <v>239</v>
      </c>
      <c r="G4379" t="s">
        <v>9</v>
      </c>
      <c r="H4379">
        <v>350.64650045015298</v>
      </c>
      <c r="I4379">
        <v>245.87024539641399</v>
      </c>
      <c r="J4379">
        <v>370.693569067179</v>
      </c>
      <c r="K4379">
        <v>414.08297270609899</v>
      </c>
    </row>
    <row r="4380" spans="1:11" x14ac:dyDescent="0.35">
      <c r="A4380" t="str">
        <f t="shared" si="69"/>
        <v>Grazing Livestock</v>
      </c>
      <c r="B4380" t="s">
        <v>63</v>
      </c>
      <c r="F4380" t="s">
        <v>240</v>
      </c>
      <c r="G4380" t="s">
        <v>9</v>
      </c>
      <c r="H4380">
        <v>5709.6818613359901</v>
      </c>
      <c r="I4380">
        <v>3889.7467567538902</v>
      </c>
      <c r="J4380">
        <v>6097.2773283133802</v>
      </c>
      <c r="K4380">
        <v>6733.84929977106</v>
      </c>
    </row>
    <row r="4381" spans="1:11" x14ac:dyDescent="0.35">
      <c r="A4381" t="str">
        <f t="shared" si="69"/>
        <v>Grazing Livestock</v>
      </c>
      <c r="B4381" t="s">
        <v>63</v>
      </c>
      <c r="F4381" t="s">
        <v>241</v>
      </c>
      <c r="G4381" t="s">
        <v>9</v>
      </c>
      <c r="H4381">
        <v>2888.5144558839002</v>
      </c>
      <c r="I4381">
        <v>1069.7218032861399</v>
      </c>
      <c r="J4381">
        <v>3615.1334519950001</v>
      </c>
      <c r="K4381">
        <v>3242.6348658557099</v>
      </c>
    </row>
    <row r="4382" spans="1:11" x14ac:dyDescent="0.35">
      <c r="A4382" t="str">
        <f t="shared" si="69"/>
        <v>Grazing Livestock</v>
      </c>
      <c r="B4382" t="s">
        <v>63</v>
      </c>
      <c r="F4382" t="s">
        <v>242</v>
      </c>
      <c r="G4382" t="s">
        <v>9</v>
      </c>
      <c r="H4382">
        <v>85524.627971170397</v>
      </c>
      <c r="I4382">
        <v>57925.384804080597</v>
      </c>
      <c r="J4382">
        <v>95120.234096122993</v>
      </c>
      <c r="K4382">
        <v>93720.656692701596</v>
      </c>
    </row>
    <row r="4383" spans="1:11" x14ac:dyDescent="0.35">
      <c r="A4383" t="str">
        <f t="shared" si="69"/>
        <v>Grazing Livestock</v>
      </c>
      <c r="B4383" t="s">
        <v>63</v>
      </c>
      <c r="F4383" t="s">
        <v>243</v>
      </c>
      <c r="G4383" t="s">
        <v>9</v>
      </c>
      <c r="H4383">
        <v>-5470.8789347368802</v>
      </c>
      <c r="I4383">
        <v>-25917.561069612399</v>
      </c>
      <c r="J4383">
        <v>-10468.261207059601</v>
      </c>
      <c r="K4383">
        <v>24487.733207234302</v>
      </c>
    </row>
    <row r="4384" spans="1:11" x14ac:dyDescent="0.35">
      <c r="A4384" t="str">
        <f t="shared" si="69"/>
        <v>Grazing Livestock</v>
      </c>
      <c r="B4384" t="s">
        <v>63</v>
      </c>
      <c r="F4384" t="s">
        <v>244</v>
      </c>
      <c r="G4384" t="s">
        <v>9</v>
      </c>
      <c r="H4384">
        <v>561.48872931662902</v>
      </c>
      <c r="I4384" t="s">
        <v>19</v>
      </c>
      <c r="J4384">
        <v>606.53629411993097</v>
      </c>
      <c r="K4384">
        <v>838.17619525447299</v>
      </c>
    </row>
    <row r="4385" spans="1:11" x14ac:dyDescent="0.35">
      <c r="A4385" t="str">
        <f t="shared" si="69"/>
        <v>Grazing Livestock</v>
      </c>
      <c r="B4385" t="s">
        <v>63</v>
      </c>
      <c r="F4385" t="s">
        <v>245</v>
      </c>
      <c r="G4385" t="s">
        <v>9</v>
      </c>
      <c r="H4385">
        <v>5132.5667618928301</v>
      </c>
      <c r="I4385">
        <v>3897.7138280151598</v>
      </c>
      <c r="J4385">
        <v>5952.0559687476698</v>
      </c>
      <c r="K4385">
        <v>4729.4549042711196</v>
      </c>
    </row>
    <row r="4386" spans="1:11" x14ac:dyDescent="0.35">
      <c r="A4386" t="str">
        <f t="shared" si="69"/>
        <v>Grazing Livestock</v>
      </c>
      <c r="B4386" t="s">
        <v>63</v>
      </c>
      <c r="F4386" t="s">
        <v>246</v>
      </c>
      <c r="G4386" t="s">
        <v>9</v>
      </c>
      <c r="H4386">
        <v>12231.4391505566</v>
      </c>
      <c r="I4386">
        <v>8114.7335473965304</v>
      </c>
      <c r="J4386">
        <v>13839.5525361697</v>
      </c>
      <c r="K4386">
        <v>13105.054207397199</v>
      </c>
    </row>
    <row r="4387" spans="1:11" x14ac:dyDescent="0.35">
      <c r="A4387" t="str">
        <f t="shared" si="69"/>
        <v>Grazing Livestock</v>
      </c>
      <c r="B4387" t="s">
        <v>63</v>
      </c>
      <c r="F4387" t="s">
        <v>247</v>
      </c>
      <c r="G4387" t="s">
        <v>9</v>
      </c>
      <c r="H4387" t="s">
        <v>24</v>
      </c>
      <c r="I4387" t="s">
        <v>24</v>
      </c>
      <c r="J4387" t="s">
        <v>24</v>
      </c>
      <c r="K4387">
        <v>0</v>
      </c>
    </row>
    <row r="4388" spans="1:11" x14ac:dyDescent="0.35">
      <c r="A4388" t="str">
        <f t="shared" si="69"/>
        <v>Grazing Livestock</v>
      </c>
      <c r="B4388" t="s">
        <v>63</v>
      </c>
      <c r="F4388" t="s">
        <v>243</v>
      </c>
      <c r="G4388" t="s">
        <v>9</v>
      </c>
      <c r="H4388">
        <v>-5470.8789347368802</v>
      </c>
      <c r="I4388">
        <v>-25917.561069612399</v>
      </c>
      <c r="J4388">
        <v>-10468.261207059601</v>
      </c>
      <c r="K4388">
        <v>24487.733207234302</v>
      </c>
    </row>
    <row r="4389" spans="1:11" x14ac:dyDescent="0.35">
      <c r="A4389" t="str">
        <f t="shared" si="69"/>
        <v>Grazing Livestock</v>
      </c>
      <c r="B4389" t="s">
        <v>63</v>
      </c>
      <c r="F4389" t="s">
        <v>248</v>
      </c>
      <c r="G4389" t="s">
        <v>9</v>
      </c>
      <c r="H4389">
        <v>4964.9677480029504</v>
      </c>
      <c r="I4389">
        <v>1401.8841785428699</v>
      </c>
      <c r="J4389">
        <v>3921.0928800859301</v>
      </c>
      <c r="K4389">
        <v>10527.0053333654</v>
      </c>
    </row>
    <row r="4390" spans="1:11" x14ac:dyDescent="0.35">
      <c r="A4390" t="str">
        <f t="shared" si="69"/>
        <v>Grazing Livestock</v>
      </c>
      <c r="B4390" t="s">
        <v>63</v>
      </c>
      <c r="F4390" t="s">
        <v>213</v>
      </c>
      <c r="G4390" t="s">
        <v>9</v>
      </c>
      <c r="H4390">
        <v>7734.1865388782298</v>
      </c>
      <c r="I4390">
        <v>2147.7433869952802</v>
      </c>
      <c r="J4390">
        <v>6362.5889513013799</v>
      </c>
      <c r="K4390">
        <v>15931.737617742599</v>
      </c>
    </row>
    <row r="4391" spans="1:11" x14ac:dyDescent="0.35">
      <c r="A4391" t="str">
        <f t="shared" si="69"/>
        <v>Grazing Livestock</v>
      </c>
      <c r="B4391" t="s">
        <v>63</v>
      </c>
      <c r="F4391" t="s">
        <v>216</v>
      </c>
      <c r="G4391" t="s">
        <v>9</v>
      </c>
      <c r="H4391">
        <v>21427.7872983372</v>
      </c>
      <c r="I4391">
        <v>12113.465422131299</v>
      </c>
      <c r="J4391">
        <v>20751.2686101492</v>
      </c>
      <c r="K4391">
        <v>31918.250619802999</v>
      </c>
    </row>
    <row r="4392" spans="1:11" x14ac:dyDescent="0.35">
      <c r="A4392" t="str">
        <f t="shared" si="69"/>
        <v>Grazing Livestock</v>
      </c>
      <c r="B4392" t="s">
        <v>63</v>
      </c>
      <c r="F4392" t="s">
        <v>249</v>
      </c>
      <c r="G4392" t="s">
        <v>9</v>
      </c>
      <c r="H4392">
        <v>28656.062650481501</v>
      </c>
      <c r="I4392">
        <v>-10254.4680819429</v>
      </c>
      <c r="J4392">
        <v>20566.6892344769</v>
      </c>
      <c r="K4392">
        <v>82864.726778145399</v>
      </c>
    </row>
    <row r="4393" spans="1:11" x14ac:dyDescent="0.35">
      <c r="A4393" t="str">
        <f t="shared" si="69"/>
        <v>Grazing Livestock</v>
      </c>
      <c r="B4393" t="s">
        <v>63</v>
      </c>
      <c r="F4393" t="s">
        <v>250</v>
      </c>
      <c r="G4393" t="s">
        <v>9</v>
      </c>
      <c r="H4393">
        <v>33504.706394114299</v>
      </c>
      <c r="I4393">
        <v>33232.020892922097</v>
      </c>
      <c r="J4393">
        <v>35383.805577292303</v>
      </c>
      <c r="K4393">
        <v>30065.113673707099</v>
      </c>
    </row>
    <row r="4394" spans="1:11" x14ac:dyDescent="0.35">
      <c r="A4394" t="str">
        <f t="shared" si="69"/>
        <v>Grazing Livestock</v>
      </c>
      <c r="B4394" t="s">
        <v>63</v>
      </c>
      <c r="F4394" t="s">
        <v>251</v>
      </c>
      <c r="G4394" t="s">
        <v>9</v>
      </c>
      <c r="H4394">
        <v>-4848.6437436327396</v>
      </c>
      <c r="I4394">
        <v>-43486.488974865002</v>
      </c>
      <c r="J4394">
        <v>-14817.1163428154</v>
      </c>
      <c r="K4394">
        <v>52799.613104438198</v>
      </c>
    </row>
    <row r="4395" spans="1:11" x14ac:dyDescent="0.35">
      <c r="A4395" t="str">
        <f t="shared" si="69"/>
        <v>Grazing Livestock</v>
      </c>
      <c r="B4395" t="s">
        <v>63</v>
      </c>
      <c r="F4395" t="s">
        <v>252</v>
      </c>
      <c r="G4395" t="s">
        <v>9</v>
      </c>
      <c r="H4395">
        <v>5478.9772535658904</v>
      </c>
      <c r="I4395">
        <v>4100.6766510102298</v>
      </c>
      <c r="J4395">
        <v>6291.5729724720404</v>
      </c>
      <c r="K4395">
        <v>5230.4705759706803</v>
      </c>
    </row>
    <row r="4396" spans="1:11" x14ac:dyDescent="0.35">
      <c r="A4396" t="str">
        <f t="shared" si="69"/>
        <v>Grazing Livestock</v>
      </c>
      <c r="B4396" t="s">
        <v>63</v>
      </c>
      <c r="F4396" t="s">
        <v>253</v>
      </c>
      <c r="G4396" t="s">
        <v>9</v>
      </c>
      <c r="H4396" t="s">
        <v>19</v>
      </c>
      <c r="I4396">
        <v>-39385.8123238548</v>
      </c>
      <c r="J4396">
        <v>-8525.54337034331</v>
      </c>
      <c r="K4396">
        <v>58030.083680408898</v>
      </c>
    </row>
    <row r="4397" spans="1:11" x14ac:dyDescent="0.35">
      <c r="A4397" t="str">
        <f t="shared" si="69"/>
        <v>Grazing Livestock</v>
      </c>
      <c r="B4397" t="s">
        <v>63</v>
      </c>
      <c r="F4397" t="s">
        <v>254</v>
      </c>
      <c r="G4397" t="s">
        <v>9</v>
      </c>
      <c r="H4397">
        <v>561.48872931662902</v>
      </c>
      <c r="I4397" t="s">
        <v>19</v>
      </c>
      <c r="J4397">
        <v>606.53629411993097</v>
      </c>
      <c r="K4397">
        <v>838.17619525447299</v>
      </c>
    </row>
    <row r="4398" spans="1:11" x14ac:dyDescent="0.35">
      <c r="A4398" t="str">
        <f t="shared" si="69"/>
        <v>Grazing Livestock</v>
      </c>
      <c r="B4398" t="s">
        <v>63</v>
      </c>
      <c r="F4398" t="s">
        <v>255</v>
      </c>
      <c r="G4398" t="s">
        <v>9</v>
      </c>
      <c r="H4398">
        <v>17650.830887262899</v>
      </c>
      <c r="I4398">
        <v>11609.3597720787</v>
      </c>
      <c r="J4398">
        <v>17870.754371428</v>
      </c>
      <c r="K4398">
        <v>23155.442667641499</v>
      </c>
    </row>
    <row r="4399" spans="1:11" x14ac:dyDescent="0.35">
      <c r="A4399" t="str">
        <f t="shared" si="69"/>
        <v>Grazing Livestock</v>
      </c>
      <c r="B4399" t="s">
        <v>63</v>
      </c>
      <c r="F4399" t="s">
        <v>256</v>
      </c>
      <c r="G4399" t="s">
        <v>9</v>
      </c>
      <c r="H4399">
        <v>7104.8365402546497</v>
      </c>
      <c r="I4399">
        <v>4884.4178971151596</v>
      </c>
      <c r="J4399">
        <v>7409.5723883396504</v>
      </c>
      <c r="K4399">
        <v>8686.1538648235692</v>
      </c>
    </row>
    <row r="4400" spans="1:11" x14ac:dyDescent="0.35">
      <c r="A4400" t="str">
        <f t="shared" si="69"/>
        <v>Grazing Livestock</v>
      </c>
      <c r="B4400" t="s">
        <v>63</v>
      </c>
      <c r="F4400" t="s">
        <v>257</v>
      </c>
      <c r="G4400" t="s">
        <v>9</v>
      </c>
      <c r="H4400">
        <v>0</v>
      </c>
      <c r="I4400">
        <v>0</v>
      </c>
      <c r="J4400">
        <v>0</v>
      </c>
      <c r="K4400">
        <v>0</v>
      </c>
    </row>
    <row r="4401" spans="1:11" x14ac:dyDescent="0.35">
      <c r="A4401" t="str">
        <f t="shared" si="69"/>
        <v>Grazing Livestock</v>
      </c>
      <c r="B4401" t="s">
        <v>63</v>
      </c>
      <c r="F4401" t="s">
        <v>258</v>
      </c>
      <c r="G4401" t="s">
        <v>9</v>
      </c>
      <c r="H4401">
        <v>0</v>
      </c>
      <c r="I4401">
        <v>0</v>
      </c>
      <c r="J4401">
        <v>0</v>
      </c>
      <c r="K4401">
        <v>0</v>
      </c>
    </row>
    <row r="4402" spans="1:11" x14ac:dyDescent="0.35">
      <c r="A4402" t="str">
        <f t="shared" ref="A4402:A4465" si="70">CONCATENATE(B4402,C4402,D4402,E4402)</f>
        <v>Grazing Livestock</v>
      </c>
      <c r="B4402" t="s">
        <v>63</v>
      </c>
      <c r="F4402" t="s">
        <v>259</v>
      </c>
      <c r="G4402" t="s">
        <v>9</v>
      </c>
      <c r="H4402">
        <v>25333.801388479402</v>
      </c>
      <c r="I4402">
        <v>25721.316420478201</v>
      </c>
      <c r="J4402">
        <v>26157.558477602601</v>
      </c>
      <c r="K4402">
        <v>23327.541439870402</v>
      </c>
    </row>
    <row r="4403" spans="1:11" x14ac:dyDescent="0.35">
      <c r="A4403" t="str">
        <f t="shared" si="70"/>
        <v>Grazing Livestock</v>
      </c>
      <c r="B4403" t="s">
        <v>63</v>
      </c>
      <c r="F4403" t="s">
        <v>260</v>
      </c>
      <c r="G4403" t="s">
        <v>9</v>
      </c>
      <c r="H4403">
        <v>16224.642413838699</v>
      </c>
      <c r="I4403">
        <v>-19689.983465473899</v>
      </c>
      <c r="J4403">
        <v>8274.4493612720998</v>
      </c>
      <c r="K4403">
        <v>67213.828432637005</v>
      </c>
    </row>
    <row r="4404" spans="1:11" x14ac:dyDescent="0.35">
      <c r="A4404" t="str">
        <f t="shared" si="70"/>
        <v>Grazing LivestockDairy</v>
      </c>
      <c r="B4404" t="s">
        <v>63</v>
      </c>
      <c r="C4404" t="s">
        <v>64</v>
      </c>
      <c r="F4404" t="s">
        <v>4</v>
      </c>
      <c r="G4404" t="s">
        <v>5</v>
      </c>
      <c r="H4404">
        <v>5839.0001769999999</v>
      </c>
      <c r="I4404">
        <v>1482.183477</v>
      </c>
      <c r="J4404">
        <v>2879.2031999999999</v>
      </c>
      <c r="K4404">
        <v>1477.6134999999999</v>
      </c>
    </row>
    <row r="4405" spans="1:11" x14ac:dyDescent="0.35">
      <c r="A4405" t="str">
        <f t="shared" si="70"/>
        <v>Grazing LivestockDairy</v>
      </c>
      <c r="B4405" t="s">
        <v>63</v>
      </c>
      <c r="C4405" t="s">
        <v>64</v>
      </c>
      <c r="F4405" t="s">
        <v>6</v>
      </c>
      <c r="G4405" t="s">
        <v>7</v>
      </c>
      <c r="H4405">
        <v>168.443519154966</v>
      </c>
      <c r="I4405">
        <v>136.448772673338</v>
      </c>
      <c r="J4405">
        <v>178.12802988514301</v>
      </c>
      <c r="K4405">
        <v>181.666469744625</v>
      </c>
    </row>
    <row r="4406" spans="1:11" x14ac:dyDescent="0.35">
      <c r="A4406" t="str">
        <f t="shared" si="70"/>
        <v>Grazing LivestockDairy</v>
      </c>
      <c r="B4406" t="s">
        <v>63</v>
      </c>
      <c r="C4406" t="s">
        <v>64</v>
      </c>
      <c r="F4406" t="s">
        <v>8</v>
      </c>
      <c r="G4406" t="s">
        <v>9</v>
      </c>
      <c r="H4406">
        <v>164.404649056864</v>
      </c>
      <c r="I4406">
        <v>132.86716937450399</v>
      </c>
      <c r="J4406">
        <v>174.561878175879</v>
      </c>
      <c r="K4406">
        <v>176.24780337889399</v>
      </c>
    </row>
    <row r="4407" spans="1:11" x14ac:dyDescent="0.35">
      <c r="A4407" t="str">
        <f t="shared" si="70"/>
        <v>Grazing LivestockDairy</v>
      </c>
      <c r="B4407" t="s">
        <v>63</v>
      </c>
      <c r="C4407" t="s">
        <v>64</v>
      </c>
      <c r="F4407" t="s">
        <v>217</v>
      </c>
      <c r="G4407" t="s">
        <v>9</v>
      </c>
      <c r="H4407">
        <v>87.225587709037796</v>
      </c>
      <c r="I4407">
        <v>67.918059883351404</v>
      </c>
      <c r="J4407">
        <v>81.693228203553005</v>
      </c>
      <c r="K4407">
        <v>117.3729069618</v>
      </c>
    </row>
    <row r="4408" spans="1:11" x14ac:dyDescent="0.35">
      <c r="A4408" t="str">
        <f t="shared" si="70"/>
        <v>Grazing LivestockDairy</v>
      </c>
      <c r="B4408" t="s">
        <v>63</v>
      </c>
      <c r="C4408" t="s">
        <v>64</v>
      </c>
      <c r="F4408" t="s">
        <v>218</v>
      </c>
      <c r="G4408" t="s">
        <v>9</v>
      </c>
      <c r="H4408">
        <v>31830.0258959723</v>
      </c>
      <c r="I4408">
        <v>23240.294360734501</v>
      </c>
      <c r="J4408">
        <v>24607.611645784498</v>
      </c>
      <c r="K4408">
        <v>54519.556259806799</v>
      </c>
    </row>
    <row r="4409" spans="1:11" x14ac:dyDescent="0.35">
      <c r="A4409" t="str">
        <f t="shared" si="70"/>
        <v>Grazing LivestockDairy</v>
      </c>
      <c r="B4409" t="s">
        <v>63</v>
      </c>
      <c r="C4409" t="s">
        <v>64</v>
      </c>
      <c r="F4409" t="s">
        <v>219</v>
      </c>
      <c r="G4409" t="s">
        <v>9</v>
      </c>
      <c r="H4409">
        <v>522936.02638183901</v>
      </c>
      <c r="I4409">
        <v>303789.26428629598</v>
      </c>
      <c r="J4409">
        <v>583414.49736215197</v>
      </c>
      <c r="K4409">
        <v>624915.26698734099</v>
      </c>
    </row>
    <row r="4410" spans="1:11" x14ac:dyDescent="0.35">
      <c r="A4410" t="str">
        <f t="shared" si="70"/>
        <v>Grazing LivestockDairy</v>
      </c>
      <c r="B4410" t="s">
        <v>63</v>
      </c>
      <c r="C4410" t="s">
        <v>64</v>
      </c>
      <c r="F4410" t="s">
        <v>220</v>
      </c>
      <c r="G4410" t="s">
        <v>9</v>
      </c>
      <c r="H4410">
        <v>2520.1084816990601</v>
      </c>
      <c r="I4410">
        <v>1063.4800661726699</v>
      </c>
      <c r="J4410">
        <v>3689.4120206937801</v>
      </c>
      <c r="K4410">
        <v>1702.7960237233899</v>
      </c>
    </row>
    <row r="4411" spans="1:11" x14ac:dyDescent="0.35">
      <c r="A4411" t="str">
        <f t="shared" si="70"/>
        <v>Grazing LivestockDairy</v>
      </c>
      <c r="B4411" t="s">
        <v>63</v>
      </c>
      <c r="C4411" t="s">
        <v>64</v>
      </c>
      <c r="F4411" t="s">
        <v>221</v>
      </c>
      <c r="G4411" t="s">
        <v>9</v>
      </c>
      <c r="H4411">
        <v>7944.4330455169302</v>
      </c>
      <c r="I4411">
        <v>3841.7956397431899</v>
      </c>
      <c r="J4411">
        <v>10801.723615200201</v>
      </c>
      <c r="K4411">
        <v>6492.1867195311897</v>
      </c>
    </row>
    <row r="4412" spans="1:11" x14ac:dyDescent="0.35">
      <c r="A4412" t="str">
        <f t="shared" si="70"/>
        <v>Grazing LivestockDairy</v>
      </c>
      <c r="B4412" t="s">
        <v>63</v>
      </c>
      <c r="C4412" t="s">
        <v>64</v>
      </c>
      <c r="F4412" t="s">
        <v>222</v>
      </c>
      <c r="G4412" t="s">
        <v>9</v>
      </c>
      <c r="H4412">
        <v>564803.9623282</v>
      </c>
      <c r="I4412">
        <v>334796.762909104</v>
      </c>
      <c r="J4412">
        <v>620822.51915158401</v>
      </c>
      <c r="K4412">
        <v>686367.59348395199</v>
      </c>
    </row>
    <row r="4413" spans="1:11" x14ac:dyDescent="0.35">
      <c r="A4413" t="str">
        <f t="shared" si="70"/>
        <v>Grazing LivestockDairy</v>
      </c>
      <c r="B4413" t="s">
        <v>63</v>
      </c>
      <c r="C4413" t="s">
        <v>64</v>
      </c>
      <c r="F4413" t="s">
        <v>223</v>
      </c>
      <c r="G4413" t="s">
        <v>9</v>
      </c>
      <c r="H4413">
        <v>33596.091721630903</v>
      </c>
      <c r="I4413">
        <v>25053.145473373101</v>
      </c>
      <c r="J4413">
        <v>33743.796052428697</v>
      </c>
      <c r="K4413">
        <v>41877.650459541699</v>
      </c>
    </row>
    <row r="4414" spans="1:11" x14ac:dyDescent="0.35">
      <c r="A4414" t="str">
        <f t="shared" si="70"/>
        <v>Grazing LivestockDairy</v>
      </c>
      <c r="B4414" t="s">
        <v>63</v>
      </c>
      <c r="C4414" t="s">
        <v>64</v>
      </c>
      <c r="F4414" t="s">
        <v>224</v>
      </c>
      <c r="G4414" t="s">
        <v>9</v>
      </c>
      <c r="H4414">
        <v>239352.691526918</v>
      </c>
      <c r="I4414">
        <v>165863.839737973</v>
      </c>
      <c r="J4414">
        <v>272714.09476021002</v>
      </c>
      <c r="K4414">
        <v>248062.48127876499</v>
      </c>
    </row>
    <row r="4415" spans="1:11" x14ac:dyDescent="0.35">
      <c r="A4415" t="str">
        <f t="shared" si="70"/>
        <v>Grazing LivestockDairy</v>
      </c>
      <c r="B4415" t="s">
        <v>63</v>
      </c>
      <c r="C4415" t="s">
        <v>64</v>
      </c>
      <c r="F4415" t="s">
        <v>225</v>
      </c>
      <c r="G4415" t="s">
        <v>9</v>
      </c>
      <c r="H4415">
        <v>7021.61232854027</v>
      </c>
      <c r="I4415">
        <v>4091.95982021597</v>
      </c>
      <c r="J4415">
        <v>8261.1809001184793</v>
      </c>
      <c r="K4415">
        <v>7544.9648447987202</v>
      </c>
    </row>
    <row r="4416" spans="1:11" x14ac:dyDescent="0.35">
      <c r="A4416" t="str">
        <f t="shared" si="70"/>
        <v>Grazing LivestockDairy</v>
      </c>
      <c r="B4416" t="s">
        <v>63</v>
      </c>
      <c r="C4416" t="s">
        <v>64</v>
      </c>
      <c r="F4416" t="s">
        <v>226</v>
      </c>
      <c r="G4416" t="s">
        <v>9</v>
      </c>
      <c r="H4416">
        <v>29729.3579003784</v>
      </c>
      <c r="I4416">
        <v>21968.635642270099</v>
      </c>
      <c r="J4416">
        <v>30318.976762876599</v>
      </c>
      <c r="K4416">
        <v>36365.180992729198</v>
      </c>
    </row>
    <row r="4417" spans="1:11" x14ac:dyDescent="0.35">
      <c r="A4417" t="str">
        <f t="shared" si="70"/>
        <v>Grazing LivestockDairy</v>
      </c>
      <c r="B4417" t="s">
        <v>63</v>
      </c>
      <c r="C4417" t="s">
        <v>64</v>
      </c>
      <c r="F4417" t="s">
        <v>227</v>
      </c>
      <c r="G4417" t="s">
        <v>9</v>
      </c>
      <c r="H4417" t="s">
        <v>19</v>
      </c>
      <c r="I4417" t="s">
        <v>24</v>
      </c>
      <c r="J4417" t="s">
        <v>19</v>
      </c>
      <c r="K4417" t="s">
        <v>19</v>
      </c>
    </row>
    <row r="4418" spans="1:11" x14ac:dyDescent="0.35">
      <c r="A4418" t="str">
        <f t="shared" si="70"/>
        <v>Grazing LivestockDairy</v>
      </c>
      <c r="B4418" t="s">
        <v>63</v>
      </c>
      <c r="C4418" t="s">
        <v>64</v>
      </c>
      <c r="F4418" t="s">
        <v>228</v>
      </c>
      <c r="G4418" t="s">
        <v>9</v>
      </c>
      <c r="H4418">
        <v>309796.51097571099</v>
      </c>
      <c r="I4418">
        <v>217008.13958490701</v>
      </c>
      <c r="J4418">
        <v>345204.03339021001</v>
      </c>
      <c r="K4418">
        <v>333878.54534619499</v>
      </c>
    </row>
    <row r="4419" spans="1:11" x14ac:dyDescent="0.35">
      <c r="A4419" t="str">
        <f t="shared" si="70"/>
        <v>Grazing LivestockDairy</v>
      </c>
      <c r="B4419" t="s">
        <v>63</v>
      </c>
      <c r="C4419" t="s">
        <v>64</v>
      </c>
      <c r="F4419" t="s">
        <v>229</v>
      </c>
      <c r="G4419" t="s">
        <v>9</v>
      </c>
      <c r="H4419">
        <v>255007.45135248901</v>
      </c>
      <c r="I4419">
        <v>117788.623324197</v>
      </c>
      <c r="J4419">
        <v>275618.48576137301</v>
      </c>
      <c r="K4419">
        <v>352489.048137757</v>
      </c>
    </row>
    <row r="4420" spans="1:11" x14ac:dyDescent="0.35">
      <c r="A4420" t="str">
        <f t="shared" si="70"/>
        <v>Grazing LivestockDairy</v>
      </c>
      <c r="B4420" t="s">
        <v>63</v>
      </c>
      <c r="C4420" t="s">
        <v>64</v>
      </c>
      <c r="F4420" t="s">
        <v>230</v>
      </c>
      <c r="G4420" t="s">
        <v>9</v>
      </c>
      <c r="H4420">
        <v>49224.286848670003</v>
      </c>
      <c r="I4420">
        <v>29872.368929857501</v>
      </c>
      <c r="J4420">
        <v>58017.970475790004</v>
      </c>
      <c r="K4420">
        <v>51501.127814546897</v>
      </c>
    </row>
    <row r="4421" spans="1:11" x14ac:dyDescent="0.35">
      <c r="A4421" t="str">
        <f t="shared" si="70"/>
        <v>Grazing LivestockDairy</v>
      </c>
      <c r="B4421" t="s">
        <v>63</v>
      </c>
      <c r="C4421" t="s">
        <v>64</v>
      </c>
      <c r="F4421" t="s">
        <v>231</v>
      </c>
      <c r="G4421" t="s">
        <v>9</v>
      </c>
      <c r="H4421">
        <v>0</v>
      </c>
      <c r="I4421">
        <v>0</v>
      </c>
      <c r="J4421">
        <v>0</v>
      </c>
      <c r="K4421">
        <v>0</v>
      </c>
    </row>
    <row r="4422" spans="1:11" x14ac:dyDescent="0.35">
      <c r="A4422" t="str">
        <f t="shared" si="70"/>
        <v>Grazing LivestockDairy</v>
      </c>
      <c r="B4422" t="s">
        <v>63</v>
      </c>
      <c r="C4422" t="s">
        <v>64</v>
      </c>
      <c r="F4422" t="s">
        <v>232</v>
      </c>
      <c r="G4422" t="s">
        <v>9</v>
      </c>
      <c r="H4422">
        <v>14361.5876608328</v>
      </c>
      <c r="I4422">
        <v>10122.9453369517</v>
      </c>
      <c r="J4422">
        <v>16375.8197854184</v>
      </c>
      <c r="K4422">
        <v>14688.508089429301</v>
      </c>
    </row>
    <row r="4423" spans="1:11" x14ac:dyDescent="0.35">
      <c r="A4423" t="str">
        <f t="shared" si="70"/>
        <v>Grazing LivestockDairy</v>
      </c>
      <c r="B4423" t="s">
        <v>63</v>
      </c>
      <c r="C4423" t="s">
        <v>64</v>
      </c>
      <c r="F4423" t="s">
        <v>233</v>
      </c>
      <c r="G4423" t="s">
        <v>9</v>
      </c>
      <c r="H4423">
        <v>22492.226366593899</v>
      </c>
      <c r="I4423">
        <v>17210.372926837099</v>
      </c>
      <c r="J4423">
        <v>24811.8750383439</v>
      </c>
      <c r="K4423">
        <v>23270.4650722939</v>
      </c>
    </row>
    <row r="4424" spans="1:11" x14ac:dyDescent="0.35">
      <c r="A4424" t="str">
        <f t="shared" si="70"/>
        <v>Grazing LivestockDairy</v>
      </c>
      <c r="B4424" t="s">
        <v>63</v>
      </c>
      <c r="C4424" t="s">
        <v>64</v>
      </c>
      <c r="F4424" t="s">
        <v>234</v>
      </c>
      <c r="G4424" t="s">
        <v>9</v>
      </c>
      <c r="H4424">
        <v>32704.7887759847</v>
      </c>
      <c r="I4424">
        <v>23749.602303063599</v>
      </c>
      <c r="J4424">
        <v>36619.123125210499</v>
      </c>
      <c r="K4424">
        <v>34060.397288939203</v>
      </c>
    </row>
    <row r="4425" spans="1:11" x14ac:dyDescent="0.35">
      <c r="A4425" t="str">
        <f t="shared" si="70"/>
        <v>Grazing LivestockDairy</v>
      </c>
      <c r="B4425" t="s">
        <v>63</v>
      </c>
      <c r="C4425" t="s">
        <v>64</v>
      </c>
      <c r="F4425" t="s">
        <v>235</v>
      </c>
      <c r="G4425" t="s">
        <v>9</v>
      </c>
      <c r="H4425">
        <v>69558.602803411399</v>
      </c>
      <c r="I4425">
        <v>51082.920566852401</v>
      </c>
      <c r="J4425">
        <v>77806.817948972806</v>
      </c>
      <c r="K4425">
        <v>72019.370450662507</v>
      </c>
    </row>
    <row r="4426" spans="1:11" x14ac:dyDescent="0.35">
      <c r="A4426" t="str">
        <f t="shared" si="70"/>
        <v>Grazing LivestockDairy</v>
      </c>
      <c r="B4426" t="s">
        <v>63</v>
      </c>
      <c r="C4426" t="s">
        <v>64</v>
      </c>
      <c r="F4426" t="s">
        <v>236</v>
      </c>
      <c r="G4426" t="s">
        <v>9</v>
      </c>
      <c r="H4426" t="s">
        <v>54</v>
      </c>
      <c r="I4426">
        <v>0</v>
      </c>
      <c r="J4426">
        <v>0</v>
      </c>
      <c r="K4426" t="s">
        <v>54</v>
      </c>
    </row>
    <row r="4427" spans="1:11" x14ac:dyDescent="0.35">
      <c r="A4427" t="str">
        <f t="shared" si="70"/>
        <v>Grazing LivestockDairy</v>
      </c>
      <c r="B4427" t="s">
        <v>63</v>
      </c>
      <c r="C4427" t="s">
        <v>64</v>
      </c>
      <c r="F4427" t="s">
        <v>237</v>
      </c>
      <c r="G4427" t="s">
        <v>9</v>
      </c>
      <c r="H4427">
        <v>6870.8922768564998</v>
      </c>
      <c r="I4427">
        <v>4611.82710999348</v>
      </c>
      <c r="J4427">
        <v>8556.7652466835298</v>
      </c>
      <c r="K4427">
        <v>5851.9371944016502</v>
      </c>
    </row>
    <row r="4428" spans="1:11" x14ac:dyDescent="0.35">
      <c r="A4428" t="str">
        <f t="shared" si="70"/>
        <v>Grazing LivestockDairy</v>
      </c>
      <c r="B4428" t="s">
        <v>63</v>
      </c>
      <c r="C4428" t="s">
        <v>64</v>
      </c>
      <c r="F4428" t="s">
        <v>238</v>
      </c>
      <c r="G4428" t="s">
        <v>9</v>
      </c>
      <c r="H4428">
        <v>28300.171821354299</v>
      </c>
      <c r="I4428">
        <v>20303.941572220101</v>
      </c>
      <c r="J4428">
        <v>32859.789343558703</v>
      </c>
      <c r="K4428">
        <v>27436.491970599898</v>
      </c>
    </row>
    <row r="4429" spans="1:11" x14ac:dyDescent="0.35">
      <c r="A4429" t="str">
        <f t="shared" si="70"/>
        <v>Grazing LivestockDairy</v>
      </c>
      <c r="B4429" t="s">
        <v>63</v>
      </c>
      <c r="C4429" t="s">
        <v>64</v>
      </c>
      <c r="F4429" t="s">
        <v>239</v>
      </c>
      <c r="G4429" t="s">
        <v>9</v>
      </c>
      <c r="H4429">
        <v>736.56514469086699</v>
      </c>
      <c r="I4429">
        <v>525.54722239829698</v>
      </c>
      <c r="J4429">
        <v>698.48860858448597</v>
      </c>
      <c r="K4429">
        <v>1022.42972455246</v>
      </c>
    </row>
    <row r="4430" spans="1:11" x14ac:dyDescent="0.35">
      <c r="A4430" t="str">
        <f t="shared" si="70"/>
        <v>Grazing LivestockDairy</v>
      </c>
      <c r="B4430" t="s">
        <v>63</v>
      </c>
      <c r="C4430" t="s">
        <v>64</v>
      </c>
      <c r="F4430" t="s">
        <v>240</v>
      </c>
      <c r="G4430" t="s">
        <v>9</v>
      </c>
      <c r="H4430">
        <v>15350.912696335799</v>
      </c>
      <c r="I4430">
        <v>9137.5851932506794</v>
      </c>
      <c r="J4430">
        <v>16708.852658888401</v>
      </c>
      <c r="K4430">
        <v>18937.4434614329</v>
      </c>
    </row>
    <row r="4431" spans="1:11" x14ac:dyDescent="0.35">
      <c r="A4431" t="str">
        <f t="shared" si="70"/>
        <v>Grazing LivestockDairy</v>
      </c>
      <c r="B4431" t="s">
        <v>63</v>
      </c>
      <c r="C4431" t="s">
        <v>64</v>
      </c>
      <c r="F4431" t="s">
        <v>241</v>
      </c>
      <c r="G4431" t="s">
        <v>9</v>
      </c>
      <c r="H4431">
        <v>5166.7513691030999</v>
      </c>
      <c r="I4431">
        <v>1539.50952821747</v>
      </c>
      <c r="J4431">
        <v>7419.6290963069296</v>
      </c>
      <c r="K4431">
        <v>4415.3675750796801</v>
      </c>
    </row>
    <row r="4432" spans="1:11" x14ac:dyDescent="0.35">
      <c r="A4432" t="str">
        <f t="shared" si="70"/>
        <v>Grazing LivestockDairy</v>
      </c>
      <c r="B4432" t="s">
        <v>63</v>
      </c>
      <c r="C4432" t="s">
        <v>64</v>
      </c>
      <c r="F4432" t="s">
        <v>242</v>
      </c>
      <c r="G4432" t="s">
        <v>9</v>
      </c>
      <c r="H4432">
        <v>219884.66214652901</v>
      </c>
      <c r="I4432">
        <v>148431.01344670201</v>
      </c>
      <c r="J4432">
        <v>255876.47671244599</v>
      </c>
      <c r="K4432">
        <v>221427.46735387799</v>
      </c>
    </row>
    <row r="4433" spans="1:11" x14ac:dyDescent="0.35">
      <c r="A4433" t="str">
        <f t="shared" si="70"/>
        <v>Grazing LivestockDairy</v>
      </c>
      <c r="B4433" t="s">
        <v>63</v>
      </c>
      <c r="C4433" t="s">
        <v>64</v>
      </c>
      <c r="F4433" t="s">
        <v>243</v>
      </c>
      <c r="G4433" t="s">
        <v>9</v>
      </c>
      <c r="H4433">
        <v>36276.717384715703</v>
      </c>
      <c r="I4433">
        <v>-30659.729690648801</v>
      </c>
      <c r="J4433">
        <v>21354.255245201199</v>
      </c>
      <c r="K4433">
        <v>132497.343826041</v>
      </c>
    </row>
    <row r="4434" spans="1:11" x14ac:dyDescent="0.35">
      <c r="A4434" t="str">
        <f t="shared" si="70"/>
        <v>Grazing LivestockDairy</v>
      </c>
      <c r="B4434" t="s">
        <v>63</v>
      </c>
      <c r="C4434" t="s">
        <v>64</v>
      </c>
      <c r="F4434" t="s">
        <v>244</v>
      </c>
      <c r="G4434" t="s">
        <v>9</v>
      </c>
      <c r="H4434">
        <v>1153.92817875573</v>
      </c>
      <c r="I4434">
        <v>-17.3395681430876</v>
      </c>
      <c r="J4434">
        <v>1612.2461962740299</v>
      </c>
      <c r="K4434" t="s">
        <v>19</v>
      </c>
    </row>
    <row r="4435" spans="1:11" x14ac:dyDescent="0.35">
      <c r="A4435" t="str">
        <f t="shared" si="70"/>
        <v>Grazing LivestockDairy</v>
      </c>
      <c r="B4435" t="s">
        <v>63</v>
      </c>
      <c r="C4435" t="s">
        <v>64</v>
      </c>
      <c r="F4435" t="s">
        <v>245</v>
      </c>
      <c r="G4435" t="s">
        <v>9</v>
      </c>
      <c r="H4435">
        <v>13370.3232555011</v>
      </c>
      <c r="I4435">
        <v>10622.2500245953</v>
      </c>
      <c r="J4435">
        <v>16359.9481182155</v>
      </c>
      <c r="K4435">
        <v>10301.463411507801</v>
      </c>
    </row>
    <row r="4436" spans="1:11" x14ac:dyDescent="0.35">
      <c r="A4436" t="str">
        <f t="shared" si="70"/>
        <v>Grazing LivestockDairy</v>
      </c>
      <c r="B4436" t="s">
        <v>63</v>
      </c>
      <c r="C4436" t="s">
        <v>64</v>
      </c>
      <c r="F4436" t="s">
        <v>246</v>
      </c>
      <c r="G4436" t="s">
        <v>9</v>
      </c>
      <c r="H4436">
        <v>31304.537989911601</v>
      </c>
      <c r="I4436">
        <v>20728.6894892278</v>
      </c>
      <c r="J4436">
        <v>37448.2152154457</v>
      </c>
      <c r="K4436">
        <v>29941.835751094601</v>
      </c>
    </row>
    <row r="4437" spans="1:11" x14ac:dyDescent="0.35">
      <c r="A4437" t="str">
        <f t="shared" si="70"/>
        <v>Grazing LivestockDairy</v>
      </c>
      <c r="B4437" t="s">
        <v>63</v>
      </c>
      <c r="C4437" t="s">
        <v>64</v>
      </c>
      <c r="F4437" t="s">
        <v>247</v>
      </c>
      <c r="G4437" t="s">
        <v>9</v>
      </c>
      <c r="H4437" t="s">
        <v>24</v>
      </c>
      <c r="I4437" t="s">
        <v>24</v>
      </c>
      <c r="J4437" t="s">
        <v>54</v>
      </c>
      <c r="K4437">
        <v>0</v>
      </c>
    </row>
    <row r="4438" spans="1:11" x14ac:dyDescent="0.35">
      <c r="A4438" t="str">
        <f t="shared" si="70"/>
        <v>Grazing LivestockDairy</v>
      </c>
      <c r="B4438" t="s">
        <v>63</v>
      </c>
      <c r="C4438" t="s">
        <v>64</v>
      </c>
      <c r="F4438" t="s">
        <v>243</v>
      </c>
      <c r="G4438" t="s">
        <v>9</v>
      </c>
      <c r="H4438">
        <v>36276.717384715703</v>
      </c>
      <c r="I4438">
        <v>-30659.729690648801</v>
      </c>
      <c r="J4438">
        <v>21354.255245201199</v>
      </c>
      <c r="K4438">
        <v>132497.343826041</v>
      </c>
    </row>
    <row r="4439" spans="1:11" x14ac:dyDescent="0.35">
      <c r="A4439" t="str">
        <f t="shared" si="70"/>
        <v>Grazing LivestockDairy</v>
      </c>
      <c r="B4439" t="s">
        <v>63</v>
      </c>
      <c r="C4439" t="s">
        <v>64</v>
      </c>
      <c r="F4439" t="s">
        <v>248</v>
      </c>
      <c r="G4439" t="s">
        <v>9</v>
      </c>
      <c r="H4439">
        <v>3346.5713532099498</v>
      </c>
      <c r="I4439">
        <v>1964.4613467351501</v>
      </c>
      <c r="J4439">
        <v>3928.9187779799599</v>
      </c>
      <c r="K4439">
        <v>3598.2231187654902</v>
      </c>
    </row>
    <row r="4440" spans="1:11" x14ac:dyDescent="0.35">
      <c r="A4440" t="str">
        <f t="shared" si="70"/>
        <v>Grazing LivestockDairy</v>
      </c>
      <c r="B4440" t="s">
        <v>63</v>
      </c>
      <c r="C4440" t="s">
        <v>64</v>
      </c>
      <c r="F4440" t="s">
        <v>213</v>
      </c>
      <c r="G4440" t="s">
        <v>9</v>
      </c>
      <c r="H4440">
        <v>9350.6609608090494</v>
      </c>
      <c r="I4440">
        <v>4538.7787167532997</v>
      </c>
      <c r="J4440">
        <v>7653.11751226867</v>
      </c>
      <c r="K4440" t="s">
        <v>19</v>
      </c>
    </row>
    <row r="4441" spans="1:11" x14ac:dyDescent="0.35">
      <c r="A4441" t="str">
        <f t="shared" si="70"/>
        <v>Grazing LivestockDairy</v>
      </c>
      <c r="B4441" t="s">
        <v>63</v>
      </c>
      <c r="C4441" t="s">
        <v>64</v>
      </c>
      <c r="F4441" t="s">
        <v>216</v>
      </c>
      <c r="G4441" t="s">
        <v>9</v>
      </c>
      <c r="H4441">
        <v>30699.006562553299</v>
      </c>
      <c r="I4441">
        <v>24758.6060429231</v>
      </c>
      <c r="J4441">
        <v>31536.661922124898</v>
      </c>
      <c r="K4441">
        <v>35025.566590045397</v>
      </c>
    </row>
    <row r="4442" spans="1:11" x14ac:dyDescent="0.35">
      <c r="A4442" t="str">
        <f t="shared" si="70"/>
        <v>Grazing LivestockDairy</v>
      </c>
      <c r="B4442" t="s">
        <v>63</v>
      </c>
      <c r="C4442" t="s">
        <v>64</v>
      </c>
      <c r="F4442" t="s">
        <v>249</v>
      </c>
      <c r="G4442" t="s">
        <v>9</v>
      </c>
      <c r="H4442">
        <v>79672.956261288098</v>
      </c>
      <c r="I4442" t="s">
        <v>19</v>
      </c>
      <c r="J4442">
        <v>64472.953457574702</v>
      </c>
      <c r="K4442">
        <v>188606.30658869899</v>
      </c>
    </row>
    <row r="4443" spans="1:11" x14ac:dyDescent="0.35">
      <c r="A4443" t="str">
        <f t="shared" si="70"/>
        <v>Grazing LivestockDairy</v>
      </c>
      <c r="B4443" t="s">
        <v>63</v>
      </c>
      <c r="C4443" t="s">
        <v>64</v>
      </c>
      <c r="F4443" t="s">
        <v>250</v>
      </c>
      <c r="G4443" t="s">
        <v>9</v>
      </c>
      <c r="H4443">
        <v>46698.199831584003</v>
      </c>
      <c r="I4443">
        <v>49205.847920000801</v>
      </c>
      <c r="J4443">
        <v>47730.171868974001</v>
      </c>
      <c r="K4443">
        <v>42171.947360862599</v>
      </c>
    </row>
    <row r="4444" spans="1:11" x14ac:dyDescent="0.35">
      <c r="A4444" t="str">
        <f t="shared" si="70"/>
        <v>Grazing LivestockDairy</v>
      </c>
      <c r="B4444" t="s">
        <v>63</v>
      </c>
      <c r="C4444" t="s">
        <v>64</v>
      </c>
      <c r="F4444" t="s">
        <v>251</v>
      </c>
      <c r="G4444" t="s">
        <v>9</v>
      </c>
      <c r="H4444">
        <v>32974.756429704103</v>
      </c>
      <c r="I4444">
        <v>-48603.731504238101</v>
      </c>
      <c r="J4444">
        <v>16742.781588600599</v>
      </c>
      <c r="K4444">
        <v>146434.35922783599</v>
      </c>
    </row>
    <row r="4445" spans="1:11" x14ac:dyDescent="0.35">
      <c r="A4445" t="str">
        <f t="shared" si="70"/>
        <v>Grazing LivestockDairy</v>
      </c>
      <c r="B4445" t="s">
        <v>63</v>
      </c>
      <c r="C4445" t="s">
        <v>64</v>
      </c>
      <c r="F4445" t="s">
        <v>252</v>
      </c>
      <c r="G4445" t="s">
        <v>9</v>
      </c>
      <c r="H4445">
        <v>13650.1262694344</v>
      </c>
      <c r="I4445">
        <v>11029.2723433187</v>
      </c>
      <c r="J4445">
        <v>16530.1017547841</v>
      </c>
      <c r="K4445">
        <v>10667.3109064041</v>
      </c>
    </row>
    <row r="4446" spans="1:11" x14ac:dyDescent="0.35">
      <c r="A4446" t="str">
        <f t="shared" si="70"/>
        <v>Grazing LivestockDairy</v>
      </c>
      <c r="B4446" t="s">
        <v>63</v>
      </c>
      <c r="C4446" t="s">
        <v>64</v>
      </c>
      <c r="F4446" t="s">
        <v>253</v>
      </c>
      <c r="G4446" t="s">
        <v>9</v>
      </c>
      <c r="H4446">
        <v>46624.882699138601</v>
      </c>
      <c r="I4446">
        <v>-37574.459160919403</v>
      </c>
      <c r="J4446">
        <v>33272.883343384703</v>
      </c>
      <c r="K4446">
        <v>157101.67013424</v>
      </c>
    </row>
    <row r="4447" spans="1:11" x14ac:dyDescent="0.35">
      <c r="A4447" t="str">
        <f t="shared" si="70"/>
        <v>Grazing LivestockDairy</v>
      </c>
      <c r="B4447" t="s">
        <v>63</v>
      </c>
      <c r="C4447" t="s">
        <v>64</v>
      </c>
      <c r="F4447" t="s">
        <v>254</v>
      </c>
      <c r="G4447" t="s">
        <v>9</v>
      </c>
      <c r="H4447">
        <v>1153.92817875573</v>
      </c>
      <c r="I4447">
        <v>-17.3395681430876</v>
      </c>
      <c r="J4447">
        <v>1612.2461962740299</v>
      </c>
      <c r="K4447" t="s">
        <v>19</v>
      </c>
    </row>
    <row r="4448" spans="1:11" x14ac:dyDescent="0.35">
      <c r="A4448" t="str">
        <f t="shared" si="70"/>
        <v>Grazing LivestockDairy</v>
      </c>
      <c r="B4448" t="s">
        <v>63</v>
      </c>
      <c r="C4448" t="s">
        <v>64</v>
      </c>
      <c r="F4448" t="s">
        <v>255</v>
      </c>
      <c r="G4448" t="s">
        <v>9</v>
      </c>
      <c r="H4448">
        <v>33276.664973484098</v>
      </c>
      <c r="I4448">
        <v>21994.252796978799</v>
      </c>
      <c r="J4448">
        <v>34228.223154204599</v>
      </c>
      <c r="K4448">
        <v>42739.813184977</v>
      </c>
    </row>
    <row r="4449" spans="1:11" x14ac:dyDescent="0.35">
      <c r="A4449" t="str">
        <f t="shared" si="70"/>
        <v>Grazing LivestockDairy</v>
      </c>
      <c r="B4449" t="s">
        <v>63</v>
      </c>
      <c r="C4449" t="s">
        <v>64</v>
      </c>
      <c r="F4449" t="s">
        <v>256</v>
      </c>
      <c r="G4449" t="s">
        <v>9</v>
      </c>
      <c r="H4449">
        <v>16987.678426263199</v>
      </c>
      <c r="I4449">
        <v>10325.921530813301</v>
      </c>
      <c r="J4449">
        <v>17824.368687038099</v>
      </c>
      <c r="K4449">
        <v>22039.706390270501</v>
      </c>
    </row>
    <row r="4450" spans="1:11" x14ac:dyDescent="0.35">
      <c r="A4450" t="str">
        <f t="shared" si="70"/>
        <v>Grazing LivestockDairy</v>
      </c>
      <c r="B4450" t="s">
        <v>63</v>
      </c>
      <c r="C4450" t="s">
        <v>64</v>
      </c>
      <c r="F4450" t="s">
        <v>257</v>
      </c>
      <c r="G4450" t="s">
        <v>9</v>
      </c>
      <c r="H4450">
        <v>0</v>
      </c>
      <c r="I4450">
        <v>0</v>
      </c>
      <c r="J4450">
        <v>0</v>
      </c>
      <c r="K4450">
        <v>0</v>
      </c>
    </row>
    <row r="4451" spans="1:11" x14ac:dyDescent="0.35">
      <c r="A4451" t="str">
        <f t="shared" si="70"/>
        <v>Grazing LivestockDairy</v>
      </c>
      <c r="B4451" t="s">
        <v>63</v>
      </c>
      <c r="C4451" t="s">
        <v>64</v>
      </c>
      <c r="F4451" t="s">
        <v>258</v>
      </c>
      <c r="G4451" t="s">
        <v>9</v>
      </c>
      <c r="H4451">
        <v>0</v>
      </c>
      <c r="I4451">
        <v>0</v>
      </c>
      <c r="J4451">
        <v>0</v>
      </c>
      <c r="K4451">
        <v>0</v>
      </c>
    </row>
    <row r="4452" spans="1:11" x14ac:dyDescent="0.35">
      <c r="A4452" t="str">
        <f t="shared" si="70"/>
        <v>Grazing LivestockDairy</v>
      </c>
      <c r="B4452" t="s">
        <v>63</v>
      </c>
      <c r="C4452" t="s">
        <v>64</v>
      </c>
      <c r="F4452" t="s">
        <v>259</v>
      </c>
      <c r="G4452" t="s">
        <v>9</v>
      </c>
      <c r="H4452">
        <v>31781.3975638624</v>
      </c>
      <c r="I4452">
        <v>34818.583776251297</v>
      </c>
      <c r="J4452">
        <v>31670.578424301599</v>
      </c>
      <c r="K4452">
        <v>28950.754503731801</v>
      </c>
    </row>
    <row r="4453" spans="1:11" x14ac:dyDescent="0.35">
      <c r="A4453" t="str">
        <f t="shared" si="70"/>
        <v>Grazing LivestockDairy</v>
      </c>
      <c r="B4453" t="s">
        <v>63</v>
      </c>
      <c r="C4453" t="s">
        <v>64</v>
      </c>
      <c r="F4453" t="s">
        <v>260</v>
      </c>
      <c r="G4453" t="s">
        <v>9</v>
      </c>
      <c r="H4453">
        <v>64566.989177400901</v>
      </c>
      <c r="I4453">
        <v>-11427.396738007899</v>
      </c>
      <c r="J4453">
        <v>51838.299228550502</v>
      </c>
      <c r="K4453">
        <v>165598.89500468099</v>
      </c>
    </row>
    <row r="4454" spans="1:11" x14ac:dyDescent="0.35">
      <c r="A4454" t="str">
        <f t="shared" si="70"/>
        <v>Grazing LivestockGrazing livestock (lowland)</v>
      </c>
      <c r="B4454" t="s">
        <v>63</v>
      </c>
      <c r="C4454" t="s">
        <v>65</v>
      </c>
      <c r="F4454" t="s">
        <v>4</v>
      </c>
      <c r="G4454" t="s">
        <v>5</v>
      </c>
      <c r="H4454">
        <v>12791.000599999999</v>
      </c>
      <c r="I4454">
        <v>3170.4452000000001</v>
      </c>
      <c r="J4454">
        <v>6377.9678000000004</v>
      </c>
      <c r="K4454">
        <v>3242.5875999999998</v>
      </c>
    </row>
    <row r="4455" spans="1:11" x14ac:dyDescent="0.35">
      <c r="A4455" t="str">
        <f t="shared" si="70"/>
        <v>Grazing LivestockGrazing livestock (lowland)</v>
      </c>
      <c r="B4455" t="s">
        <v>63</v>
      </c>
      <c r="C4455" t="s">
        <v>65</v>
      </c>
      <c r="F4455" t="s">
        <v>6</v>
      </c>
      <c r="G4455" t="s">
        <v>7</v>
      </c>
      <c r="H4455">
        <v>94.501708578060601</v>
      </c>
      <c r="I4455">
        <v>57.892403977523401</v>
      </c>
      <c r="J4455">
        <v>95.636351734795497</v>
      </c>
      <c r="K4455">
        <v>128.06474216517699</v>
      </c>
    </row>
    <row r="4456" spans="1:11" x14ac:dyDescent="0.35">
      <c r="A4456" t="str">
        <f t="shared" si="70"/>
        <v>Grazing LivestockGrazing livestock (lowland)</v>
      </c>
      <c r="B4456" t="s">
        <v>63</v>
      </c>
      <c r="C4456" t="s">
        <v>65</v>
      </c>
      <c r="F4456" t="s">
        <v>8</v>
      </c>
      <c r="G4456" t="s">
        <v>9</v>
      </c>
      <c r="H4456">
        <v>90.538585823223201</v>
      </c>
      <c r="I4456">
        <v>55.321584836098097</v>
      </c>
      <c r="J4456">
        <v>91.2676028096284</v>
      </c>
      <c r="K4456">
        <v>123.538133737698</v>
      </c>
    </row>
    <row r="4457" spans="1:11" x14ac:dyDescent="0.35">
      <c r="A4457" t="str">
        <f t="shared" si="70"/>
        <v>Grazing LivestockGrazing livestock (lowland)</v>
      </c>
      <c r="B4457" t="s">
        <v>63</v>
      </c>
      <c r="C4457" t="s">
        <v>65</v>
      </c>
      <c r="F4457" t="s">
        <v>217</v>
      </c>
      <c r="G4457" t="s">
        <v>9</v>
      </c>
      <c r="H4457">
        <v>58.5059040727431</v>
      </c>
      <c r="I4457">
        <v>37.398934680214602</v>
      </c>
      <c r="J4457">
        <v>59.770615706463801</v>
      </c>
      <c r="K4457">
        <v>76.655668082490607</v>
      </c>
    </row>
    <row r="4458" spans="1:11" x14ac:dyDescent="0.35">
      <c r="A4458" t="str">
        <f t="shared" si="70"/>
        <v>Grazing LivestockGrazing livestock (lowland)</v>
      </c>
      <c r="B4458" t="s">
        <v>63</v>
      </c>
      <c r="C4458" t="s">
        <v>65</v>
      </c>
      <c r="F4458" t="s">
        <v>218</v>
      </c>
      <c r="G4458" t="s">
        <v>9</v>
      </c>
      <c r="H4458">
        <v>11011.4733328447</v>
      </c>
      <c r="I4458">
        <v>3865.898780083</v>
      </c>
      <c r="J4458">
        <v>12817.458045523499</v>
      </c>
      <c r="K4458">
        <v>14445.810834563101</v>
      </c>
    </row>
    <row r="4459" spans="1:11" x14ac:dyDescent="0.35">
      <c r="A4459" t="str">
        <f t="shared" si="70"/>
        <v>Grazing LivestockGrazing livestock (lowland)</v>
      </c>
      <c r="B4459" t="s">
        <v>63</v>
      </c>
      <c r="C4459" t="s">
        <v>65</v>
      </c>
      <c r="F4459" t="s">
        <v>219</v>
      </c>
      <c r="G4459" t="s">
        <v>9</v>
      </c>
      <c r="H4459">
        <v>58226.460797343701</v>
      </c>
      <c r="I4459">
        <v>24310.132655502101</v>
      </c>
      <c r="J4459">
        <v>65183.091889661097</v>
      </c>
      <c r="K4459">
        <v>77704.944788230205</v>
      </c>
    </row>
    <row r="4460" spans="1:11" x14ac:dyDescent="0.35">
      <c r="A4460" t="str">
        <f t="shared" si="70"/>
        <v>Grazing LivestockGrazing livestock (lowland)</v>
      </c>
      <c r="B4460" t="s">
        <v>63</v>
      </c>
      <c r="C4460" t="s">
        <v>65</v>
      </c>
      <c r="F4460" t="s">
        <v>220</v>
      </c>
      <c r="G4460" t="s">
        <v>9</v>
      </c>
      <c r="H4460">
        <v>310.92063113498699</v>
      </c>
      <c r="I4460">
        <v>128.11701668901301</v>
      </c>
      <c r="J4460" t="s">
        <v>19</v>
      </c>
      <c r="K4460" t="s">
        <v>19</v>
      </c>
    </row>
    <row r="4461" spans="1:11" x14ac:dyDescent="0.35">
      <c r="A4461" t="str">
        <f t="shared" si="70"/>
        <v>Grazing LivestockGrazing livestock (lowland)</v>
      </c>
      <c r="B4461" t="s">
        <v>63</v>
      </c>
      <c r="C4461" t="s">
        <v>65</v>
      </c>
      <c r="F4461" t="s">
        <v>221</v>
      </c>
      <c r="G4461" t="s">
        <v>9</v>
      </c>
      <c r="H4461">
        <v>4937.7435937341697</v>
      </c>
      <c r="I4461">
        <v>1924.6609499195899</v>
      </c>
      <c r="J4461">
        <v>4849.3074501097399</v>
      </c>
      <c r="K4461">
        <v>8057.7383416565199</v>
      </c>
    </row>
    <row r="4462" spans="1:11" x14ac:dyDescent="0.35">
      <c r="A4462" t="str">
        <f t="shared" si="70"/>
        <v>Grazing LivestockGrazing livestock (lowland)</v>
      </c>
      <c r="B4462" t="s">
        <v>63</v>
      </c>
      <c r="C4462" t="s">
        <v>65</v>
      </c>
      <c r="F4462" t="s">
        <v>222</v>
      </c>
      <c r="G4462" t="s">
        <v>9</v>
      </c>
      <c r="H4462">
        <v>74932.104761420997</v>
      </c>
      <c r="I4462">
        <v>29923.357086222499</v>
      </c>
      <c r="J4462">
        <v>83565.204996284199</v>
      </c>
      <c r="K4462">
        <v>101958.709289458</v>
      </c>
    </row>
    <row r="4463" spans="1:11" x14ac:dyDescent="0.35">
      <c r="A4463" t="str">
        <f t="shared" si="70"/>
        <v>Grazing LivestockGrazing livestock (lowland)</v>
      </c>
      <c r="B4463" t="s">
        <v>63</v>
      </c>
      <c r="C4463" t="s">
        <v>65</v>
      </c>
      <c r="F4463" t="s">
        <v>223</v>
      </c>
      <c r="G4463" t="s">
        <v>9</v>
      </c>
      <c r="H4463">
        <v>6745.6148482238304</v>
      </c>
      <c r="I4463">
        <v>3272.8271338044201</v>
      </c>
      <c r="J4463">
        <v>7597.9899412160703</v>
      </c>
      <c r="K4463">
        <v>8464.5698714199698</v>
      </c>
    </row>
    <row r="4464" spans="1:11" x14ac:dyDescent="0.35">
      <c r="A4464" t="str">
        <f t="shared" si="70"/>
        <v>Grazing LivestockGrazing livestock (lowland)</v>
      </c>
      <c r="B4464" t="s">
        <v>63</v>
      </c>
      <c r="C4464" t="s">
        <v>65</v>
      </c>
      <c r="F4464" t="s">
        <v>224</v>
      </c>
      <c r="G4464" t="s">
        <v>9</v>
      </c>
      <c r="H4464">
        <v>29729.730584298399</v>
      </c>
      <c r="I4464">
        <v>14462.349326523599</v>
      </c>
      <c r="J4464">
        <v>35155.730709364798</v>
      </c>
      <c r="K4464">
        <v>33984.832757887503</v>
      </c>
    </row>
    <row r="4465" spans="1:11" x14ac:dyDescent="0.35">
      <c r="A4465" t="str">
        <f t="shared" si="70"/>
        <v>Grazing LivestockGrazing livestock (lowland)</v>
      </c>
      <c r="B4465" t="s">
        <v>63</v>
      </c>
      <c r="C4465" t="s">
        <v>65</v>
      </c>
      <c r="F4465" t="s">
        <v>225</v>
      </c>
      <c r="G4465" t="s">
        <v>9</v>
      </c>
      <c r="H4465">
        <v>1482.2080112246999</v>
      </c>
      <c r="I4465" t="s">
        <v>19</v>
      </c>
      <c r="J4465">
        <v>1986.2740724247601</v>
      </c>
      <c r="K4465">
        <v>1632.6177439894</v>
      </c>
    </row>
    <row r="4466" spans="1:11" x14ac:dyDescent="0.35">
      <c r="A4466" t="str">
        <f t="shared" ref="A4466:A4529" si="71">CONCATENATE(B4466,C4466,D4466,E4466)</f>
        <v>Grazing LivestockGrazing livestock (lowland)</v>
      </c>
      <c r="B4466" t="s">
        <v>63</v>
      </c>
      <c r="C4466" t="s">
        <v>65</v>
      </c>
      <c r="F4466" t="s">
        <v>226</v>
      </c>
      <c r="G4466" t="s">
        <v>9</v>
      </c>
      <c r="H4466">
        <v>6245.74591009713</v>
      </c>
      <c r="I4466">
        <v>5013.7519787441797</v>
      </c>
      <c r="J4466">
        <v>6593.7488246491303</v>
      </c>
      <c r="K4466">
        <v>6765.8298895610396</v>
      </c>
    </row>
    <row r="4467" spans="1:11" x14ac:dyDescent="0.35">
      <c r="A4467" t="str">
        <f t="shared" si="71"/>
        <v>Grazing LivestockGrazing livestock (lowland)</v>
      </c>
      <c r="B4467" t="s">
        <v>63</v>
      </c>
      <c r="C4467" t="s">
        <v>65</v>
      </c>
      <c r="F4467" t="s">
        <v>227</v>
      </c>
      <c r="G4467" t="s">
        <v>9</v>
      </c>
      <c r="H4467" t="s">
        <v>19</v>
      </c>
      <c r="I4467">
        <v>2.8796261484033798</v>
      </c>
      <c r="J4467" t="s">
        <v>19</v>
      </c>
      <c r="K4467" t="s">
        <v>24</v>
      </c>
    </row>
    <row r="4468" spans="1:11" x14ac:dyDescent="0.35">
      <c r="A4468" t="str">
        <f t="shared" si="71"/>
        <v>Grazing LivestockGrazing livestock (lowland)</v>
      </c>
      <c r="B4468" t="s">
        <v>63</v>
      </c>
      <c r="C4468" t="s">
        <v>65</v>
      </c>
      <c r="F4468" t="s">
        <v>228</v>
      </c>
      <c r="G4468" t="s">
        <v>9</v>
      </c>
      <c r="H4468">
        <v>44334.432266127798</v>
      </c>
      <c r="I4468">
        <v>23066.1567985783</v>
      </c>
      <c r="J4468">
        <v>51455.374178746999</v>
      </c>
      <c r="K4468">
        <v>51123.073425433402</v>
      </c>
    </row>
    <row r="4469" spans="1:11" x14ac:dyDescent="0.35">
      <c r="A4469" t="str">
        <f t="shared" si="71"/>
        <v>Grazing LivestockGrazing livestock (lowland)</v>
      </c>
      <c r="B4469" t="s">
        <v>63</v>
      </c>
      <c r="C4469" t="s">
        <v>65</v>
      </c>
      <c r="F4469" t="s">
        <v>229</v>
      </c>
      <c r="G4469" t="s">
        <v>9</v>
      </c>
      <c r="H4469">
        <v>30597.6724952933</v>
      </c>
      <c r="I4469">
        <v>6857.2002876441502</v>
      </c>
      <c r="J4469">
        <v>32109.8308175372</v>
      </c>
      <c r="K4469">
        <v>50835.635864024101</v>
      </c>
    </row>
    <row r="4470" spans="1:11" x14ac:dyDescent="0.35">
      <c r="A4470" t="str">
        <f t="shared" si="71"/>
        <v>Grazing LivestockGrazing livestock (lowland)</v>
      </c>
      <c r="B4470" t="s">
        <v>63</v>
      </c>
      <c r="C4470" t="s">
        <v>65</v>
      </c>
      <c r="F4470" t="s">
        <v>230</v>
      </c>
      <c r="G4470" t="s">
        <v>9</v>
      </c>
      <c r="H4470">
        <v>3707.37699587005</v>
      </c>
      <c r="I4470">
        <v>1297.3500837358699</v>
      </c>
      <c r="J4470">
        <v>4262.7492589097101</v>
      </c>
      <c r="K4470">
        <v>4971.4020124236604</v>
      </c>
    </row>
    <row r="4471" spans="1:11" x14ac:dyDescent="0.35">
      <c r="A4471" t="str">
        <f t="shared" si="71"/>
        <v>Grazing LivestockGrazing livestock (lowland)</v>
      </c>
      <c r="B4471" t="s">
        <v>63</v>
      </c>
      <c r="C4471" t="s">
        <v>65</v>
      </c>
      <c r="F4471" t="s">
        <v>231</v>
      </c>
      <c r="G4471" t="s">
        <v>9</v>
      </c>
      <c r="H4471">
        <v>0</v>
      </c>
      <c r="I4471">
        <v>0</v>
      </c>
      <c r="J4471">
        <v>0</v>
      </c>
      <c r="K4471">
        <v>0</v>
      </c>
    </row>
    <row r="4472" spans="1:11" x14ac:dyDescent="0.35">
      <c r="A4472" t="str">
        <f t="shared" si="71"/>
        <v>Grazing LivestockGrazing livestock (lowland)</v>
      </c>
      <c r="B4472" t="s">
        <v>63</v>
      </c>
      <c r="C4472" t="s">
        <v>65</v>
      </c>
      <c r="F4472" t="s">
        <v>232</v>
      </c>
      <c r="G4472" t="s">
        <v>9</v>
      </c>
      <c r="H4472">
        <v>4465.8641354844403</v>
      </c>
      <c r="I4472">
        <v>2987.2416552098098</v>
      </c>
      <c r="J4472">
        <v>4911.5693640849004</v>
      </c>
      <c r="K4472">
        <v>5034.9152071944</v>
      </c>
    </row>
    <row r="4473" spans="1:11" x14ac:dyDescent="0.35">
      <c r="A4473" t="str">
        <f t="shared" si="71"/>
        <v>Grazing LivestockGrazing livestock (lowland)</v>
      </c>
      <c r="B4473" t="s">
        <v>63</v>
      </c>
      <c r="C4473" t="s">
        <v>65</v>
      </c>
      <c r="F4473" t="s">
        <v>233</v>
      </c>
      <c r="G4473" t="s">
        <v>9</v>
      </c>
      <c r="H4473">
        <v>4952.1182769938996</v>
      </c>
      <c r="I4473">
        <v>4049.80300476413</v>
      </c>
      <c r="J4473">
        <v>5278.0826827473202</v>
      </c>
      <c r="K4473">
        <v>5193.2067952767102</v>
      </c>
    </row>
    <row r="4474" spans="1:11" x14ac:dyDescent="0.35">
      <c r="A4474" t="str">
        <f t="shared" si="71"/>
        <v>Grazing LivestockGrazing livestock (lowland)</v>
      </c>
      <c r="B4474" t="s">
        <v>63</v>
      </c>
      <c r="C4474" t="s">
        <v>65</v>
      </c>
      <c r="F4474" t="s">
        <v>234</v>
      </c>
      <c r="G4474" t="s">
        <v>9</v>
      </c>
      <c r="H4474">
        <v>9893.7314177438093</v>
      </c>
      <c r="I4474">
        <v>7582.5216036851798</v>
      </c>
      <c r="J4474">
        <v>10374.336716939801</v>
      </c>
      <c r="K4474">
        <v>11208.199818965601</v>
      </c>
    </row>
    <row r="4475" spans="1:11" x14ac:dyDescent="0.35">
      <c r="A4475" t="str">
        <f t="shared" si="71"/>
        <v>Grazing LivestockGrazing livestock (lowland)</v>
      </c>
      <c r="B4475" t="s">
        <v>63</v>
      </c>
      <c r="C4475" t="s">
        <v>65</v>
      </c>
      <c r="F4475" t="s">
        <v>235</v>
      </c>
      <c r="G4475" t="s">
        <v>9</v>
      </c>
      <c r="H4475">
        <v>19311.713830222099</v>
      </c>
      <c r="I4475">
        <v>14619.566263659101</v>
      </c>
      <c r="J4475">
        <v>20563.9887637721</v>
      </c>
      <c r="K4475">
        <v>21436.321821436701</v>
      </c>
    </row>
    <row r="4476" spans="1:11" x14ac:dyDescent="0.35">
      <c r="A4476" t="str">
        <f t="shared" si="71"/>
        <v>Grazing LivestockGrazing livestock (lowland)</v>
      </c>
      <c r="B4476" t="s">
        <v>63</v>
      </c>
      <c r="C4476" t="s">
        <v>65</v>
      </c>
      <c r="F4476" t="s">
        <v>236</v>
      </c>
      <c r="G4476" t="s">
        <v>9</v>
      </c>
      <c r="H4476" t="s">
        <v>24</v>
      </c>
      <c r="I4476" t="s">
        <v>54</v>
      </c>
      <c r="J4476">
        <v>0</v>
      </c>
      <c r="K4476" t="s">
        <v>24</v>
      </c>
    </row>
    <row r="4477" spans="1:11" x14ac:dyDescent="0.35">
      <c r="A4477" t="str">
        <f t="shared" si="71"/>
        <v>Grazing LivestockGrazing livestock (lowland)</v>
      </c>
      <c r="B4477" t="s">
        <v>63</v>
      </c>
      <c r="C4477" t="s">
        <v>65</v>
      </c>
      <c r="F4477" t="s">
        <v>237</v>
      </c>
      <c r="G4477" t="s">
        <v>9</v>
      </c>
      <c r="H4477">
        <v>2315.08627732376</v>
      </c>
      <c r="I4477">
        <v>2163.65322706098</v>
      </c>
      <c r="J4477">
        <v>2411.92349774798</v>
      </c>
      <c r="K4477">
        <v>2272.6774041200902</v>
      </c>
    </row>
    <row r="4478" spans="1:11" x14ac:dyDescent="0.35">
      <c r="A4478" t="str">
        <f t="shared" si="71"/>
        <v>Grazing LivestockGrazing livestock (lowland)</v>
      </c>
      <c r="B4478" t="s">
        <v>63</v>
      </c>
      <c r="C4478" t="s">
        <v>65</v>
      </c>
      <c r="F4478" t="s">
        <v>238</v>
      </c>
      <c r="G4478" t="s">
        <v>9</v>
      </c>
      <c r="H4478">
        <v>6535.0478907255902</v>
      </c>
      <c r="I4478">
        <v>5388.6843442996596</v>
      </c>
      <c r="J4478">
        <v>7075.51129721915</v>
      </c>
      <c r="K4478">
        <v>6592.8488270910602</v>
      </c>
    </row>
    <row r="4479" spans="1:11" x14ac:dyDescent="0.35">
      <c r="A4479" t="str">
        <f t="shared" si="71"/>
        <v>Grazing LivestockGrazing livestock (lowland)</v>
      </c>
      <c r="B4479" t="s">
        <v>63</v>
      </c>
      <c r="C4479" t="s">
        <v>65</v>
      </c>
      <c r="F4479" t="s">
        <v>239</v>
      </c>
      <c r="G4479" t="s">
        <v>9</v>
      </c>
      <c r="H4479">
        <v>259.91131002683198</v>
      </c>
      <c r="I4479">
        <v>196.026526558478</v>
      </c>
      <c r="J4479">
        <v>302.481036843742</v>
      </c>
      <c r="K4479">
        <v>238.64275839456101</v>
      </c>
    </row>
    <row r="4480" spans="1:11" x14ac:dyDescent="0.35">
      <c r="A4480" t="str">
        <f t="shared" si="71"/>
        <v>Grazing LivestockGrazing livestock (lowland)</v>
      </c>
      <c r="B4480" t="s">
        <v>63</v>
      </c>
      <c r="C4480" t="s">
        <v>65</v>
      </c>
      <c r="F4480" t="s">
        <v>240</v>
      </c>
      <c r="G4480" t="s">
        <v>9</v>
      </c>
      <c r="H4480">
        <v>3209.3681095519601</v>
      </c>
      <c r="I4480">
        <v>2601.3130712368102</v>
      </c>
      <c r="J4480">
        <v>3338.8042636558898</v>
      </c>
      <c r="K4480">
        <v>3549.3020421098299</v>
      </c>
    </row>
    <row r="4481" spans="1:11" x14ac:dyDescent="0.35">
      <c r="A4481" t="str">
        <f t="shared" si="71"/>
        <v>Grazing LivestockGrazing livestock (lowland)</v>
      </c>
      <c r="B4481" t="s">
        <v>63</v>
      </c>
      <c r="C4481" t="s">
        <v>65</v>
      </c>
      <c r="F4481" t="s">
        <v>241</v>
      </c>
      <c r="G4481" t="s">
        <v>9</v>
      </c>
      <c r="H4481">
        <v>2423.7578089786002</v>
      </c>
      <c r="I4481">
        <v>1183.9213327831701</v>
      </c>
      <c r="J4481">
        <v>2599.3197556908299</v>
      </c>
      <c r="K4481">
        <v>3290.6904900579998</v>
      </c>
    </row>
    <row r="4482" spans="1:11" x14ac:dyDescent="0.35">
      <c r="A4482" t="str">
        <f t="shared" si="71"/>
        <v>Grazing LivestockGrazing livestock (lowland)</v>
      </c>
      <c r="B4482" t="s">
        <v>63</v>
      </c>
      <c r="C4482" t="s">
        <v>65</v>
      </c>
      <c r="F4482" t="s">
        <v>242</v>
      </c>
      <c r="G4482" t="s">
        <v>9</v>
      </c>
      <c r="H4482">
        <v>47016.698811053102</v>
      </c>
      <c r="I4482">
        <v>33279.147396838802</v>
      </c>
      <c r="J4482">
        <v>51401.300702537199</v>
      </c>
      <c r="K4482">
        <v>51824.372861630603</v>
      </c>
    </row>
    <row r="4483" spans="1:11" x14ac:dyDescent="0.35">
      <c r="A4483" t="str">
        <f t="shared" si="71"/>
        <v>Grazing LivestockGrazing livestock (lowland)</v>
      </c>
      <c r="B4483" t="s">
        <v>63</v>
      </c>
      <c r="C4483" t="s">
        <v>65</v>
      </c>
      <c r="F4483" t="s">
        <v>243</v>
      </c>
      <c r="G4483" t="s">
        <v>9</v>
      </c>
      <c r="H4483">
        <v>-15848.5957680433</v>
      </c>
      <c r="I4483">
        <v>-25958.705995517601</v>
      </c>
      <c r="J4483">
        <v>-18826.1031672032</v>
      </c>
      <c r="K4483">
        <v>-106.847801613748</v>
      </c>
    </row>
    <row r="4484" spans="1:11" x14ac:dyDescent="0.35">
      <c r="A4484" t="str">
        <f t="shared" si="71"/>
        <v>Grazing LivestockGrazing livestock (lowland)</v>
      </c>
      <c r="B4484" t="s">
        <v>63</v>
      </c>
      <c r="C4484" t="s">
        <v>65</v>
      </c>
      <c r="F4484" t="s">
        <v>244</v>
      </c>
      <c r="G4484" t="s">
        <v>9</v>
      </c>
      <c r="H4484">
        <v>570.43054771649304</v>
      </c>
      <c r="I4484">
        <v>463.24111367703199</v>
      </c>
      <c r="J4484">
        <v>465.36671779685003</v>
      </c>
      <c r="K4484">
        <v>881.88919599273095</v>
      </c>
    </row>
    <row r="4485" spans="1:11" x14ac:dyDescent="0.35">
      <c r="A4485" t="str">
        <f t="shared" si="71"/>
        <v>Grazing LivestockGrazing livestock (lowland)</v>
      </c>
      <c r="B4485" t="s">
        <v>63</v>
      </c>
      <c r="C4485" t="s">
        <v>65</v>
      </c>
      <c r="F4485" t="s">
        <v>245</v>
      </c>
      <c r="G4485" t="s">
        <v>9</v>
      </c>
      <c r="H4485">
        <v>2544.3154334853202</v>
      </c>
      <c r="I4485">
        <v>1862.18946537855</v>
      </c>
      <c r="J4485">
        <v>3147.1104125204301</v>
      </c>
      <c r="K4485">
        <v>2025.60501686986</v>
      </c>
    </row>
    <row r="4486" spans="1:11" x14ac:dyDescent="0.35">
      <c r="A4486" t="str">
        <f t="shared" si="71"/>
        <v>Grazing LivestockGrazing livestock (lowland)</v>
      </c>
      <c r="B4486" t="s">
        <v>63</v>
      </c>
      <c r="C4486" t="s">
        <v>65</v>
      </c>
      <c r="F4486" t="s">
        <v>246</v>
      </c>
      <c r="G4486" t="s">
        <v>9</v>
      </c>
      <c r="H4486">
        <v>6691.8918942432001</v>
      </c>
      <c r="I4486">
        <v>3966.4430821261299</v>
      </c>
      <c r="J4486">
        <v>7665.2029565436196</v>
      </c>
      <c r="K4486">
        <v>7442.2615957391599</v>
      </c>
    </row>
    <row r="4487" spans="1:11" x14ac:dyDescent="0.35">
      <c r="A4487" t="str">
        <f t="shared" si="71"/>
        <v>Grazing LivestockGrazing livestock (lowland)</v>
      </c>
      <c r="B4487" t="s">
        <v>63</v>
      </c>
      <c r="C4487" t="s">
        <v>65</v>
      </c>
      <c r="F4487" t="s">
        <v>247</v>
      </c>
      <c r="G4487" t="s">
        <v>9</v>
      </c>
      <c r="H4487" t="s">
        <v>24</v>
      </c>
      <c r="I4487" t="s">
        <v>54</v>
      </c>
      <c r="J4487" t="s">
        <v>24</v>
      </c>
      <c r="K4487">
        <v>0</v>
      </c>
    </row>
    <row r="4488" spans="1:11" x14ac:dyDescent="0.35">
      <c r="A4488" t="str">
        <f t="shared" si="71"/>
        <v>Grazing LivestockGrazing livestock (lowland)</v>
      </c>
      <c r="B4488" t="s">
        <v>63</v>
      </c>
      <c r="C4488" t="s">
        <v>65</v>
      </c>
      <c r="F4488" t="s">
        <v>243</v>
      </c>
      <c r="G4488" t="s">
        <v>9</v>
      </c>
      <c r="H4488">
        <v>-15848.5957680433</v>
      </c>
      <c r="I4488">
        <v>-25958.705995517601</v>
      </c>
      <c r="J4488">
        <v>-18826.1031672032</v>
      </c>
      <c r="K4488">
        <v>-106.847801613748</v>
      </c>
    </row>
    <row r="4489" spans="1:11" x14ac:dyDescent="0.35">
      <c r="A4489" t="str">
        <f t="shared" si="71"/>
        <v>Grazing LivestockGrazing livestock (lowland)</v>
      </c>
      <c r="B4489" t="s">
        <v>63</v>
      </c>
      <c r="C4489" t="s">
        <v>65</v>
      </c>
      <c r="F4489" t="s">
        <v>248</v>
      </c>
      <c r="G4489" t="s">
        <v>9</v>
      </c>
      <c r="H4489">
        <v>2796.84340537049</v>
      </c>
      <c r="I4489">
        <v>809.15488070886704</v>
      </c>
      <c r="J4489">
        <v>2501.19037378959</v>
      </c>
      <c r="K4489">
        <v>5321.8401263546402</v>
      </c>
    </row>
    <row r="4490" spans="1:11" x14ac:dyDescent="0.35">
      <c r="A4490" t="str">
        <f t="shared" si="71"/>
        <v>Grazing LivestockGrazing livestock (lowland)</v>
      </c>
      <c r="B4490" t="s">
        <v>63</v>
      </c>
      <c r="C4490" t="s">
        <v>65</v>
      </c>
      <c r="F4490" t="s">
        <v>213</v>
      </c>
      <c r="G4490" t="s">
        <v>9</v>
      </c>
      <c r="H4490">
        <v>9742.5209474229705</v>
      </c>
      <c r="I4490">
        <v>1968.12320515743</v>
      </c>
      <c r="J4490">
        <v>7765.8399530960296</v>
      </c>
      <c r="K4490">
        <v>21231.959116355101</v>
      </c>
    </row>
    <row r="4491" spans="1:11" x14ac:dyDescent="0.35">
      <c r="A4491" t="str">
        <f t="shared" si="71"/>
        <v>Grazing LivestockGrazing livestock (lowland)</v>
      </c>
      <c r="B4491" t="s">
        <v>63</v>
      </c>
      <c r="C4491" t="s">
        <v>65</v>
      </c>
      <c r="F4491" t="s">
        <v>216</v>
      </c>
      <c r="G4491" t="s">
        <v>9</v>
      </c>
      <c r="H4491">
        <v>15777.854226134599</v>
      </c>
      <c r="I4491">
        <v>8667.0227234017493</v>
      </c>
      <c r="J4491">
        <v>15765.6650504099</v>
      </c>
      <c r="K4491">
        <v>22754.456423752399</v>
      </c>
    </row>
    <row r="4492" spans="1:11" x14ac:dyDescent="0.35">
      <c r="A4492" t="str">
        <f t="shared" si="71"/>
        <v>Grazing LivestockGrazing livestock (lowland)</v>
      </c>
      <c r="B4492" t="s">
        <v>63</v>
      </c>
      <c r="C4492" t="s">
        <v>65</v>
      </c>
      <c r="F4492" t="s">
        <v>249</v>
      </c>
      <c r="G4492" t="s">
        <v>9</v>
      </c>
      <c r="H4492">
        <v>12468.622810884701</v>
      </c>
      <c r="I4492">
        <v>-14514.4051862496</v>
      </c>
      <c r="J4492">
        <v>7206.5922100923799</v>
      </c>
      <c r="K4492">
        <v>49201.407864848399</v>
      </c>
    </row>
    <row r="4493" spans="1:11" x14ac:dyDescent="0.35">
      <c r="A4493" t="str">
        <f t="shared" si="71"/>
        <v>Grazing LivestockGrazing livestock (lowland)</v>
      </c>
      <c r="B4493" t="s">
        <v>63</v>
      </c>
      <c r="C4493" t="s">
        <v>65</v>
      </c>
      <c r="F4493" t="s">
        <v>250</v>
      </c>
      <c r="G4493" t="s">
        <v>9</v>
      </c>
      <c r="H4493">
        <v>30490.095183679299</v>
      </c>
      <c r="I4493">
        <v>30130.7143441874</v>
      </c>
      <c r="J4493">
        <v>33090.996570098701</v>
      </c>
      <c r="K4493">
        <v>25725.6693788011</v>
      </c>
    </row>
    <row r="4494" spans="1:11" x14ac:dyDescent="0.35">
      <c r="A4494" t="str">
        <f t="shared" si="71"/>
        <v>Grazing LivestockGrazing livestock (lowland)</v>
      </c>
      <c r="B4494" t="s">
        <v>63</v>
      </c>
      <c r="C4494" t="s">
        <v>65</v>
      </c>
      <c r="F4494" t="s">
        <v>251</v>
      </c>
      <c r="G4494" t="s">
        <v>9</v>
      </c>
      <c r="H4494">
        <v>-18021.4723727946</v>
      </c>
      <c r="I4494">
        <v>-44645.119530436903</v>
      </c>
      <c r="J4494">
        <v>-25884.404360006301</v>
      </c>
      <c r="K4494">
        <v>23475.738486047401</v>
      </c>
    </row>
    <row r="4495" spans="1:11" x14ac:dyDescent="0.35">
      <c r="A4495" t="str">
        <f t="shared" si="71"/>
        <v>Grazing LivestockGrazing livestock (lowland)</v>
      </c>
      <c r="B4495" t="s">
        <v>63</v>
      </c>
      <c r="C4495" t="s">
        <v>65</v>
      </c>
      <c r="F4495" t="s">
        <v>252</v>
      </c>
      <c r="G4495" t="s">
        <v>9</v>
      </c>
      <c r="H4495">
        <v>2930.6432705428801</v>
      </c>
      <c r="I4495">
        <v>2010.32935535363</v>
      </c>
      <c r="J4495">
        <v>3630.7925861275098</v>
      </c>
      <c r="K4495">
        <v>2453.3315843186501</v>
      </c>
    </row>
    <row r="4496" spans="1:11" x14ac:dyDescent="0.35">
      <c r="A4496" t="str">
        <f t="shared" si="71"/>
        <v>Grazing LivestockGrazing livestock (lowland)</v>
      </c>
      <c r="B4496" t="s">
        <v>63</v>
      </c>
      <c r="C4496" t="s">
        <v>65</v>
      </c>
      <c r="F4496" t="s">
        <v>253</v>
      </c>
      <c r="G4496" t="s">
        <v>9</v>
      </c>
      <c r="H4496">
        <v>-15090.829102251801</v>
      </c>
      <c r="I4496">
        <v>-42634.790175083297</v>
      </c>
      <c r="J4496">
        <v>-22253.611773878802</v>
      </c>
      <c r="K4496">
        <v>25929.070070366</v>
      </c>
    </row>
    <row r="4497" spans="1:11" x14ac:dyDescent="0.35">
      <c r="A4497" t="str">
        <f t="shared" si="71"/>
        <v>Grazing LivestockGrazing livestock (lowland)</v>
      </c>
      <c r="B4497" t="s">
        <v>63</v>
      </c>
      <c r="C4497" t="s">
        <v>65</v>
      </c>
      <c r="F4497" t="s">
        <v>254</v>
      </c>
      <c r="G4497" t="s">
        <v>9</v>
      </c>
      <c r="H4497">
        <v>570.43054771649304</v>
      </c>
      <c r="I4497">
        <v>463.24111367703199</v>
      </c>
      <c r="J4497">
        <v>465.36671779685003</v>
      </c>
      <c r="K4497">
        <v>881.88919599273095</v>
      </c>
    </row>
    <row r="4498" spans="1:11" x14ac:dyDescent="0.35">
      <c r="A4498" t="str">
        <f t="shared" si="71"/>
        <v>Grazing LivestockGrazing livestock (lowland)</v>
      </c>
      <c r="B4498" t="s">
        <v>63</v>
      </c>
      <c r="C4498" t="s">
        <v>65</v>
      </c>
      <c r="F4498" t="s">
        <v>255</v>
      </c>
      <c r="G4498" t="s">
        <v>9</v>
      </c>
      <c r="H4498">
        <v>13767.067530143</v>
      </c>
      <c r="I4498">
        <v>8940.9051434795292</v>
      </c>
      <c r="J4498">
        <v>14602.8989700763</v>
      </c>
      <c r="K4498">
        <v>16841.827133583101</v>
      </c>
    </row>
    <row r="4499" spans="1:11" x14ac:dyDescent="0.35">
      <c r="A4499" t="str">
        <f t="shared" si="71"/>
        <v>Grazing LivestockGrazing livestock (lowland)</v>
      </c>
      <c r="B4499" t="s">
        <v>63</v>
      </c>
      <c r="C4499" t="s">
        <v>65</v>
      </c>
      <c r="F4499" t="s">
        <v>256</v>
      </c>
      <c r="G4499" t="s">
        <v>9</v>
      </c>
      <c r="H4499">
        <v>4381.71359075692</v>
      </c>
      <c r="I4499">
        <v>3392.9794757531199</v>
      </c>
      <c r="J4499">
        <v>4688.2175470061202</v>
      </c>
      <c r="K4499">
        <v>4745.5757622708497</v>
      </c>
    </row>
    <row r="4500" spans="1:11" x14ac:dyDescent="0.35">
      <c r="A4500" t="str">
        <f t="shared" si="71"/>
        <v>Grazing LivestockGrazing livestock (lowland)</v>
      </c>
      <c r="B4500" t="s">
        <v>63</v>
      </c>
      <c r="C4500" t="s">
        <v>65</v>
      </c>
      <c r="F4500" t="s">
        <v>257</v>
      </c>
      <c r="G4500" t="s">
        <v>9</v>
      </c>
      <c r="H4500">
        <v>0</v>
      </c>
      <c r="I4500">
        <v>0</v>
      </c>
      <c r="J4500">
        <v>0</v>
      </c>
      <c r="K4500">
        <v>0</v>
      </c>
    </row>
    <row r="4501" spans="1:11" x14ac:dyDescent="0.35">
      <c r="A4501" t="str">
        <f t="shared" si="71"/>
        <v>Grazing LivestockGrazing livestock (lowland)</v>
      </c>
      <c r="B4501" t="s">
        <v>63</v>
      </c>
      <c r="C4501" t="s">
        <v>65</v>
      </c>
      <c r="F4501" t="s">
        <v>258</v>
      </c>
      <c r="G4501" t="s">
        <v>9</v>
      </c>
      <c r="H4501">
        <v>0</v>
      </c>
      <c r="I4501">
        <v>0</v>
      </c>
      <c r="J4501">
        <v>0</v>
      </c>
      <c r="K4501">
        <v>0</v>
      </c>
    </row>
    <row r="4502" spans="1:11" x14ac:dyDescent="0.35">
      <c r="A4502" t="str">
        <f t="shared" si="71"/>
        <v>Grazing LivestockGrazing livestock (lowland)</v>
      </c>
      <c r="B4502" t="s">
        <v>63</v>
      </c>
      <c r="C4502" t="s">
        <v>65</v>
      </c>
      <c r="F4502" t="s">
        <v>259</v>
      </c>
      <c r="G4502" t="s">
        <v>9</v>
      </c>
      <c r="H4502">
        <v>23869.054660610302</v>
      </c>
      <c r="I4502">
        <v>23785.269137154599</v>
      </c>
      <c r="J4502">
        <v>25292.6253103536</v>
      </c>
      <c r="K4502">
        <v>21150.9013085105</v>
      </c>
    </row>
    <row r="4503" spans="1:11" x14ac:dyDescent="0.35">
      <c r="A4503" t="str">
        <f t="shared" si="71"/>
        <v>Grazing LivestockGrazing livestock (lowland)</v>
      </c>
      <c r="B4503" t="s">
        <v>63</v>
      </c>
      <c r="C4503" t="s">
        <v>65</v>
      </c>
      <c r="F4503" t="s">
        <v>260</v>
      </c>
      <c r="G4503" t="s">
        <v>9</v>
      </c>
      <c r="H4503">
        <v>-254.25588601723601</v>
      </c>
      <c r="I4503">
        <v>-24397.4467056551</v>
      </c>
      <c r="J4503">
        <v>-6363.3527104040904</v>
      </c>
      <c r="K4503">
        <v>35368.000326837697</v>
      </c>
    </row>
    <row r="4504" spans="1:11" x14ac:dyDescent="0.35">
      <c r="A4504" t="str">
        <f t="shared" si="71"/>
        <v>Grazing LivestockGrazing livestock (LFA)</v>
      </c>
      <c r="B4504" t="s">
        <v>63</v>
      </c>
      <c r="C4504" t="s">
        <v>66</v>
      </c>
      <c r="F4504" t="s">
        <v>4</v>
      </c>
      <c r="G4504" t="s">
        <v>5</v>
      </c>
      <c r="H4504">
        <v>6928.0001000000002</v>
      </c>
      <c r="I4504">
        <v>1697.7819999999999</v>
      </c>
      <c r="J4504">
        <v>3489.9393</v>
      </c>
      <c r="K4504">
        <v>1740.2788</v>
      </c>
    </row>
    <row r="4505" spans="1:11" x14ac:dyDescent="0.35">
      <c r="A4505" t="str">
        <f t="shared" si="71"/>
        <v>Grazing LivestockGrazing livestock (LFA)</v>
      </c>
      <c r="B4505" t="s">
        <v>63</v>
      </c>
      <c r="C4505" t="s">
        <v>66</v>
      </c>
      <c r="F4505" t="s">
        <v>6</v>
      </c>
      <c r="G4505" t="s">
        <v>7</v>
      </c>
      <c r="H4505">
        <v>171.82483368512101</v>
      </c>
      <c r="I4505">
        <v>73.111349671512599</v>
      </c>
      <c r="J4505">
        <v>133.45696469219399</v>
      </c>
      <c r="K4505">
        <v>345.07035628256801</v>
      </c>
    </row>
    <row r="4506" spans="1:11" x14ac:dyDescent="0.35">
      <c r="A4506" t="str">
        <f t="shared" si="71"/>
        <v>Grazing LivestockGrazing livestock (LFA)</v>
      </c>
      <c r="B4506" t="s">
        <v>63</v>
      </c>
      <c r="C4506" t="s">
        <v>66</v>
      </c>
      <c r="F4506" t="s">
        <v>8</v>
      </c>
      <c r="G4506" t="s">
        <v>9</v>
      </c>
      <c r="H4506">
        <v>164.67543071253701</v>
      </c>
      <c r="I4506">
        <v>68.603485963451106</v>
      </c>
      <c r="J4506">
        <v>130.19994215142901</v>
      </c>
      <c r="K4506">
        <v>327.53817484072101</v>
      </c>
    </row>
    <row r="4507" spans="1:11" x14ac:dyDescent="0.35">
      <c r="A4507" t="str">
        <f t="shared" si="71"/>
        <v>Grazing LivestockGrazing livestock (LFA)</v>
      </c>
      <c r="B4507" t="s">
        <v>63</v>
      </c>
      <c r="C4507" t="s">
        <v>66</v>
      </c>
      <c r="F4507" t="s">
        <v>217</v>
      </c>
      <c r="G4507" t="s">
        <v>9</v>
      </c>
      <c r="H4507">
        <v>77.704940430211593</v>
      </c>
      <c r="I4507">
        <v>47.497991218542801</v>
      </c>
      <c r="J4507">
        <v>71.919130465965395</v>
      </c>
      <c r="K4507">
        <v>118.77706072670701</v>
      </c>
    </row>
    <row r="4508" spans="1:11" x14ac:dyDescent="0.35">
      <c r="A4508" t="str">
        <f t="shared" si="71"/>
        <v>Grazing LivestockGrazing livestock (LFA)</v>
      </c>
      <c r="B4508" t="s">
        <v>63</v>
      </c>
      <c r="C4508" t="s">
        <v>66</v>
      </c>
      <c r="F4508" t="s">
        <v>218</v>
      </c>
      <c r="G4508" t="s">
        <v>9</v>
      </c>
      <c r="H4508">
        <v>3627.0299831981802</v>
      </c>
      <c r="I4508">
        <v>1878.64065580858</v>
      </c>
      <c r="J4508">
        <v>4117.72607383172</v>
      </c>
      <c r="K4508">
        <v>4348.68697170821</v>
      </c>
    </row>
    <row r="4509" spans="1:11" x14ac:dyDescent="0.35">
      <c r="A4509" t="str">
        <f t="shared" si="71"/>
        <v>Grazing LivestockGrazing livestock (LFA)</v>
      </c>
      <c r="B4509" t="s">
        <v>63</v>
      </c>
      <c r="C4509" t="s">
        <v>66</v>
      </c>
      <c r="F4509" t="s">
        <v>219</v>
      </c>
      <c r="G4509" t="s">
        <v>9</v>
      </c>
      <c r="H4509">
        <v>60198.956995713597</v>
      </c>
      <c r="I4509">
        <v>23190.621950698001</v>
      </c>
      <c r="J4509">
        <v>60496.1202579655</v>
      </c>
      <c r="K4509">
        <v>95707.637180720703</v>
      </c>
    </row>
    <row r="4510" spans="1:11" x14ac:dyDescent="0.35">
      <c r="A4510" t="str">
        <f t="shared" si="71"/>
        <v>Grazing LivestockGrazing livestock (LFA)</v>
      </c>
      <c r="B4510" t="s">
        <v>63</v>
      </c>
      <c r="C4510" t="s">
        <v>66</v>
      </c>
      <c r="F4510" t="s">
        <v>220</v>
      </c>
      <c r="G4510" t="s">
        <v>9</v>
      </c>
      <c r="H4510" t="s">
        <v>19</v>
      </c>
      <c r="I4510" t="s">
        <v>24</v>
      </c>
      <c r="J4510" t="s">
        <v>19</v>
      </c>
      <c r="K4510" t="s">
        <v>19</v>
      </c>
    </row>
    <row r="4511" spans="1:11" x14ac:dyDescent="0.35">
      <c r="A4511" t="str">
        <f t="shared" si="71"/>
        <v>Grazing LivestockGrazing livestock (LFA)</v>
      </c>
      <c r="B4511" t="s">
        <v>63</v>
      </c>
      <c r="C4511" t="s">
        <v>66</v>
      </c>
      <c r="F4511" t="s">
        <v>221</v>
      </c>
      <c r="G4511" t="s">
        <v>9</v>
      </c>
      <c r="H4511">
        <v>3363.82955450592</v>
      </c>
      <c r="I4511" t="s">
        <v>19</v>
      </c>
      <c r="J4511">
        <v>3873.6425000858899</v>
      </c>
      <c r="K4511">
        <v>4549.0960628262601</v>
      </c>
    </row>
    <row r="4512" spans="1:11" x14ac:dyDescent="0.35">
      <c r="A4512" t="str">
        <f t="shared" si="71"/>
        <v>Grazing LivestockGrazing livestock (LFA)</v>
      </c>
      <c r="B4512" t="s">
        <v>63</v>
      </c>
      <c r="C4512" t="s">
        <v>66</v>
      </c>
      <c r="F4512" t="s">
        <v>222</v>
      </c>
      <c r="G4512" t="s">
        <v>9</v>
      </c>
      <c r="H4512">
        <v>67624.703412345494</v>
      </c>
      <c r="I4512">
        <v>26650.721462531699</v>
      </c>
      <c r="J4512">
        <v>68481.271043023604</v>
      </c>
      <c r="K4512">
        <v>105880.366806801</v>
      </c>
    </row>
    <row r="4513" spans="1:11" x14ac:dyDescent="0.35">
      <c r="A4513" t="str">
        <f t="shared" si="71"/>
        <v>Grazing LivestockGrazing livestock (LFA)</v>
      </c>
      <c r="B4513" t="s">
        <v>63</v>
      </c>
      <c r="C4513" t="s">
        <v>66</v>
      </c>
      <c r="F4513" t="s">
        <v>223</v>
      </c>
      <c r="G4513" t="s">
        <v>9</v>
      </c>
      <c r="H4513">
        <v>5457.4425552332204</v>
      </c>
      <c r="I4513">
        <v>2461.2658642275601</v>
      </c>
      <c r="J4513">
        <v>5749.8188438692896</v>
      </c>
      <c r="K4513">
        <v>7794.1252492416797</v>
      </c>
    </row>
    <row r="4514" spans="1:11" x14ac:dyDescent="0.35">
      <c r="A4514" t="str">
        <f t="shared" si="71"/>
        <v>Grazing LivestockGrazing livestock (LFA)</v>
      </c>
      <c r="B4514" t="s">
        <v>63</v>
      </c>
      <c r="C4514" t="s">
        <v>66</v>
      </c>
      <c r="F4514" t="s">
        <v>224</v>
      </c>
      <c r="G4514" t="s">
        <v>9</v>
      </c>
      <c r="H4514">
        <v>33953.850665908598</v>
      </c>
      <c r="I4514">
        <v>17469.489343508201</v>
      </c>
      <c r="J4514">
        <v>35168.645242826999</v>
      </c>
      <c r="K4514">
        <v>47599.533529627603</v>
      </c>
    </row>
    <row r="4515" spans="1:11" x14ac:dyDescent="0.35">
      <c r="A4515" t="str">
        <f t="shared" si="71"/>
        <v>Grazing LivestockGrazing livestock (LFA)</v>
      </c>
      <c r="B4515" t="s">
        <v>63</v>
      </c>
      <c r="C4515" t="s">
        <v>66</v>
      </c>
      <c r="F4515" t="s">
        <v>225</v>
      </c>
      <c r="G4515" t="s">
        <v>9</v>
      </c>
      <c r="H4515">
        <v>2305.99249445738</v>
      </c>
      <c r="I4515">
        <v>767.537059881657</v>
      </c>
      <c r="J4515">
        <v>2477.4597575952098</v>
      </c>
      <c r="K4515">
        <v>3463.0206696766099</v>
      </c>
    </row>
    <row r="4516" spans="1:11" x14ac:dyDescent="0.35">
      <c r="A4516" t="str">
        <f t="shared" si="71"/>
        <v>Grazing LivestockGrazing livestock (LFA)</v>
      </c>
      <c r="B4516" t="s">
        <v>63</v>
      </c>
      <c r="C4516" t="s">
        <v>66</v>
      </c>
      <c r="F4516" t="s">
        <v>226</v>
      </c>
      <c r="G4516" t="s">
        <v>9</v>
      </c>
      <c r="H4516">
        <v>3993.8508369247802</v>
      </c>
      <c r="I4516">
        <v>2549.1433865478598</v>
      </c>
      <c r="J4516">
        <v>4072.3368425920798</v>
      </c>
      <c r="K4516">
        <v>5245.8840794360103</v>
      </c>
    </row>
    <row r="4517" spans="1:11" x14ac:dyDescent="0.35">
      <c r="A4517" t="str">
        <f t="shared" si="71"/>
        <v>Grazing LivestockGrazing livestock (LFA)</v>
      </c>
      <c r="B4517" t="s">
        <v>63</v>
      </c>
      <c r="C4517" t="s">
        <v>66</v>
      </c>
      <c r="F4517" t="s">
        <v>227</v>
      </c>
      <c r="G4517" t="s">
        <v>9</v>
      </c>
      <c r="H4517" t="s">
        <v>19</v>
      </c>
      <c r="I4517" t="s">
        <v>24</v>
      </c>
      <c r="J4517" t="s">
        <v>19</v>
      </c>
      <c r="K4517" t="s">
        <v>19</v>
      </c>
    </row>
    <row r="4518" spans="1:11" x14ac:dyDescent="0.35">
      <c r="A4518" t="str">
        <f t="shared" si="71"/>
        <v>Grazing LivestockGrazing livestock (LFA)</v>
      </c>
      <c r="B4518" t="s">
        <v>63</v>
      </c>
      <c r="C4518" t="s">
        <v>66</v>
      </c>
      <c r="F4518" t="s">
        <v>228</v>
      </c>
      <c r="G4518" t="s">
        <v>9</v>
      </c>
      <c r="H4518">
        <v>45785.809701215199</v>
      </c>
      <c r="I4518">
        <v>23273.2721482499</v>
      </c>
      <c r="J4518">
        <v>47569.916714769301</v>
      </c>
      <c r="K4518">
        <v>64170.769541983798</v>
      </c>
    </row>
    <row r="4519" spans="1:11" x14ac:dyDescent="0.35">
      <c r="A4519" t="str">
        <f t="shared" si="71"/>
        <v>Grazing LivestockGrazing livestock (LFA)</v>
      </c>
      <c r="B4519" t="s">
        <v>63</v>
      </c>
      <c r="C4519" t="s">
        <v>66</v>
      </c>
      <c r="F4519" t="s">
        <v>229</v>
      </c>
      <c r="G4519" t="s">
        <v>9</v>
      </c>
      <c r="H4519">
        <v>21838.893711130298</v>
      </c>
      <c r="I4519" t="s">
        <v>19</v>
      </c>
      <c r="J4519">
        <v>20911.354328254401</v>
      </c>
      <c r="K4519">
        <v>41709.597264817603</v>
      </c>
    </row>
    <row r="4520" spans="1:11" x14ac:dyDescent="0.35">
      <c r="A4520" t="str">
        <f t="shared" si="71"/>
        <v>Grazing LivestockGrazing livestock (LFA)</v>
      </c>
      <c r="B4520" t="s">
        <v>63</v>
      </c>
      <c r="C4520" t="s">
        <v>66</v>
      </c>
      <c r="F4520" t="s">
        <v>230</v>
      </c>
      <c r="G4520" t="s">
        <v>9</v>
      </c>
      <c r="H4520">
        <v>4642.4718925595798</v>
      </c>
      <c r="I4520" t="s">
        <v>19</v>
      </c>
      <c r="J4520">
        <v>2929.5694562653298</v>
      </c>
      <c r="K4520">
        <v>11489.409800257299</v>
      </c>
    </row>
    <row r="4521" spans="1:11" x14ac:dyDescent="0.35">
      <c r="A4521" t="str">
        <f t="shared" si="71"/>
        <v>Grazing LivestockGrazing livestock (LFA)</v>
      </c>
      <c r="B4521" t="s">
        <v>63</v>
      </c>
      <c r="C4521" t="s">
        <v>66</v>
      </c>
      <c r="F4521" t="s">
        <v>231</v>
      </c>
      <c r="G4521" t="s">
        <v>9</v>
      </c>
      <c r="H4521">
        <v>0</v>
      </c>
      <c r="I4521">
        <v>0</v>
      </c>
      <c r="J4521">
        <v>0</v>
      </c>
      <c r="K4521">
        <v>0</v>
      </c>
    </row>
    <row r="4522" spans="1:11" x14ac:dyDescent="0.35">
      <c r="A4522" t="str">
        <f t="shared" si="71"/>
        <v>Grazing LivestockGrazing livestock (LFA)</v>
      </c>
      <c r="B4522" t="s">
        <v>63</v>
      </c>
      <c r="C4522" t="s">
        <v>66</v>
      </c>
      <c r="F4522" t="s">
        <v>232</v>
      </c>
      <c r="G4522" t="s">
        <v>9</v>
      </c>
      <c r="H4522">
        <v>4320.2451750542004</v>
      </c>
      <c r="I4522">
        <v>2318.5079830037098</v>
      </c>
      <c r="J4522">
        <v>4528.5667676225803</v>
      </c>
      <c r="K4522">
        <v>5855.33464488564</v>
      </c>
    </row>
    <row r="4523" spans="1:11" x14ac:dyDescent="0.35">
      <c r="A4523" t="str">
        <f t="shared" si="71"/>
        <v>Grazing LivestockGrazing livestock (LFA)</v>
      </c>
      <c r="B4523" t="s">
        <v>63</v>
      </c>
      <c r="C4523" t="s">
        <v>66</v>
      </c>
      <c r="F4523" t="s">
        <v>233</v>
      </c>
      <c r="G4523" t="s">
        <v>9</v>
      </c>
      <c r="H4523">
        <v>4286.4794784428504</v>
      </c>
      <c r="I4523">
        <v>2568.33415367815</v>
      </c>
      <c r="J4523">
        <v>4500.7390991871998</v>
      </c>
      <c r="K4523">
        <v>5532.9941948956703</v>
      </c>
    </row>
    <row r="4524" spans="1:11" x14ac:dyDescent="0.35">
      <c r="A4524" t="str">
        <f t="shared" si="71"/>
        <v>Grazing LivestockGrazing livestock (LFA)</v>
      </c>
      <c r="B4524" t="s">
        <v>63</v>
      </c>
      <c r="C4524" t="s">
        <v>66</v>
      </c>
      <c r="F4524" t="s">
        <v>234</v>
      </c>
      <c r="G4524" t="s">
        <v>9</v>
      </c>
      <c r="H4524">
        <v>9058.8347720578095</v>
      </c>
      <c r="I4524">
        <v>4292.6133412888103</v>
      </c>
      <c r="J4524">
        <v>9601.7068100869292</v>
      </c>
      <c r="K4524">
        <v>12619.9966346197</v>
      </c>
    </row>
    <row r="4525" spans="1:11" x14ac:dyDescent="0.35">
      <c r="A4525" t="str">
        <f t="shared" si="71"/>
        <v>Grazing LivestockGrazing livestock (LFA)</v>
      </c>
      <c r="B4525" t="s">
        <v>63</v>
      </c>
      <c r="C4525" t="s">
        <v>66</v>
      </c>
      <c r="F4525" t="s">
        <v>235</v>
      </c>
      <c r="G4525" t="s">
        <v>9</v>
      </c>
      <c r="H4525">
        <v>17665.5594255549</v>
      </c>
      <c r="I4525">
        <v>9179.4554779706705</v>
      </c>
      <c r="J4525">
        <v>18631.012676896698</v>
      </c>
      <c r="K4525">
        <v>24008.325474401001</v>
      </c>
    </row>
    <row r="4526" spans="1:11" x14ac:dyDescent="0.35">
      <c r="A4526" t="str">
        <f t="shared" si="71"/>
        <v>Grazing LivestockGrazing livestock (LFA)</v>
      </c>
      <c r="B4526" t="s">
        <v>63</v>
      </c>
      <c r="C4526" t="s">
        <v>66</v>
      </c>
      <c r="F4526" t="s">
        <v>236</v>
      </c>
      <c r="G4526" t="s">
        <v>9</v>
      </c>
      <c r="H4526">
        <v>0</v>
      </c>
      <c r="I4526">
        <v>0</v>
      </c>
      <c r="J4526">
        <v>0</v>
      </c>
      <c r="K4526">
        <v>0</v>
      </c>
    </row>
    <row r="4527" spans="1:11" x14ac:dyDescent="0.35">
      <c r="A4527" t="str">
        <f t="shared" si="71"/>
        <v>Grazing LivestockGrazing livestock (LFA)</v>
      </c>
      <c r="B4527" t="s">
        <v>63</v>
      </c>
      <c r="C4527" t="s">
        <v>66</v>
      </c>
      <c r="F4527" t="s">
        <v>237</v>
      </c>
      <c r="G4527" t="s">
        <v>9</v>
      </c>
      <c r="H4527">
        <v>1971.3894798731301</v>
      </c>
      <c r="I4527">
        <v>1485.81347870339</v>
      </c>
      <c r="J4527">
        <v>2054.4616610094099</v>
      </c>
      <c r="K4527">
        <v>2278.5157430522099</v>
      </c>
    </row>
    <row r="4528" spans="1:11" x14ac:dyDescent="0.35">
      <c r="A4528" t="str">
        <f t="shared" si="71"/>
        <v>Grazing LivestockGrazing livestock (LFA)</v>
      </c>
      <c r="B4528" t="s">
        <v>63</v>
      </c>
      <c r="C4528" t="s">
        <v>66</v>
      </c>
      <c r="F4528" t="s">
        <v>238</v>
      </c>
      <c r="G4528" t="s">
        <v>9</v>
      </c>
      <c r="H4528">
        <v>5529.41955010942</v>
      </c>
      <c r="I4528">
        <v>4194.09187875711</v>
      </c>
      <c r="J4528">
        <v>5699.25910012246</v>
      </c>
      <c r="K4528">
        <v>6491.5444488549801</v>
      </c>
    </row>
    <row r="4529" spans="1:11" x14ac:dyDescent="0.35">
      <c r="A4529" t="str">
        <f t="shared" si="71"/>
        <v>Grazing LivestockGrazing livestock (LFA)</v>
      </c>
      <c r="B4529" t="s">
        <v>63</v>
      </c>
      <c r="C4529" t="s">
        <v>66</v>
      </c>
      <c r="F4529" t="s">
        <v>239</v>
      </c>
      <c r="G4529" t="s">
        <v>9</v>
      </c>
      <c r="H4529">
        <v>192.91192465485099</v>
      </c>
      <c r="I4529">
        <v>94.787353087734502</v>
      </c>
      <c r="J4529">
        <v>224.92278369999201</v>
      </c>
      <c r="K4529">
        <v>224.44605375874301</v>
      </c>
    </row>
    <row r="4530" spans="1:11" x14ac:dyDescent="0.35">
      <c r="A4530" t="str">
        <f t="shared" ref="A4530:A4593" si="72">CONCATENATE(B4530,C4530,D4530,E4530)</f>
        <v>Grazing LivestockGrazing livestock (LFA)</v>
      </c>
      <c r="B4530" t="s">
        <v>63</v>
      </c>
      <c r="C4530" t="s">
        <v>66</v>
      </c>
      <c r="F4530" t="s">
        <v>240</v>
      </c>
      <c r="G4530" t="s">
        <v>9</v>
      </c>
      <c r="H4530">
        <v>2200.2082034467599</v>
      </c>
      <c r="I4530">
        <v>1714.34907508738</v>
      </c>
      <c r="J4530">
        <v>2383.9092289656701</v>
      </c>
      <c r="K4530">
        <v>2305.81050938505</v>
      </c>
    </row>
    <row r="4531" spans="1:11" x14ac:dyDescent="0.35">
      <c r="A4531" t="str">
        <f t="shared" si="72"/>
        <v>Grazing LivestockGrazing livestock (LFA)</v>
      </c>
      <c r="B4531" t="s">
        <v>63</v>
      </c>
      <c r="C4531" t="s">
        <v>66</v>
      </c>
      <c r="F4531" t="s">
        <v>241</v>
      </c>
      <c r="G4531" t="s">
        <v>9</v>
      </c>
      <c r="H4531">
        <v>1826.4585834951099</v>
      </c>
      <c r="I4531">
        <v>446.33496461854298</v>
      </c>
      <c r="J4531">
        <v>2332.8506949103698</v>
      </c>
      <c r="K4531">
        <v>2157.36608352639</v>
      </c>
    </row>
    <row r="4532" spans="1:11" x14ac:dyDescent="0.35">
      <c r="A4532" t="str">
        <f t="shared" si="72"/>
        <v>Grazing LivestockGrazing livestock (LFA)</v>
      </c>
      <c r="B4532" t="s">
        <v>63</v>
      </c>
      <c r="C4532" t="s">
        <v>66</v>
      </c>
      <c r="F4532" t="s">
        <v>242</v>
      </c>
      <c r="G4532" t="s">
        <v>9</v>
      </c>
      <c r="H4532">
        <v>43380.673853757602</v>
      </c>
      <c r="I4532">
        <v>24937.402681675299</v>
      </c>
      <c r="J4532">
        <v>42393.833173831998</v>
      </c>
      <c r="K4532">
        <v>63352.570246905299</v>
      </c>
    </row>
    <row r="4533" spans="1:11" x14ac:dyDescent="0.35">
      <c r="A4533" t="str">
        <f t="shared" si="72"/>
        <v>Grazing LivestockGrazing livestock (LFA)</v>
      </c>
      <c r="B4533" t="s">
        <v>63</v>
      </c>
      <c r="C4533" t="s">
        <v>66</v>
      </c>
      <c r="F4533" t="s">
        <v>243</v>
      </c>
      <c r="G4533" t="s">
        <v>9</v>
      </c>
      <c r="H4533">
        <v>-21496.115432229799</v>
      </c>
      <c r="I4533">
        <v>-21700.758377577298</v>
      </c>
      <c r="J4533">
        <v>-21447.662568601099</v>
      </c>
      <c r="K4533">
        <v>-21393.636705222201</v>
      </c>
    </row>
    <row r="4534" spans="1:11" x14ac:dyDescent="0.35">
      <c r="A4534" t="str">
        <f t="shared" si="72"/>
        <v>Grazing LivestockGrazing livestock (LFA)</v>
      </c>
      <c r="B4534" t="s">
        <v>63</v>
      </c>
      <c r="C4534" t="s">
        <v>66</v>
      </c>
      <c r="F4534" t="s">
        <v>244</v>
      </c>
      <c r="G4534" t="s">
        <v>9</v>
      </c>
      <c r="H4534" t="s">
        <v>19</v>
      </c>
      <c r="I4534">
        <v>-140.805010183875</v>
      </c>
      <c r="J4534" t="s">
        <v>19</v>
      </c>
      <c r="K4534" t="s">
        <v>19</v>
      </c>
    </row>
    <row r="4535" spans="1:11" x14ac:dyDescent="0.35">
      <c r="A4535" t="str">
        <f t="shared" si="72"/>
        <v>Grazing LivestockGrazing livestock (LFA)</v>
      </c>
      <c r="B4535" t="s">
        <v>63</v>
      </c>
      <c r="C4535" t="s">
        <v>66</v>
      </c>
      <c r="F4535" t="s">
        <v>245</v>
      </c>
      <c r="G4535" t="s">
        <v>9</v>
      </c>
      <c r="H4535">
        <v>2968.3148691063102</v>
      </c>
      <c r="I4535" t="s">
        <v>19</v>
      </c>
      <c r="J4535">
        <v>2491.6565447141202</v>
      </c>
      <c r="K4535">
        <v>5036.4144125642397</v>
      </c>
    </row>
    <row r="4536" spans="1:11" x14ac:dyDescent="0.35">
      <c r="A4536" t="str">
        <f t="shared" si="72"/>
        <v>Grazing LivestockGrazing livestock (LFA)</v>
      </c>
      <c r="B4536" t="s">
        <v>63</v>
      </c>
      <c r="C4536" t="s">
        <v>66</v>
      </c>
      <c r="F4536" t="s">
        <v>246</v>
      </c>
      <c r="G4536" t="s">
        <v>9</v>
      </c>
      <c r="H4536">
        <v>6383.9399249575599</v>
      </c>
      <c r="I4536">
        <v>4849.1379157041401</v>
      </c>
      <c r="J4536">
        <v>5646.1910272479499</v>
      </c>
      <c r="K4536">
        <v>9360.7377211053808</v>
      </c>
    </row>
    <row r="4537" spans="1:11" x14ac:dyDescent="0.35">
      <c r="A4537" t="str">
        <f t="shared" si="72"/>
        <v>Grazing LivestockGrazing livestock (LFA)</v>
      </c>
      <c r="B4537" t="s">
        <v>63</v>
      </c>
      <c r="C4537" t="s">
        <v>66</v>
      </c>
      <c r="F4537" t="s">
        <v>247</v>
      </c>
      <c r="G4537" t="s">
        <v>9</v>
      </c>
      <c r="H4537">
        <v>0</v>
      </c>
      <c r="I4537">
        <v>0</v>
      </c>
      <c r="J4537">
        <v>0</v>
      </c>
      <c r="K4537">
        <v>0</v>
      </c>
    </row>
    <row r="4538" spans="1:11" x14ac:dyDescent="0.35">
      <c r="A4538" t="str">
        <f t="shared" si="72"/>
        <v>Grazing LivestockGrazing livestock (LFA)</v>
      </c>
      <c r="B4538" t="s">
        <v>63</v>
      </c>
      <c r="C4538" t="s">
        <v>66</v>
      </c>
      <c r="F4538" t="s">
        <v>243</v>
      </c>
      <c r="G4538" t="s">
        <v>9</v>
      </c>
      <c r="H4538">
        <v>-21496.115432229799</v>
      </c>
      <c r="I4538">
        <v>-21700.758377577298</v>
      </c>
      <c r="J4538">
        <v>-21447.662568601099</v>
      </c>
      <c r="K4538">
        <v>-21393.636705222201</v>
      </c>
    </row>
    <row r="4539" spans="1:11" x14ac:dyDescent="0.35">
      <c r="A4539" t="str">
        <f t="shared" si="72"/>
        <v>Grazing LivestockGrazing livestock (LFA)</v>
      </c>
      <c r="B4539" t="s">
        <v>63</v>
      </c>
      <c r="C4539" t="s">
        <v>66</v>
      </c>
      <c r="F4539" t="s">
        <v>248</v>
      </c>
      <c r="G4539" t="s">
        <v>9</v>
      </c>
      <c r="H4539">
        <v>10331.927341889001</v>
      </c>
      <c r="I4539">
        <v>2017.61291991551</v>
      </c>
      <c r="J4539">
        <v>6509.5505400910597</v>
      </c>
      <c r="K4539">
        <v>26108.5697901969</v>
      </c>
    </row>
    <row r="4540" spans="1:11" x14ac:dyDescent="0.35">
      <c r="A4540" t="str">
        <f t="shared" si="72"/>
        <v>Grazing LivestockGrazing livestock (LFA)</v>
      </c>
      <c r="B4540" t="s">
        <v>63</v>
      </c>
      <c r="C4540" t="s">
        <v>66</v>
      </c>
      <c r="F4540" t="s">
        <v>213</v>
      </c>
      <c r="G4540" t="s">
        <v>9</v>
      </c>
      <c r="H4540">
        <v>2663.8631333593698</v>
      </c>
      <c r="I4540" t="s">
        <v>19</v>
      </c>
      <c r="J4540">
        <v>2733.41876281344</v>
      </c>
      <c r="K4540">
        <v>4737.0889899365502</v>
      </c>
    </row>
    <row r="4541" spans="1:11" x14ac:dyDescent="0.35">
      <c r="A4541" t="str">
        <f t="shared" si="72"/>
        <v>Grazing LivestockGrazing livestock (LFA)</v>
      </c>
      <c r="B4541" t="s">
        <v>63</v>
      </c>
      <c r="C4541" t="s">
        <v>66</v>
      </c>
      <c r="F4541" t="s">
        <v>216</v>
      </c>
      <c r="G4541" t="s">
        <v>9</v>
      </c>
      <c r="H4541">
        <v>24045.2304464314</v>
      </c>
      <c r="I4541">
        <v>7510.0117506841298</v>
      </c>
      <c r="J4541">
        <v>20964.647688256398</v>
      </c>
      <c r="K4541">
        <v>46354.439466480901</v>
      </c>
    </row>
    <row r="4542" spans="1:11" x14ac:dyDescent="0.35">
      <c r="A4542" t="str">
        <f t="shared" si="72"/>
        <v>Grazing LivestockGrazing livestock (LFA)</v>
      </c>
      <c r="B4542" t="s">
        <v>63</v>
      </c>
      <c r="C4542" t="s">
        <v>66</v>
      </c>
      <c r="F4542" t="s">
        <v>249</v>
      </c>
      <c r="G4542" t="s">
        <v>9</v>
      </c>
      <c r="H4542">
        <v>15544.90548945</v>
      </c>
      <c r="I4542">
        <v>-11777.3685570939</v>
      </c>
      <c r="J4542">
        <v>8759.9544225597292</v>
      </c>
      <c r="K4542">
        <v>55806.461541392098</v>
      </c>
    </row>
    <row r="4543" spans="1:11" x14ac:dyDescent="0.35">
      <c r="A4543" t="str">
        <f t="shared" si="72"/>
        <v>Grazing LivestockGrazing livestock (LFA)</v>
      </c>
      <c r="B4543" t="s">
        <v>63</v>
      </c>
      <c r="C4543" t="s">
        <v>66</v>
      </c>
      <c r="F4543" t="s">
        <v>250</v>
      </c>
      <c r="G4543" t="s">
        <v>9</v>
      </c>
      <c r="H4543">
        <v>27950.879003841201</v>
      </c>
      <c r="I4543">
        <v>25078.0764979249</v>
      </c>
      <c r="J4543">
        <v>29388.218400188201</v>
      </c>
      <c r="K4543">
        <v>27871.1016356115</v>
      </c>
    </row>
    <row r="4544" spans="1:11" x14ac:dyDescent="0.35">
      <c r="A4544" t="str">
        <f t="shared" si="72"/>
        <v>Grazing LivestockGrazing livestock (LFA)</v>
      </c>
      <c r="B4544" t="s">
        <v>63</v>
      </c>
      <c r="C4544" t="s">
        <v>66</v>
      </c>
      <c r="F4544" t="s">
        <v>251</v>
      </c>
      <c r="G4544" t="s">
        <v>9</v>
      </c>
      <c r="H4544">
        <v>-12405.9735143913</v>
      </c>
      <c r="I4544">
        <v>-36855.445055018798</v>
      </c>
      <c r="J4544">
        <v>-20628.2639776285</v>
      </c>
      <c r="K4544">
        <v>27935.359905780599</v>
      </c>
    </row>
    <row r="4545" spans="1:11" x14ac:dyDescent="0.35">
      <c r="A4545" t="str">
        <f t="shared" si="72"/>
        <v>Grazing LivestockGrazing livestock (LFA)</v>
      </c>
      <c r="B4545" t="s">
        <v>63</v>
      </c>
      <c r="C4545" t="s">
        <v>66</v>
      </c>
      <c r="F4545" t="s">
        <v>252</v>
      </c>
      <c r="G4545" t="s">
        <v>9</v>
      </c>
      <c r="H4545">
        <v>3297.1644900091701</v>
      </c>
      <c r="I4545" t="s">
        <v>19</v>
      </c>
      <c r="J4545">
        <v>2707.4323525053901</v>
      </c>
      <c r="K4545">
        <v>5788.7534144529</v>
      </c>
    </row>
    <row r="4546" spans="1:11" x14ac:dyDescent="0.35">
      <c r="A4546" t="str">
        <f t="shared" si="72"/>
        <v>Grazing LivestockGrazing livestock (LFA)</v>
      </c>
      <c r="B4546" t="s">
        <v>63</v>
      </c>
      <c r="C4546" t="s">
        <v>66</v>
      </c>
      <c r="F4546" t="s">
        <v>253</v>
      </c>
      <c r="G4546" t="s">
        <v>9</v>
      </c>
      <c r="H4546">
        <v>-9108.8090243820898</v>
      </c>
      <c r="I4546">
        <v>-34899.989936635</v>
      </c>
      <c r="J4546">
        <v>-17920.831625123101</v>
      </c>
      <c r="K4546">
        <v>33724.113320233497</v>
      </c>
    </row>
    <row r="4547" spans="1:11" x14ac:dyDescent="0.35">
      <c r="A4547" t="str">
        <f t="shared" si="72"/>
        <v>Grazing LivestockGrazing livestock (LFA)</v>
      </c>
      <c r="B4547" t="s">
        <v>63</v>
      </c>
      <c r="C4547" t="s">
        <v>66</v>
      </c>
      <c r="F4547" t="s">
        <v>254</v>
      </c>
      <c r="G4547" t="s">
        <v>9</v>
      </c>
      <c r="H4547" t="s">
        <v>19</v>
      </c>
      <c r="I4547">
        <v>-140.805010183875</v>
      </c>
      <c r="J4547" t="s">
        <v>19</v>
      </c>
      <c r="K4547" t="s">
        <v>19</v>
      </c>
    </row>
    <row r="4548" spans="1:11" x14ac:dyDescent="0.35">
      <c r="A4548" t="str">
        <f t="shared" si="72"/>
        <v>Grazing LivestockGrazing livestock (LFA)</v>
      </c>
      <c r="B4548" t="s">
        <v>63</v>
      </c>
      <c r="C4548" t="s">
        <v>66</v>
      </c>
      <c r="F4548" t="s">
        <v>255</v>
      </c>
      <c r="G4548" t="s">
        <v>9</v>
      </c>
      <c r="H4548">
        <v>11651.6929016788</v>
      </c>
      <c r="I4548">
        <v>7526.3104269570504</v>
      </c>
      <c r="J4548">
        <v>10347.930138240499</v>
      </c>
      <c r="K4548">
        <v>18290.889457252499</v>
      </c>
    </row>
    <row r="4549" spans="1:11" x14ac:dyDescent="0.35">
      <c r="A4549" t="str">
        <f t="shared" si="72"/>
        <v>Grazing LivestockGrazing livestock (LFA)</v>
      </c>
      <c r="B4549" t="s">
        <v>63</v>
      </c>
      <c r="C4549" t="s">
        <v>66</v>
      </c>
      <c r="F4549" t="s">
        <v>256</v>
      </c>
      <c r="G4549" t="s">
        <v>9</v>
      </c>
      <c r="H4549">
        <v>3803.0975231365801</v>
      </c>
      <c r="I4549">
        <v>2919.0401325965299</v>
      </c>
      <c r="J4549">
        <v>3790.7125187248998</v>
      </c>
      <c r="K4549">
        <v>4690.40341817644</v>
      </c>
    </row>
    <row r="4550" spans="1:11" x14ac:dyDescent="0.35">
      <c r="A4550" t="str">
        <f t="shared" si="72"/>
        <v>Grazing LivestockGrazing livestock (LFA)</v>
      </c>
      <c r="B4550" t="s">
        <v>63</v>
      </c>
      <c r="C4550" t="s">
        <v>66</v>
      </c>
      <c r="F4550" t="s">
        <v>257</v>
      </c>
      <c r="G4550" t="s">
        <v>9</v>
      </c>
      <c r="H4550">
        <v>0</v>
      </c>
      <c r="I4550">
        <v>0</v>
      </c>
      <c r="J4550">
        <v>0</v>
      </c>
      <c r="K4550">
        <v>0</v>
      </c>
    </row>
    <row r="4551" spans="1:11" x14ac:dyDescent="0.35">
      <c r="A4551" t="str">
        <f t="shared" si="72"/>
        <v>Grazing LivestockGrazing livestock (LFA)</v>
      </c>
      <c r="B4551" t="s">
        <v>63</v>
      </c>
      <c r="C4551" t="s">
        <v>66</v>
      </c>
      <c r="F4551" t="s">
        <v>258</v>
      </c>
      <c r="G4551" t="s">
        <v>9</v>
      </c>
      <c r="H4551">
        <v>0</v>
      </c>
      <c r="I4551">
        <v>0</v>
      </c>
      <c r="J4551">
        <v>0</v>
      </c>
      <c r="K4551">
        <v>0</v>
      </c>
    </row>
    <row r="4552" spans="1:11" x14ac:dyDescent="0.35">
      <c r="A4552" t="str">
        <f t="shared" si="72"/>
        <v>Grazing LivestockGrazing livestock (LFA)</v>
      </c>
      <c r="B4552" t="s">
        <v>63</v>
      </c>
      <c r="C4552" t="s">
        <v>66</v>
      </c>
      <c r="F4552" t="s">
        <v>259</v>
      </c>
      <c r="G4552" t="s">
        <v>9</v>
      </c>
      <c r="H4552">
        <v>22604.018094413699</v>
      </c>
      <c r="I4552">
        <v>21394.6787578146</v>
      </c>
      <c r="J4552">
        <v>23190.002915150999</v>
      </c>
      <c r="K4552">
        <v>22608.697288618401</v>
      </c>
    </row>
    <row r="4553" spans="1:11" x14ac:dyDescent="0.35">
      <c r="A4553" t="str">
        <f t="shared" si="72"/>
        <v>Grazing LivestockGrazing livestock (LFA)</v>
      </c>
      <c r="B4553" t="s">
        <v>63</v>
      </c>
      <c r="C4553" t="s">
        <v>66</v>
      </c>
      <c r="F4553" t="s">
        <v>260</v>
      </c>
      <c r="G4553" t="s">
        <v>9</v>
      </c>
      <c r="H4553">
        <v>5905.7376453126799</v>
      </c>
      <c r="I4553">
        <v>-18112.581473180901</v>
      </c>
      <c r="J4553">
        <v>-914.74933518184696</v>
      </c>
      <c r="K4553">
        <v>43015.283212379603</v>
      </c>
    </row>
    <row r="4554" spans="1:11" x14ac:dyDescent="0.35">
      <c r="A4554" t="str">
        <f t="shared" si="72"/>
        <v>Grazing LivestockGrazing livestock (LFA)Grazing livestock (DA)</v>
      </c>
      <c r="B4554" t="s">
        <v>63</v>
      </c>
      <c r="C4554" t="s">
        <v>66</v>
      </c>
      <c r="D4554" t="s">
        <v>67</v>
      </c>
      <c r="F4554" t="s">
        <v>4</v>
      </c>
      <c r="G4554" t="s">
        <v>5</v>
      </c>
      <c r="H4554">
        <v>2634.0001999999999</v>
      </c>
      <c r="I4554">
        <v>910.23170000000005</v>
      </c>
      <c r="J4554">
        <v>1159.3735999999999</v>
      </c>
      <c r="K4554">
        <v>564.39490000000001</v>
      </c>
    </row>
    <row r="4555" spans="1:11" x14ac:dyDescent="0.35">
      <c r="A4555" t="str">
        <f t="shared" si="72"/>
        <v>Grazing LivestockGrazing livestock (LFA)Grazing livestock (DA)</v>
      </c>
      <c r="B4555" t="s">
        <v>63</v>
      </c>
      <c r="C4555" t="s">
        <v>66</v>
      </c>
      <c r="D4555" t="s">
        <v>67</v>
      </c>
      <c r="F4555" t="s">
        <v>6</v>
      </c>
      <c r="G4555" t="s">
        <v>7</v>
      </c>
      <c r="H4555">
        <v>91.992141920869997</v>
      </c>
      <c r="I4555">
        <v>66.213767614333804</v>
      </c>
      <c r="J4555">
        <v>91.198815661319202</v>
      </c>
      <c r="K4555">
        <v>135.19603159064701</v>
      </c>
    </row>
    <row r="4556" spans="1:11" x14ac:dyDescent="0.35">
      <c r="A4556" t="str">
        <f t="shared" si="72"/>
        <v>Grazing LivestockGrazing livestock (LFA)Grazing livestock (DA)</v>
      </c>
      <c r="B4556" t="s">
        <v>63</v>
      </c>
      <c r="C4556" t="s">
        <v>66</v>
      </c>
      <c r="D4556" t="s">
        <v>67</v>
      </c>
      <c r="F4556" t="s">
        <v>8</v>
      </c>
      <c r="G4556" t="s">
        <v>9</v>
      </c>
      <c r="H4556">
        <v>87.498495039597898</v>
      </c>
      <c r="I4556">
        <v>58.921865587630002</v>
      </c>
      <c r="J4556">
        <v>88.373231988377199</v>
      </c>
      <c r="K4556">
        <v>131.78877314270599</v>
      </c>
    </row>
    <row r="4557" spans="1:11" x14ac:dyDescent="0.35">
      <c r="A4557" t="str">
        <f t="shared" si="72"/>
        <v>Grazing LivestockGrazing livestock (LFA)Grazing livestock (DA)</v>
      </c>
      <c r="B4557" t="s">
        <v>63</v>
      </c>
      <c r="C4557" t="s">
        <v>66</v>
      </c>
      <c r="D4557" t="s">
        <v>67</v>
      </c>
      <c r="F4557" t="s">
        <v>217</v>
      </c>
      <c r="G4557" t="s">
        <v>9</v>
      </c>
      <c r="H4557">
        <v>49.315644804051303</v>
      </c>
      <c r="I4557">
        <v>46.498750965276201</v>
      </c>
      <c r="J4557">
        <v>45.019082005144803</v>
      </c>
      <c r="K4557">
        <v>62.684559986279098</v>
      </c>
    </row>
    <row r="4558" spans="1:11" x14ac:dyDescent="0.35">
      <c r="A4558" t="str">
        <f t="shared" si="72"/>
        <v>Grazing LivestockGrazing livestock (LFA)Grazing livestock (DA)</v>
      </c>
      <c r="B4558" t="s">
        <v>63</v>
      </c>
      <c r="C4558" t="s">
        <v>66</v>
      </c>
      <c r="D4558" t="s">
        <v>67</v>
      </c>
      <c r="F4558" t="s">
        <v>218</v>
      </c>
      <c r="G4558" t="s">
        <v>9</v>
      </c>
      <c r="H4558">
        <v>6503.8509964805598</v>
      </c>
      <c r="I4558">
        <v>2144.9303967330502</v>
      </c>
      <c r="J4558" t="s">
        <v>19</v>
      </c>
      <c r="K4558">
        <v>8798.0904556366495</v>
      </c>
    </row>
    <row r="4559" spans="1:11" x14ac:dyDescent="0.35">
      <c r="A4559" t="str">
        <f t="shared" si="72"/>
        <v>Grazing LivestockGrazing livestock (LFA)Grazing livestock (DA)</v>
      </c>
      <c r="B4559" t="s">
        <v>63</v>
      </c>
      <c r="C4559" t="s">
        <v>66</v>
      </c>
      <c r="D4559" t="s">
        <v>67</v>
      </c>
      <c r="F4559" t="s">
        <v>219</v>
      </c>
      <c r="G4559" t="s">
        <v>9</v>
      </c>
      <c r="H4559">
        <v>52355.071717952</v>
      </c>
      <c r="I4559">
        <v>23520.217913966299</v>
      </c>
      <c r="J4559">
        <v>60752.841466805803</v>
      </c>
      <c r="K4559">
        <v>81608.074272641403</v>
      </c>
    </row>
    <row r="4560" spans="1:11" x14ac:dyDescent="0.35">
      <c r="A4560" t="str">
        <f t="shared" si="72"/>
        <v>Grazing LivestockGrazing livestock (LFA)Grazing livestock (DA)</v>
      </c>
      <c r="B4560" t="s">
        <v>63</v>
      </c>
      <c r="C4560" t="s">
        <v>66</v>
      </c>
      <c r="D4560" t="s">
        <v>67</v>
      </c>
      <c r="F4560" t="s">
        <v>220</v>
      </c>
      <c r="G4560" t="s">
        <v>9</v>
      </c>
      <c r="H4560" t="s">
        <v>19</v>
      </c>
      <c r="I4560" t="s">
        <v>54</v>
      </c>
      <c r="J4560" t="s">
        <v>24</v>
      </c>
      <c r="K4560" t="s">
        <v>19</v>
      </c>
    </row>
    <row r="4561" spans="1:11" x14ac:dyDescent="0.35">
      <c r="A4561" t="str">
        <f t="shared" si="72"/>
        <v>Grazing LivestockGrazing livestock (LFA)Grazing livestock (DA)</v>
      </c>
      <c r="B4561" t="s">
        <v>63</v>
      </c>
      <c r="C4561" t="s">
        <v>66</v>
      </c>
      <c r="D4561" t="s">
        <v>67</v>
      </c>
      <c r="F4561" t="s">
        <v>221</v>
      </c>
      <c r="G4561" t="s">
        <v>9</v>
      </c>
      <c r="H4561">
        <v>4304.2143256101499</v>
      </c>
      <c r="I4561" t="s">
        <v>24</v>
      </c>
      <c r="J4561">
        <v>5074.03830318372</v>
      </c>
      <c r="K4561" t="s">
        <v>54</v>
      </c>
    </row>
    <row r="4562" spans="1:11" x14ac:dyDescent="0.35">
      <c r="A4562" t="str">
        <f t="shared" si="72"/>
        <v>Grazing LivestockGrazing livestock (LFA)Grazing livestock (DA)</v>
      </c>
      <c r="B4562" t="s">
        <v>63</v>
      </c>
      <c r="C4562" t="s">
        <v>66</v>
      </c>
      <c r="D4562" t="s">
        <v>67</v>
      </c>
      <c r="F4562" t="s">
        <v>222</v>
      </c>
      <c r="G4562" t="s">
        <v>9</v>
      </c>
      <c r="H4562">
        <v>63075.6795944435</v>
      </c>
      <c r="I4562">
        <v>26921.2037620751</v>
      </c>
      <c r="J4562">
        <v>72855.398432308604</v>
      </c>
      <c r="K4562">
        <v>101294.66804289</v>
      </c>
    </row>
    <row r="4563" spans="1:11" x14ac:dyDescent="0.35">
      <c r="A4563" t="str">
        <f t="shared" si="72"/>
        <v>Grazing LivestockGrazing livestock (LFA)Grazing livestock (DA)</v>
      </c>
      <c r="B4563" t="s">
        <v>63</v>
      </c>
      <c r="C4563" t="s">
        <v>66</v>
      </c>
      <c r="D4563" t="s">
        <v>67</v>
      </c>
      <c r="F4563" t="s">
        <v>223</v>
      </c>
      <c r="G4563" t="s">
        <v>9</v>
      </c>
      <c r="H4563">
        <v>5721.4645342092199</v>
      </c>
      <c r="I4563">
        <v>2048.5891813040598</v>
      </c>
      <c r="J4563">
        <v>7580.54526823795</v>
      </c>
      <c r="K4563">
        <v>7826.0166006106701</v>
      </c>
    </row>
    <row r="4564" spans="1:11" x14ac:dyDescent="0.35">
      <c r="A4564" t="str">
        <f t="shared" si="72"/>
        <v>Grazing LivestockGrazing livestock (LFA)Grazing livestock (DA)</v>
      </c>
      <c r="B4564" t="s">
        <v>63</v>
      </c>
      <c r="C4564" t="s">
        <v>66</v>
      </c>
      <c r="D4564" t="s">
        <v>67</v>
      </c>
      <c r="F4564" t="s">
        <v>224</v>
      </c>
      <c r="G4564" t="s">
        <v>9</v>
      </c>
      <c r="H4564">
        <v>25377.2392795946</v>
      </c>
      <c r="I4564">
        <v>16769.7130389987</v>
      </c>
      <c r="J4564">
        <v>29379.128644726799</v>
      </c>
      <c r="K4564">
        <v>31038.449830428999</v>
      </c>
    </row>
    <row r="4565" spans="1:11" x14ac:dyDescent="0.35">
      <c r="A4565" t="str">
        <f t="shared" si="72"/>
        <v>Grazing LivestockGrazing livestock (LFA)Grazing livestock (DA)</v>
      </c>
      <c r="B4565" t="s">
        <v>63</v>
      </c>
      <c r="C4565" t="s">
        <v>66</v>
      </c>
      <c r="D4565" t="s">
        <v>67</v>
      </c>
      <c r="F4565" t="s">
        <v>225</v>
      </c>
      <c r="G4565" t="s">
        <v>9</v>
      </c>
      <c r="H4565">
        <v>1793.65110837881</v>
      </c>
      <c r="I4565" t="s">
        <v>19</v>
      </c>
      <c r="J4565" t="s">
        <v>19</v>
      </c>
      <c r="K4565" t="s">
        <v>24</v>
      </c>
    </row>
    <row r="4566" spans="1:11" x14ac:dyDescent="0.35">
      <c r="A4566" t="str">
        <f t="shared" si="72"/>
        <v>Grazing LivestockGrazing livestock (LFA)Grazing livestock (DA)</v>
      </c>
      <c r="B4566" t="s">
        <v>63</v>
      </c>
      <c r="C4566" t="s">
        <v>66</v>
      </c>
      <c r="D4566" t="s">
        <v>67</v>
      </c>
      <c r="F4566" t="s">
        <v>226</v>
      </c>
      <c r="G4566" t="s">
        <v>9</v>
      </c>
      <c r="H4566">
        <v>3870.5129310544498</v>
      </c>
      <c r="I4566">
        <v>2473.8934223011602</v>
      </c>
      <c r="J4566">
        <v>5110.5778542826902</v>
      </c>
      <c r="K4566">
        <v>3575.5932133688698</v>
      </c>
    </row>
    <row r="4567" spans="1:11" x14ac:dyDescent="0.35">
      <c r="A4567" t="str">
        <f t="shared" si="72"/>
        <v>Grazing LivestockGrazing livestock (LFA)Grazing livestock (DA)</v>
      </c>
      <c r="B4567" t="s">
        <v>63</v>
      </c>
      <c r="C4567" t="s">
        <v>66</v>
      </c>
      <c r="D4567" t="s">
        <v>67</v>
      </c>
      <c r="F4567" t="s">
        <v>227</v>
      </c>
      <c r="G4567" t="s">
        <v>9</v>
      </c>
      <c r="H4567" t="s">
        <v>19</v>
      </c>
      <c r="I4567" t="s">
        <v>19</v>
      </c>
      <c r="J4567" t="s">
        <v>24</v>
      </c>
      <c r="K4567" t="s">
        <v>24</v>
      </c>
    </row>
    <row r="4568" spans="1:11" x14ac:dyDescent="0.35">
      <c r="A4568" t="str">
        <f t="shared" si="72"/>
        <v>Grazing LivestockGrazing livestock (LFA)Grazing livestock (DA)</v>
      </c>
      <c r="B4568" t="s">
        <v>63</v>
      </c>
      <c r="C4568" t="s">
        <v>66</v>
      </c>
      <c r="D4568" t="s">
        <v>67</v>
      </c>
      <c r="F4568" t="s">
        <v>228</v>
      </c>
      <c r="G4568" t="s">
        <v>9</v>
      </c>
      <c r="H4568">
        <v>36842.093586401403</v>
      </c>
      <c r="I4568">
        <v>21630.949212272</v>
      </c>
      <c r="J4568">
        <v>44463.167203479497</v>
      </c>
      <c r="K4568">
        <v>45718.846808856702</v>
      </c>
    </row>
    <row r="4569" spans="1:11" x14ac:dyDescent="0.35">
      <c r="A4569" t="str">
        <f t="shared" si="72"/>
        <v>Grazing LivestockGrazing livestock (LFA)Grazing livestock (DA)</v>
      </c>
      <c r="B4569" t="s">
        <v>63</v>
      </c>
      <c r="C4569" t="s">
        <v>66</v>
      </c>
      <c r="D4569" t="s">
        <v>67</v>
      </c>
      <c r="F4569" t="s">
        <v>229</v>
      </c>
      <c r="G4569" t="s">
        <v>9</v>
      </c>
      <c r="H4569">
        <v>26233.586008042101</v>
      </c>
      <c r="I4569" t="s">
        <v>19</v>
      </c>
      <c r="J4569">
        <v>28392.2312288291</v>
      </c>
      <c r="K4569">
        <v>55575.821234033101</v>
      </c>
    </row>
    <row r="4570" spans="1:11" x14ac:dyDescent="0.35">
      <c r="A4570" t="str">
        <f t="shared" si="72"/>
        <v>Grazing LivestockGrazing livestock (LFA)Grazing livestock (DA)</v>
      </c>
      <c r="B4570" t="s">
        <v>63</v>
      </c>
      <c r="C4570" t="s">
        <v>66</v>
      </c>
      <c r="D4570" t="s">
        <v>67</v>
      </c>
      <c r="F4570" t="s">
        <v>230</v>
      </c>
      <c r="G4570" t="s">
        <v>9</v>
      </c>
      <c r="H4570">
        <v>2304.9714165929099</v>
      </c>
      <c r="I4570" t="s">
        <v>19</v>
      </c>
      <c r="J4570" t="s">
        <v>19</v>
      </c>
      <c r="K4570" t="s">
        <v>19</v>
      </c>
    </row>
    <row r="4571" spans="1:11" x14ac:dyDescent="0.35">
      <c r="A4571" t="str">
        <f t="shared" si="72"/>
        <v>Grazing LivestockGrazing livestock (LFA)Grazing livestock (DA)</v>
      </c>
      <c r="B4571" t="s">
        <v>63</v>
      </c>
      <c r="C4571" t="s">
        <v>66</v>
      </c>
      <c r="D4571" t="s">
        <v>67</v>
      </c>
      <c r="F4571" t="s">
        <v>231</v>
      </c>
      <c r="G4571" t="s">
        <v>9</v>
      </c>
      <c r="H4571">
        <v>0</v>
      </c>
      <c r="I4571">
        <v>0</v>
      </c>
      <c r="J4571">
        <v>0</v>
      </c>
      <c r="K4571">
        <v>0</v>
      </c>
    </row>
    <row r="4572" spans="1:11" x14ac:dyDescent="0.35">
      <c r="A4572" t="str">
        <f t="shared" si="72"/>
        <v>Grazing LivestockGrazing livestock (LFA)Grazing livestock (DA)</v>
      </c>
      <c r="B4572" t="s">
        <v>63</v>
      </c>
      <c r="C4572" t="s">
        <v>66</v>
      </c>
      <c r="D4572" t="s">
        <v>67</v>
      </c>
      <c r="F4572" t="s">
        <v>232</v>
      </c>
      <c r="G4572" t="s">
        <v>9</v>
      </c>
      <c r="H4572">
        <v>3601.9192205832001</v>
      </c>
      <c r="I4572">
        <v>1865.6171417673099</v>
      </c>
      <c r="J4572">
        <v>4288.8622670897403</v>
      </c>
      <c r="K4572">
        <v>4991.04155335209</v>
      </c>
    </row>
    <row r="4573" spans="1:11" x14ac:dyDescent="0.35">
      <c r="A4573" t="str">
        <f t="shared" si="72"/>
        <v>Grazing LivestockGrazing livestock (LFA)Grazing livestock (DA)</v>
      </c>
      <c r="B4573" t="s">
        <v>63</v>
      </c>
      <c r="C4573" t="s">
        <v>66</v>
      </c>
      <c r="D4573" t="s">
        <v>67</v>
      </c>
      <c r="F4573" t="s">
        <v>233</v>
      </c>
      <c r="G4573" t="s">
        <v>9</v>
      </c>
      <c r="H4573">
        <v>3593.2470723046999</v>
      </c>
      <c r="I4573">
        <v>2372.2474070063699</v>
      </c>
      <c r="J4573">
        <v>4361.3953636687902</v>
      </c>
      <c r="K4573">
        <v>3984.5010527203599</v>
      </c>
    </row>
    <row r="4574" spans="1:11" x14ac:dyDescent="0.35">
      <c r="A4574" t="str">
        <f t="shared" si="72"/>
        <v>Grazing LivestockGrazing livestock (LFA)Grazing livestock (DA)</v>
      </c>
      <c r="B4574" t="s">
        <v>63</v>
      </c>
      <c r="C4574" t="s">
        <v>66</v>
      </c>
      <c r="D4574" t="s">
        <v>67</v>
      </c>
      <c r="F4574" t="s">
        <v>234</v>
      </c>
      <c r="G4574" t="s">
        <v>9</v>
      </c>
      <c r="H4574">
        <v>7519.9290605217102</v>
      </c>
      <c r="I4574">
        <v>4160.3270340947201</v>
      </c>
      <c r="J4574">
        <v>9209.0767166856294</v>
      </c>
      <c r="K4574">
        <v>9468.3220470277101</v>
      </c>
    </row>
    <row r="4575" spans="1:11" x14ac:dyDescent="0.35">
      <c r="A4575" t="str">
        <f t="shared" si="72"/>
        <v>Grazing LivestockGrazing livestock (LFA)Grazing livestock (DA)</v>
      </c>
      <c r="B4575" t="s">
        <v>63</v>
      </c>
      <c r="C4575" t="s">
        <v>66</v>
      </c>
      <c r="D4575" t="s">
        <v>67</v>
      </c>
      <c r="F4575" t="s">
        <v>235</v>
      </c>
      <c r="G4575" t="s">
        <v>9</v>
      </c>
      <c r="H4575">
        <v>14715.095353409601</v>
      </c>
      <c r="I4575">
        <v>8398.1915828683996</v>
      </c>
      <c r="J4575">
        <v>17859.334347444201</v>
      </c>
      <c r="K4575">
        <v>18443.864653100201</v>
      </c>
    </row>
    <row r="4576" spans="1:11" x14ac:dyDescent="0.35">
      <c r="A4576" t="str">
        <f t="shared" si="72"/>
        <v>Grazing LivestockGrazing livestock (LFA)Grazing livestock (DA)</v>
      </c>
      <c r="B4576" t="s">
        <v>63</v>
      </c>
      <c r="C4576" t="s">
        <v>66</v>
      </c>
      <c r="D4576" t="s">
        <v>67</v>
      </c>
      <c r="F4576" t="s">
        <v>236</v>
      </c>
      <c r="G4576" t="s">
        <v>9</v>
      </c>
      <c r="H4576">
        <v>0</v>
      </c>
      <c r="I4576">
        <v>0</v>
      </c>
      <c r="J4576">
        <v>0</v>
      </c>
      <c r="K4576">
        <v>0</v>
      </c>
    </row>
    <row r="4577" spans="1:11" x14ac:dyDescent="0.35">
      <c r="A4577" t="str">
        <f t="shared" si="72"/>
        <v>Grazing LivestockGrazing livestock (LFA)Grazing livestock (DA)</v>
      </c>
      <c r="B4577" t="s">
        <v>63</v>
      </c>
      <c r="C4577" t="s">
        <v>66</v>
      </c>
      <c r="D4577" t="s">
        <v>67</v>
      </c>
      <c r="F4577" t="s">
        <v>237</v>
      </c>
      <c r="G4577" t="s">
        <v>9</v>
      </c>
      <c r="H4577">
        <v>1935.99034339481</v>
      </c>
      <c r="I4577">
        <v>1768.2982056107201</v>
      </c>
      <c r="J4577">
        <v>2243.1696514393602</v>
      </c>
      <c r="K4577">
        <v>1575.4327257386601</v>
      </c>
    </row>
    <row r="4578" spans="1:11" x14ac:dyDescent="0.35">
      <c r="A4578" t="str">
        <f t="shared" si="72"/>
        <v>Grazing LivestockGrazing livestock (LFA)Grazing livestock (DA)</v>
      </c>
      <c r="B4578" t="s">
        <v>63</v>
      </c>
      <c r="C4578" t="s">
        <v>66</v>
      </c>
      <c r="D4578" t="s">
        <v>67</v>
      </c>
      <c r="F4578" t="s">
        <v>238</v>
      </c>
      <c r="G4578" t="s">
        <v>9</v>
      </c>
      <c r="H4578">
        <v>5102.78643574135</v>
      </c>
      <c r="I4578">
        <v>3694.9211062414101</v>
      </c>
      <c r="J4578">
        <v>5869.1407521268402</v>
      </c>
      <c r="K4578">
        <v>5799.0944455734798</v>
      </c>
    </row>
    <row r="4579" spans="1:11" x14ac:dyDescent="0.35">
      <c r="A4579" t="str">
        <f t="shared" si="72"/>
        <v>Grazing LivestockGrazing livestock (LFA)Grazing livestock (DA)</v>
      </c>
      <c r="B4579" t="s">
        <v>63</v>
      </c>
      <c r="C4579" t="s">
        <v>66</v>
      </c>
      <c r="D4579" t="s">
        <v>67</v>
      </c>
      <c r="F4579" t="s">
        <v>239</v>
      </c>
      <c r="G4579" t="s">
        <v>9</v>
      </c>
      <c r="H4579">
        <v>198.390011018222</v>
      </c>
      <c r="I4579">
        <v>132.402770305627</v>
      </c>
      <c r="J4579">
        <v>233.87827642444199</v>
      </c>
      <c r="K4579">
        <v>231.911788536714</v>
      </c>
    </row>
    <row r="4580" spans="1:11" x14ac:dyDescent="0.35">
      <c r="A4580" t="str">
        <f t="shared" si="72"/>
        <v>Grazing LivestockGrazing livestock (LFA)Grazing livestock (DA)</v>
      </c>
      <c r="B4580" t="s">
        <v>63</v>
      </c>
      <c r="C4580" t="s">
        <v>66</v>
      </c>
      <c r="D4580" t="s">
        <v>67</v>
      </c>
      <c r="F4580" t="s">
        <v>240</v>
      </c>
      <c r="G4580" t="s">
        <v>9</v>
      </c>
      <c r="H4580">
        <v>2036.93396724116</v>
      </c>
      <c r="I4580" t="s">
        <v>19</v>
      </c>
      <c r="J4580">
        <v>2678.1552492656401</v>
      </c>
      <c r="K4580">
        <v>1605.1563734895501</v>
      </c>
    </row>
    <row r="4581" spans="1:11" x14ac:dyDescent="0.35">
      <c r="A4581" t="str">
        <f t="shared" si="72"/>
        <v>Grazing LivestockGrazing livestock (LFA)Grazing livestock (DA)</v>
      </c>
      <c r="B4581" t="s">
        <v>63</v>
      </c>
      <c r="C4581" t="s">
        <v>66</v>
      </c>
      <c r="D4581" t="s">
        <v>67</v>
      </c>
      <c r="F4581" t="s">
        <v>241</v>
      </c>
      <c r="G4581" t="s">
        <v>9</v>
      </c>
      <c r="H4581">
        <v>2023.4400310220201</v>
      </c>
      <c r="I4581" t="s">
        <v>19</v>
      </c>
      <c r="J4581">
        <v>2699.2224660799602</v>
      </c>
      <c r="K4581">
        <v>3281.6463594904899</v>
      </c>
    </row>
    <row r="4582" spans="1:11" x14ac:dyDescent="0.35">
      <c r="A4582" t="str">
        <f t="shared" si="72"/>
        <v>Grazing LivestockGrazing livestock (LFA)Grazing livestock (DA)</v>
      </c>
      <c r="B4582" t="s">
        <v>63</v>
      </c>
      <c r="C4582" t="s">
        <v>66</v>
      </c>
      <c r="D4582" t="s">
        <v>67</v>
      </c>
      <c r="F4582" t="s">
        <v>242</v>
      </c>
      <c r="G4582" t="s">
        <v>9</v>
      </c>
      <c r="H4582">
        <v>38182.644100558602</v>
      </c>
      <c r="I4582">
        <v>27006.743664717502</v>
      </c>
      <c r="J4582">
        <v>43897.770644423799</v>
      </c>
      <c r="K4582">
        <v>44466.705166896398</v>
      </c>
    </row>
    <row r="4583" spans="1:11" x14ac:dyDescent="0.35">
      <c r="A4583" t="str">
        <f t="shared" si="72"/>
        <v>Grazing LivestockGrazing livestock (LFA)Grazing livestock (DA)</v>
      </c>
      <c r="B4583" t="s">
        <v>63</v>
      </c>
      <c r="C4583" t="s">
        <v>66</v>
      </c>
      <c r="D4583" t="s">
        <v>67</v>
      </c>
      <c r="F4583" t="s">
        <v>243</v>
      </c>
      <c r="G4583" t="s">
        <v>9</v>
      </c>
      <c r="H4583">
        <v>-11874.317955063199</v>
      </c>
      <c r="I4583">
        <v>-21723.765625279801</v>
      </c>
      <c r="J4583">
        <v>-15521.8266066262</v>
      </c>
      <c r="K4583">
        <v>11503.116414588399</v>
      </c>
    </row>
    <row r="4584" spans="1:11" x14ac:dyDescent="0.35">
      <c r="A4584" t="str">
        <f t="shared" si="72"/>
        <v>Grazing LivestockGrazing livestock (LFA)Grazing livestock (DA)</v>
      </c>
      <c r="B4584" t="s">
        <v>63</v>
      </c>
      <c r="C4584" t="s">
        <v>66</v>
      </c>
      <c r="D4584" t="s">
        <v>67</v>
      </c>
      <c r="F4584" t="s">
        <v>244</v>
      </c>
      <c r="G4584" t="s">
        <v>9</v>
      </c>
      <c r="H4584" t="s">
        <v>19</v>
      </c>
      <c r="I4584" t="s">
        <v>24</v>
      </c>
      <c r="J4584">
        <v>-16.287191031432801</v>
      </c>
      <c r="K4584" t="s">
        <v>19</v>
      </c>
    </row>
    <row r="4585" spans="1:11" x14ac:dyDescent="0.35">
      <c r="A4585" t="str">
        <f t="shared" si="72"/>
        <v>Grazing LivestockGrazing livestock (LFA)Grazing livestock (DA)</v>
      </c>
      <c r="B4585" t="s">
        <v>63</v>
      </c>
      <c r="C4585" t="s">
        <v>66</v>
      </c>
      <c r="D4585" t="s">
        <v>67</v>
      </c>
      <c r="F4585" t="s">
        <v>245</v>
      </c>
      <c r="G4585" t="s">
        <v>9</v>
      </c>
      <c r="H4585">
        <v>2317.76744219685</v>
      </c>
      <c r="I4585" t="s">
        <v>19</v>
      </c>
      <c r="J4585">
        <v>2784.26960791586</v>
      </c>
      <c r="K4585" t="s">
        <v>19</v>
      </c>
    </row>
    <row r="4586" spans="1:11" x14ac:dyDescent="0.35">
      <c r="A4586" t="str">
        <f t="shared" si="72"/>
        <v>Grazing LivestockGrazing livestock (LFA)Grazing livestock (DA)</v>
      </c>
      <c r="B4586" t="s">
        <v>63</v>
      </c>
      <c r="C4586" t="s">
        <v>66</v>
      </c>
      <c r="D4586" t="s">
        <v>67</v>
      </c>
      <c r="F4586" t="s">
        <v>246</v>
      </c>
      <c r="G4586" t="s">
        <v>9</v>
      </c>
      <c r="H4586">
        <v>7547.2690999416</v>
      </c>
      <c r="I4586">
        <v>6275.9023243202801</v>
      </c>
      <c r="J4586">
        <v>6924.2474661317101</v>
      </c>
      <c r="K4586">
        <v>10877.478455067499</v>
      </c>
    </row>
    <row r="4587" spans="1:11" x14ac:dyDescent="0.35">
      <c r="A4587" t="str">
        <f t="shared" si="72"/>
        <v>Grazing LivestockGrazing livestock (LFA)Grazing livestock (DA)</v>
      </c>
      <c r="B4587" t="s">
        <v>63</v>
      </c>
      <c r="C4587" t="s">
        <v>66</v>
      </c>
      <c r="D4587" t="s">
        <v>67</v>
      </c>
      <c r="F4587" t="s">
        <v>247</v>
      </c>
      <c r="G4587" t="s">
        <v>9</v>
      </c>
      <c r="H4587">
        <v>0</v>
      </c>
      <c r="I4587">
        <v>0</v>
      </c>
      <c r="J4587">
        <v>0</v>
      </c>
      <c r="K4587">
        <v>0</v>
      </c>
    </row>
    <row r="4588" spans="1:11" x14ac:dyDescent="0.35">
      <c r="A4588" t="str">
        <f t="shared" si="72"/>
        <v>Grazing LivestockGrazing livestock (LFA)Grazing livestock (DA)</v>
      </c>
      <c r="B4588" t="s">
        <v>63</v>
      </c>
      <c r="C4588" t="s">
        <v>66</v>
      </c>
      <c r="D4588" t="s">
        <v>67</v>
      </c>
      <c r="F4588" t="s">
        <v>243</v>
      </c>
      <c r="G4588" t="s">
        <v>9</v>
      </c>
      <c r="H4588">
        <v>-11874.317955063199</v>
      </c>
      <c r="I4588">
        <v>-21723.765625279801</v>
      </c>
      <c r="J4588">
        <v>-15521.8266066262</v>
      </c>
      <c r="K4588">
        <v>11503.116414588399</v>
      </c>
    </row>
    <row r="4589" spans="1:11" x14ac:dyDescent="0.35">
      <c r="A4589" t="str">
        <f t="shared" si="72"/>
        <v>Grazing LivestockGrazing livestock (LFA)Grazing livestock (DA)</v>
      </c>
      <c r="B4589" t="s">
        <v>63</v>
      </c>
      <c r="C4589" t="s">
        <v>66</v>
      </c>
      <c r="D4589" t="s">
        <v>67</v>
      </c>
      <c r="F4589" t="s">
        <v>248</v>
      </c>
      <c r="G4589" t="s">
        <v>9</v>
      </c>
      <c r="H4589">
        <v>2541.4617991676701</v>
      </c>
      <c r="I4589" t="s">
        <v>19</v>
      </c>
      <c r="J4589">
        <v>2545.6031390571602</v>
      </c>
      <c r="K4589">
        <v>4102.4530675241704</v>
      </c>
    </row>
    <row r="4590" spans="1:11" x14ac:dyDescent="0.35">
      <c r="A4590" t="str">
        <f t="shared" si="72"/>
        <v>Grazing LivestockGrazing livestock (LFA)Grazing livestock (DA)</v>
      </c>
      <c r="B4590" t="s">
        <v>63</v>
      </c>
      <c r="C4590" t="s">
        <v>66</v>
      </c>
      <c r="D4590" t="s">
        <v>67</v>
      </c>
      <c r="F4590" t="s">
        <v>213</v>
      </c>
      <c r="G4590" t="s">
        <v>9</v>
      </c>
      <c r="H4590">
        <v>2037.29272139007</v>
      </c>
      <c r="I4590" t="s">
        <v>19</v>
      </c>
      <c r="J4590">
        <v>3086.5934689214901</v>
      </c>
      <c r="K4590">
        <v>2527.4779617958998</v>
      </c>
    </row>
    <row r="4591" spans="1:11" x14ac:dyDescent="0.35">
      <c r="A4591" t="str">
        <f t="shared" si="72"/>
        <v>Grazing LivestockGrazing livestock (LFA)Grazing livestock (DA)</v>
      </c>
      <c r="B4591" t="s">
        <v>63</v>
      </c>
      <c r="C4591" t="s">
        <v>66</v>
      </c>
      <c r="D4591" t="s">
        <v>67</v>
      </c>
      <c r="F4591" t="s">
        <v>216</v>
      </c>
      <c r="G4591" t="s">
        <v>9</v>
      </c>
      <c r="H4591">
        <v>15221.475823729999</v>
      </c>
      <c r="I4591">
        <v>7183.8070402294297</v>
      </c>
      <c r="J4591">
        <v>16748.1671443097</v>
      </c>
      <c r="K4591">
        <v>25048.168638306299</v>
      </c>
    </row>
    <row r="4592" spans="1:11" x14ac:dyDescent="0.35">
      <c r="A4592" t="str">
        <f t="shared" si="72"/>
        <v>Grazing LivestockGrazing livestock (LFA)Grazing livestock (DA)</v>
      </c>
      <c r="B4592" t="s">
        <v>63</v>
      </c>
      <c r="C4592" t="s">
        <v>66</v>
      </c>
      <c r="D4592" t="s">
        <v>67</v>
      </c>
      <c r="F4592" t="s">
        <v>249</v>
      </c>
      <c r="G4592" t="s">
        <v>9</v>
      </c>
      <c r="H4592">
        <v>7925.9123892245698</v>
      </c>
      <c r="I4592">
        <v>-12574.8314582979</v>
      </c>
      <c r="J4592">
        <v>6858.5371456620996</v>
      </c>
      <c r="K4592">
        <v>43181.2160822148</v>
      </c>
    </row>
    <row r="4593" spans="1:11" x14ac:dyDescent="0.35">
      <c r="A4593" t="str">
        <f t="shared" si="72"/>
        <v>Grazing LivestockGrazing livestock (LFA)Grazing livestock (DA)</v>
      </c>
      <c r="B4593" t="s">
        <v>63</v>
      </c>
      <c r="C4593" t="s">
        <v>66</v>
      </c>
      <c r="D4593" t="s">
        <v>67</v>
      </c>
      <c r="F4593" t="s">
        <v>250</v>
      </c>
      <c r="G4593" t="s">
        <v>9</v>
      </c>
      <c r="H4593">
        <v>26448.991311921702</v>
      </c>
      <c r="I4593">
        <v>23184.315213478101</v>
      </c>
      <c r="J4593">
        <v>28655.991880011799</v>
      </c>
      <c r="K4593">
        <v>27180.524288578799</v>
      </c>
    </row>
    <row r="4594" spans="1:11" x14ac:dyDescent="0.35">
      <c r="A4594" t="str">
        <f t="shared" ref="A4594:A4657" si="73">CONCATENATE(B4594,C4594,D4594,E4594)</f>
        <v>Grazing LivestockGrazing livestock (LFA)Grazing livestock (DA)</v>
      </c>
      <c r="B4594" t="s">
        <v>63</v>
      </c>
      <c r="C4594" t="s">
        <v>66</v>
      </c>
      <c r="D4594" t="s">
        <v>67</v>
      </c>
      <c r="F4594" t="s">
        <v>251</v>
      </c>
      <c r="G4594" t="s">
        <v>9</v>
      </c>
      <c r="H4594">
        <v>-18523.078922697099</v>
      </c>
      <c r="I4594">
        <v>-35759.146671775998</v>
      </c>
      <c r="J4594">
        <v>-21797.4547343497</v>
      </c>
      <c r="K4594">
        <v>16000.691793636001</v>
      </c>
    </row>
    <row r="4595" spans="1:11" x14ac:dyDescent="0.35">
      <c r="A4595" t="str">
        <f t="shared" si="73"/>
        <v>Grazing LivestockGrazing livestock (LFA)Grazing livestock (DA)</v>
      </c>
      <c r="B4595" t="s">
        <v>63</v>
      </c>
      <c r="C4595" t="s">
        <v>66</v>
      </c>
      <c r="D4595" t="s">
        <v>67</v>
      </c>
      <c r="F4595" t="s">
        <v>252</v>
      </c>
      <c r="G4595" t="s">
        <v>9</v>
      </c>
      <c r="H4595">
        <v>2467.75323578183</v>
      </c>
      <c r="I4595" t="s">
        <v>19</v>
      </c>
      <c r="J4595">
        <v>2959.5414566107102</v>
      </c>
      <c r="K4595" t="s">
        <v>19</v>
      </c>
    </row>
    <row r="4596" spans="1:11" x14ac:dyDescent="0.35">
      <c r="A4596" t="str">
        <f t="shared" si="73"/>
        <v>Grazing LivestockGrazing livestock (LFA)Grazing livestock (DA)</v>
      </c>
      <c r="B4596" t="s">
        <v>63</v>
      </c>
      <c r="C4596" t="s">
        <v>66</v>
      </c>
      <c r="D4596" t="s">
        <v>67</v>
      </c>
      <c r="F4596" t="s">
        <v>253</v>
      </c>
      <c r="G4596" t="s">
        <v>9</v>
      </c>
      <c r="H4596">
        <v>-16055.325686915299</v>
      </c>
      <c r="I4596">
        <v>-32760.543179610198</v>
      </c>
      <c r="J4596">
        <v>-18837.913277738899</v>
      </c>
      <c r="K4596">
        <v>16602.0868973125</v>
      </c>
    </row>
    <row r="4597" spans="1:11" x14ac:dyDescent="0.35">
      <c r="A4597" t="str">
        <f t="shared" si="73"/>
        <v>Grazing LivestockGrazing livestock (LFA)Grazing livestock (DA)</v>
      </c>
      <c r="B4597" t="s">
        <v>63</v>
      </c>
      <c r="C4597" t="s">
        <v>66</v>
      </c>
      <c r="D4597" t="s">
        <v>67</v>
      </c>
      <c r="F4597" t="s">
        <v>254</v>
      </c>
      <c r="G4597" t="s">
        <v>9</v>
      </c>
      <c r="H4597" t="s">
        <v>19</v>
      </c>
      <c r="I4597" t="s">
        <v>24</v>
      </c>
      <c r="J4597">
        <v>-16.287191031432801</v>
      </c>
      <c r="K4597" t="s">
        <v>19</v>
      </c>
    </row>
    <row r="4598" spans="1:11" x14ac:dyDescent="0.35">
      <c r="A4598" t="str">
        <f t="shared" si="73"/>
        <v>Grazing LivestockGrazing livestock (LFA)Grazing livestock (DA)</v>
      </c>
      <c r="B4598" t="s">
        <v>63</v>
      </c>
      <c r="C4598" t="s">
        <v>66</v>
      </c>
      <c r="D4598" t="s">
        <v>67</v>
      </c>
      <c r="F4598" t="s">
        <v>255</v>
      </c>
      <c r="G4598" t="s">
        <v>9</v>
      </c>
      <c r="H4598">
        <v>8992.7276270897692</v>
      </c>
      <c r="I4598">
        <v>5985.9264957482801</v>
      </c>
      <c r="J4598">
        <v>9805.8637132154799</v>
      </c>
      <c r="K4598">
        <v>12171.6316070539</v>
      </c>
    </row>
    <row r="4599" spans="1:11" x14ac:dyDescent="0.35">
      <c r="A4599" t="str">
        <f t="shared" si="73"/>
        <v>Grazing LivestockGrazing livestock (LFA)Grazing livestock (DA)</v>
      </c>
      <c r="B4599" t="s">
        <v>63</v>
      </c>
      <c r="C4599" t="s">
        <v>66</v>
      </c>
      <c r="D4599" t="s">
        <v>67</v>
      </c>
      <c r="F4599" t="s">
        <v>256</v>
      </c>
      <c r="G4599" t="s">
        <v>9</v>
      </c>
      <c r="H4599">
        <v>3036.93454362684</v>
      </c>
      <c r="I4599">
        <v>2005.5314499593901</v>
      </c>
      <c r="J4599">
        <v>4016.3753555368198</v>
      </c>
      <c r="K4599">
        <v>2688.3806698111498</v>
      </c>
    </row>
    <row r="4600" spans="1:11" x14ac:dyDescent="0.35">
      <c r="A4600" t="str">
        <f t="shared" si="73"/>
        <v>Grazing LivestockGrazing livestock (LFA)Grazing livestock (DA)</v>
      </c>
      <c r="B4600" t="s">
        <v>63</v>
      </c>
      <c r="C4600" t="s">
        <v>66</v>
      </c>
      <c r="D4600" t="s">
        <v>67</v>
      </c>
      <c r="F4600" t="s">
        <v>257</v>
      </c>
      <c r="G4600" t="s">
        <v>9</v>
      </c>
      <c r="H4600">
        <v>0</v>
      </c>
      <c r="I4600">
        <v>0</v>
      </c>
      <c r="J4600">
        <v>0</v>
      </c>
      <c r="K4600">
        <v>0</v>
      </c>
    </row>
    <row r="4601" spans="1:11" x14ac:dyDescent="0.35">
      <c r="A4601" t="str">
        <f t="shared" si="73"/>
        <v>Grazing LivestockGrazing livestock (LFA)Grazing livestock (DA)</v>
      </c>
      <c r="B4601" t="s">
        <v>63</v>
      </c>
      <c r="C4601" t="s">
        <v>66</v>
      </c>
      <c r="D4601" t="s">
        <v>67</v>
      </c>
      <c r="F4601" t="s">
        <v>258</v>
      </c>
      <c r="G4601" t="s">
        <v>9</v>
      </c>
      <c r="H4601">
        <v>0</v>
      </c>
      <c r="I4601">
        <v>0</v>
      </c>
      <c r="J4601">
        <v>0</v>
      </c>
      <c r="K4601">
        <v>0</v>
      </c>
    </row>
    <row r="4602" spans="1:11" x14ac:dyDescent="0.35">
      <c r="A4602" t="str">
        <f t="shared" si="73"/>
        <v>Grazing LivestockGrazing livestock (LFA)Grazing livestock (DA)</v>
      </c>
      <c r="B4602" t="s">
        <v>63</v>
      </c>
      <c r="C4602" t="s">
        <v>66</v>
      </c>
      <c r="D4602" t="s">
        <v>67</v>
      </c>
      <c r="F4602" t="s">
        <v>259</v>
      </c>
      <c r="G4602" t="s">
        <v>9</v>
      </c>
      <c r="H4602">
        <v>20467.7119693081</v>
      </c>
      <c r="I4602">
        <v>18271.384596910899</v>
      </c>
      <c r="J4602">
        <v>20693.4502989373</v>
      </c>
      <c r="K4602">
        <v>23546.1447086074</v>
      </c>
    </row>
    <row r="4603" spans="1:11" x14ac:dyDescent="0.35">
      <c r="A4603" t="str">
        <f t="shared" si="73"/>
        <v>Grazing LivestockGrazing livestock (LFA)Grazing livestock (DA)</v>
      </c>
      <c r="B4603" t="s">
        <v>63</v>
      </c>
      <c r="C4603" t="s">
        <v>66</v>
      </c>
      <c r="D4603" t="s">
        <v>67</v>
      </c>
      <c r="F4603" t="s">
        <v>260</v>
      </c>
      <c r="G4603" t="s">
        <v>9</v>
      </c>
      <c r="H4603">
        <v>-1066.65233802944</v>
      </c>
      <c r="I4603">
        <v>-18469.5536284882</v>
      </c>
      <c r="J4603">
        <v>-2850.8049279369502</v>
      </c>
      <c r="K4603">
        <v>30664.980668677199</v>
      </c>
    </row>
    <row r="4604" spans="1:11" x14ac:dyDescent="0.35">
      <c r="A4604" t="str">
        <f t="shared" si="73"/>
        <v>Grazing LivestockGrazing livestock (LFA)Specialist sheep (SDA)</v>
      </c>
      <c r="B4604" t="s">
        <v>63</v>
      </c>
      <c r="C4604" t="s">
        <v>66</v>
      </c>
      <c r="D4604" t="s">
        <v>68</v>
      </c>
      <c r="F4604" t="s">
        <v>4</v>
      </c>
      <c r="G4604" t="s">
        <v>5</v>
      </c>
      <c r="H4604">
        <v>2027</v>
      </c>
      <c r="I4604">
        <v>364.69639999999998</v>
      </c>
      <c r="J4604">
        <v>969.47220000000004</v>
      </c>
      <c r="K4604">
        <v>692.83140000000003</v>
      </c>
    </row>
    <row r="4605" spans="1:11" x14ac:dyDescent="0.35">
      <c r="A4605" t="str">
        <f t="shared" si="73"/>
        <v>Grazing LivestockGrazing livestock (LFA)Specialist sheep (SDA)</v>
      </c>
      <c r="B4605" t="s">
        <v>63</v>
      </c>
      <c r="C4605" t="s">
        <v>66</v>
      </c>
      <c r="D4605" t="s">
        <v>68</v>
      </c>
      <c r="F4605" t="s">
        <v>6</v>
      </c>
      <c r="G4605" t="s">
        <v>7</v>
      </c>
      <c r="H4605">
        <v>266.49564945584598</v>
      </c>
      <c r="I4605" t="s">
        <v>58</v>
      </c>
      <c r="J4605">
        <v>173.08419297737501</v>
      </c>
      <c r="K4605">
        <v>487.78073545165603</v>
      </c>
    </row>
    <row r="4606" spans="1:11" x14ac:dyDescent="0.35">
      <c r="A4606" t="str">
        <f t="shared" si="73"/>
        <v>Grazing LivestockGrazing livestock (LFA)Specialist sheep (SDA)</v>
      </c>
      <c r="B4606" t="s">
        <v>63</v>
      </c>
      <c r="C4606" t="s">
        <v>66</v>
      </c>
      <c r="D4606" t="s">
        <v>68</v>
      </c>
      <c r="F4606" t="s">
        <v>8</v>
      </c>
      <c r="G4606" t="s">
        <v>9</v>
      </c>
      <c r="H4606">
        <v>252.07345459496801</v>
      </c>
      <c r="I4606" t="s">
        <v>58</v>
      </c>
      <c r="J4606">
        <v>167.930176504288</v>
      </c>
      <c r="K4606">
        <v>453.15360376709299</v>
      </c>
    </row>
    <row r="4607" spans="1:11" x14ac:dyDescent="0.35">
      <c r="A4607" t="str">
        <f t="shared" si="73"/>
        <v>Grazing LivestockGrazing livestock (LFA)Specialist sheep (SDA)</v>
      </c>
      <c r="B4607" t="s">
        <v>63</v>
      </c>
      <c r="C4607" t="s">
        <v>66</v>
      </c>
      <c r="D4607" t="s">
        <v>68</v>
      </c>
      <c r="F4607" t="s">
        <v>217</v>
      </c>
      <c r="G4607" t="s">
        <v>9</v>
      </c>
      <c r="H4607">
        <v>105.47487917760201</v>
      </c>
      <c r="I4607" t="s">
        <v>24</v>
      </c>
      <c r="J4607">
        <v>99.015834724296397</v>
      </c>
      <c r="K4607" t="s">
        <v>54</v>
      </c>
    </row>
    <row r="4608" spans="1:11" x14ac:dyDescent="0.35">
      <c r="A4608" t="str">
        <f t="shared" si="73"/>
        <v>Grazing LivestockGrazing livestock (LFA)Specialist sheep (SDA)</v>
      </c>
      <c r="B4608" t="s">
        <v>63</v>
      </c>
      <c r="C4608" t="s">
        <v>66</v>
      </c>
      <c r="D4608" t="s">
        <v>68</v>
      </c>
      <c r="F4608" t="s">
        <v>218</v>
      </c>
      <c r="G4608" t="s">
        <v>9</v>
      </c>
      <c r="H4608">
        <v>960.68898924518999</v>
      </c>
      <c r="I4608" t="s">
        <v>58</v>
      </c>
      <c r="J4608">
        <v>742.62278412934404</v>
      </c>
      <c r="K4608">
        <v>1200.5391800949001</v>
      </c>
    </row>
    <row r="4609" spans="1:11" x14ac:dyDescent="0.35">
      <c r="A4609" t="str">
        <f t="shared" si="73"/>
        <v>Grazing LivestockGrazing livestock (LFA)Specialist sheep (SDA)</v>
      </c>
      <c r="B4609" t="s">
        <v>63</v>
      </c>
      <c r="C4609" t="s">
        <v>66</v>
      </c>
      <c r="D4609" t="s">
        <v>68</v>
      </c>
      <c r="F4609" t="s">
        <v>219</v>
      </c>
      <c r="G4609" t="s">
        <v>9</v>
      </c>
      <c r="H4609">
        <v>56447.572485643803</v>
      </c>
      <c r="I4609" t="s">
        <v>58</v>
      </c>
      <c r="J4609">
        <v>49415.947995827002</v>
      </c>
      <c r="K4609">
        <v>81632.276603947306</v>
      </c>
    </row>
    <row r="4610" spans="1:11" x14ac:dyDescent="0.35">
      <c r="A4610" t="str">
        <f t="shared" si="73"/>
        <v>Grazing LivestockGrazing livestock (LFA)Specialist sheep (SDA)</v>
      </c>
      <c r="B4610" t="s">
        <v>63</v>
      </c>
      <c r="C4610" t="s">
        <v>66</v>
      </c>
      <c r="D4610" t="s">
        <v>68</v>
      </c>
      <c r="F4610" t="s">
        <v>220</v>
      </c>
      <c r="G4610" t="s">
        <v>9</v>
      </c>
      <c r="H4610">
        <v>0</v>
      </c>
      <c r="I4610">
        <v>0</v>
      </c>
      <c r="J4610">
        <v>0</v>
      </c>
      <c r="K4610">
        <v>0</v>
      </c>
    </row>
    <row r="4611" spans="1:11" x14ac:dyDescent="0.35">
      <c r="A4611" t="str">
        <f t="shared" si="73"/>
        <v>Grazing LivestockGrazing livestock (LFA)Specialist sheep (SDA)</v>
      </c>
      <c r="B4611" t="s">
        <v>63</v>
      </c>
      <c r="C4611" t="s">
        <v>66</v>
      </c>
      <c r="D4611" t="s">
        <v>68</v>
      </c>
      <c r="F4611" t="s">
        <v>221</v>
      </c>
      <c r="G4611" t="s">
        <v>9</v>
      </c>
      <c r="H4611">
        <v>1893.0647240256501</v>
      </c>
      <c r="I4611" t="s">
        <v>24</v>
      </c>
      <c r="J4611">
        <v>1930.41006281562</v>
      </c>
      <c r="K4611" t="s">
        <v>54</v>
      </c>
    </row>
    <row r="4612" spans="1:11" x14ac:dyDescent="0.35">
      <c r="A4612" t="str">
        <f t="shared" si="73"/>
        <v>Grazing LivestockGrazing livestock (LFA)Specialist sheep (SDA)</v>
      </c>
      <c r="B4612" t="s">
        <v>63</v>
      </c>
      <c r="C4612" t="s">
        <v>66</v>
      </c>
      <c r="D4612" t="s">
        <v>68</v>
      </c>
      <c r="F4612" t="s">
        <v>222</v>
      </c>
      <c r="G4612" t="s">
        <v>9</v>
      </c>
      <c r="H4612">
        <v>59395.1968403059</v>
      </c>
      <c r="I4612" t="s">
        <v>58</v>
      </c>
      <c r="J4612">
        <v>52133.916237309299</v>
      </c>
      <c r="K4612">
        <v>84078.422575391407</v>
      </c>
    </row>
    <row r="4613" spans="1:11" x14ac:dyDescent="0.35">
      <c r="A4613" t="str">
        <f t="shared" si="73"/>
        <v>Grazing LivestockGrazing livestock (LFA)Specialist sheep (SDA)</v>
      </c>
      <c r="B4613" t="s">
        <v>63</v>
      </c>
      <c r="C4613" t="s">
        <v>66</v>
      </c>
      <c r="D4613" t="s">
        <v>68</v>
      </c>
      <c r="F4613" t="s">
        <v>223</v>
      </c>
      <c r="G4613" t="s">
        <v>9</v>
      </c>
      <c r="H4613">
        <v>3484.3119672422299</v>
      </c>
      <c r="I4613" t="s">
        <v>58</v>
      </c>
      <c r="J4613">
        <v>3196.0841570289499</v>
      </c>
      <c r="K4613">
        <v>4659.1917491037502</v>
      </c>
    </row>
    <row r="4614" spans="1:11" x14ac:dyDescent="0.35">
      <c r="A4614" t="str">
        <f t="shared" si="73"/>
        <v>Grazing LivestockGrazing livestock (LFA)Specialist sheep (SDA)</v>
      </c>
      <c r="B4614" t="s">
        <v>63</v>
      </c>
      <c r="C4614" t="s">
        <v>66</v>
      </c>
      <c r="D4614" t="s">
        <v>68</v>
      </c>
      <c r="F4614" t="s">
        <v>224</v>
      </c>
      <c r="G4614" t="s">
        <v>9</v>
      </c>
      <c r="H4614">
        <v>39619.153307696099</v>
      </c>
      <c r="I4614" t="s">
        <v>58</v>
      </c>
      <c r="J4614">
        <v>38260.571482916203</v>
      </c>
      <c r="K4614">
        <v>52840.426853632802</v>
      </c>
    </row>
    <row r="4615" spans="1:11" x14ac:dyDescent="0.35">
      <c r="A4615" t="str">
        <f t="shared" si="73"/>
        <v>Grazing LivestockGrazing livestock (LFA)Specialist sheep (SDA)</v>
      </c>
      <c r="B4615" t="s">
        <v>63</v>
      </c>
      <c r="C4615" t="s">
        <v>66</v>
      </c>
      <c r="D4615" t="s">
        <v>68</v>
      </c>
      <c r="F4615" t="s">
        <v>225</v>
      </c>
      <c r="G4615" t="s">
        <v>9</v>
      </c>
      <c r="H4615">
        <v>3058.2902381845101</v>
      </c>
      <c r="I4615" t="s">
        <v>24</v>
      </c>
      <c r="J4615" t="s">
        <v>54</v>
      </c>
      <c r="K4615" t="s">
        <v>54</v>
      </c>
    </row>
    <row r="4616" spans="1:11" x14ac:dyDescent="0.35">
      <c r="A4616" t="str">
        <f t="shared" si="73"/>
        <v>Grazing LivestockGrazing livestock (LFA)Specialist sheep (SDA)</v>
      </c>
      <c r="B4616" t="s">
        <v>63</v>
      </c>
      <c r="C4616" t="s">
        <v>66</v>
      </c>
      <c r="D4616" t="s">
        <v>68</v>
      </c>
      <c r="F4616" t="s">
        <v>226</v>
      </c>
      <c r="G4616" t="s">
        <v>9</v>
      </c>
      <c r="H4616">
        <v>3703.6473902812099</v>
      </c>
      <c r="I4616" t="s">
        <v>58</v>
      </c>
      <c r="J4616">
        <v>3174.3437207379402</v>
      </c>
      <c r="K4616" t="s">
        <v>19</v>
      </c>
    </row>
    <row r="4617" spans="1:11" x14ac:dyDescent="0.35">
      <c r="A4617" t="str">
        <f t="shared" si="73"/>
        <v>Grazing LivestockGrazing livestock (LFA)Specialist sheep (SDA)</v>
      </c>
      <c r="B4617" t="s">
        <v>63</v>
      </c>
      <c r="C4617" t="s">
        <v>66</v>
      </c>
      <c r="D4617" t="s">
        <v>68</v>
      </c>
      <c r="F4617" t="s">
        <v>227</v>
      </c>
      <c r="G4617" t="s">
        <v>9</v>
      </c>
      <c r="H4617" t="s">
        <v>19</v>
      </c>
      <c r="I4617" t="s">
        <v>24</v>
      </c>
      <c r="J4617" t="s">
        <v>24</v>
      </c>
      <c r="K4617" t="s">
        <v>24</v>
      </c>
    </row>
    <row r="4618" spans="1:11" x14ac:dyDescent="0.35">
      <c r="A4618" t="str">
        <f t="shared" si="73"/>
        <v>Grazing LivestockGrazing livestock (LFA)Specialist sheep (SDA)</v>
      </c>
      <c r="B4618" t="s">
        <v>63</v>
      </c>
      <c r="C4618" t="s">
        <v>66</v>
      </c>
      <c r="D4618" t="s">
        <v>68</v>
      </c>
      <c r="F4618" t="s">
        <v>228</v>
      </c>
      <c r="G4618" t="s">
        <v>9</v>
      </c>
      <c r="H4618">
        <v>49889.449857523403</v>
      </c>
      <c r="I4618" t="s">
        <v>58</v>
      </c>
      <c r="J4618">
        <v>48574.206365277903</v>
      </c>
      <c r="K4618">
        <v>66049.017095356801</v>
      </c>
    </row>
    <row r="4619" spans="1:11" x14ac:dyDescent="0.35">
      <c r="A4619" t="str">
        <f t="shared" si="73"/>
        <v>Grazing LivestockGrazing livestock (LFA)Specialist sheep (SDA)</v>
      </c>
      <c r="B4619" t="s">
        <v>63</v>
      </c>
      <c r="C4619" t="s">
        <v>66</v>
      </c>
      <c r="D4619" t="s">
        <v>68</v>
      </c>
      <c r="F4619" t="s">
        <v>229</v>
      </c>
      <c r="G4619" t="s">
        <v>9</v>
      </c>
      <c r="H4619">
        <v>9505.7469827824407</v>
      </c>
      <c r="I4619" t="s">
        <v>58</v>
      </c>
      <c r="J4619" t="s">
        <v>19</v>
      </c>
      <c r="K4619" t="s">
        <v>19</v>
      </c>
    </row>
    <row r="4620" spans="1:11" x14ac:dyDescent="0.35">
      <c r="A4620" t="str">
        <f t="shared" si="73"/>
        <v>Grazing LivestockGrazing livestock (LFA)Specialist sheep (SDA)</v>
      </c>
      <c r="B4620" t="s">
        <v>63</v>
      </c>
      <c r="C4620" t="s">
        <v>66</v>
      </c>
      <c r="D4620" t="s">
        <v>68</v>
      </c>
      <c r="F4620" t="s">
        <v>230</v>
      </c>
      <c r="G4620" t="s">
        <v>9</v>
      </c>
      <c r="H4620">
        <v>6753.0173466206197</v>
      </c>
      <c r="I4620">
        <v>0</v>
      </c>
      <c r="J4620" t="s">
        <v>19</v>
      </c>
      <c r="K4620">
        <v>15962.066268070401</v>
      </c>
    </row>
    <row r="4621" spans="1:11" x14ac:dyDescent="0.35">
      <c r="A4621" t="str">
        <f t="shared" si="73"/>
        <v>Grazing LivestockGrazing livestock (LFA)Specialist sheep (SDA)</v>
      </c>
      <c r="B4621" t="s">
        <v>63</v>
      </c>
      <c r="C4621" t="s">
        <v>66</v>
      </c>
      <c r="D4621" t="s">
        <v>68</v>
      </c>
      <c r="F4621" t="s">
        <v>231</v>
      </c>
      <c r="G4621" t="s">
        <v>9</v>
      </c>
      <c r="H4621">
        <v>0</v>
      </c>
      <c r="I4621">
        <v>0</v>
      </c>
      <c r="J4621">
        <v>0</v>
      </c>
      <c r="K4621">
        <v>0</v>
      </c>
    </row>
    <row r="4622" spans="1:11" x14ac:dyDescent="0.35">
      <c r="A4622" t="str">
        <f t="shared" si="73"/>
        <v>Grazing LivestockGrazing livestock (LFA)Specialist sheep (SDA)</v>
      </c>
      <c r="B4622" t="s">
        <v>63</v>
      </c>
      <c r="C4622" t="s">
        <v>66</v>
      </c>
      <c r="D4622" t="s">
        <v>68</v>
      </c>
      <c r="F4622" t="s">
        <v>232</v>
      </c>
      <c r="G4622" t="s">
        <v>9</v>
      </c>
      <c r="H4622">
        <v>4196.2673629995097</v>
      </c>
      <c r="I4622" t="s">
        <v>58</v>
      </c>
      <c r="J4622">
        <v>4288.3576561555901</v>
      </c>
      <c r="K4622">
        <v>4666.2246621616696</v>
      </c>
    </row>
    <row r="4623" spans="1:11" x14ac:dyDescent="0.35">
      <c r="A4623" t="str">
        <f t="shared" si="73"/>
        <v>Grazing LivestockGrazing livestock (LFA)Specialist sheep (SDA)</v>
      </c>
      <c r="B4623" t="s">
        <v>63</v>
      </c>
      <c r="C4623" t="s">
        <v>66</v>
      </c>
      <c r="D4623" t="s">
        <v>68</v>
      </c>
      <c r="F4623" t="s">
        <v>233</v>
      </c>
      <c r="G4623" t="s">
        <v>9</v>
      </c>
      <c r="H4623">
        <v>3804.8795141588598</v>
      </c>
      <c r="I4623" t="s">
        <v>58</v>
      </c>
      <c r="J4623">
        <v>3632.98230655815</v>
      </c>
      <c r="K4623">
        <v>4588.4274428093204</v>
      </c>
    </row>
    <row r="4624" spans="1:11" x14ac:dyDescent="0.35">
      <c r="A4624" t="str">
        <f t="shared" si="73"/>
        <v>Grazing LivestockGrazing livestock (LFA)Specialist sheep (SDA)</v>
      </c>
      <c r="B4624" t="s">
        <v>63</v>
      </c>
      <c r="C4624" t="s">
        <v>66</v>
      </c>
      <c r="D4624" t="s">
        <v>68</v>
      </c>
      <c r="F4624" t="s">
        <v>234</v>
      </c>
      <c r="G4624" t="s">
        <v>9</v>
      </c>
      <c r="H4624">
        <v>8072.2195398125295</v>
      </c>
      <c r="I4624" t="s">
        <v>58</v>
      </c>
      <c r="J4624">
        <v>8103.8358380983</v>
      </c>
      <c r="K4624">
        <v>11003.7294201735</v>
      </c>
    </row>
    <row r="4625" spans="1:11" x14ac:dyDescent="0.35">
      <c r="A4625" t="str">
        <f t="shared" si="73"/>
        <v>Grazing LivestockGrazing livestock (LFA)Specialist sheep (SDA)</v>
      </c>
      <c r="B4625" t="s">
        <v>63</v>
      </c>
      <c r="C4625" t="s">
        <v>66</v>
      </c>
      <c r="D4625" t="s">
        <v>68</v>
      </c>
      <c r="F4625" t="s">
        <v>235</v>
      </c>
      <c r="G4625" t="s">
        <v>9</v>
      </c>
      <c r="H4625">
        <v>16073.366416970901</v>
      </c>
      <c r="I4625" t="s">
        <v>58</v>
      </c>
      <c r="J4625">
        <v>16025.175800812</v>
      </c>
      <c r="K4625">
        <v>20258.381525144501</v>
      </c>
    </row>
    <row r="4626" spans="1:11" x14ac:dyDescent="0.35">
      <c r="A4626" t="str">
        <f t="shared" si="73"/>
        <v>Grazing LivestockGrazing livestock (LFA)Specialist sheep (SDA)</v>
      </c>
      <c r="B4626" t="s">
        <v>63</v>
      </c>
      <c r="C4626" t="s">
        <v>66</v>
      </c>
      <c r="D4626" t="s">
        <v>68</v>
      </c>
      <c r="F4626" t="s">
        <v>236</v>
      </c>
      <c r="G4626" t="s">
        <v>9</v>
      </c>
      <c r="H4626">
        <v>0</v>
      </c>
      <c r="I4626">
        <v>0</v>
      </c>
      <c r="J4626">
        <v>0</v>
      </c>
      <c r="K4626">
        <v>0</v>
      </c>
    </row>
    <row r="4627" spans="1:11" x14ac:dyDescent="0.35">
      <c r="A4627" t="str">
        <f t="shared" si="73"/>
        <v>Grazing LivestockGrazing livestock (LFA)Specialist sheep (SDA)</v>
      </c>
      <c r="B4627" t="s">
        <v>63</v>
      </c>
      <c r="C4627" t="s">
        <v>66</v>
      </c>
      <c r="D4627" t="s">
        <v>68</v>
      </c>
      <c r="F4627" t="s">
        <v>237</v>
      </c>
      <c r="G4627" t="s">
        <v>9</v>
      </c>
      <c r="H4627">
        <v>1842.72580942279</v>
      </c>
      <c r="I4627" t="s">
        <v>58</v>
      </c>
      <c r="J4627">
        <v>1756.2651641790201</v>
      </c>
      <c r="K4627">
        <v>2177.8260062982099</v>
      </c>
    </row>
    <row r="4628" spans="1:11" x14ac:dyDescent="0.35">
      <c r="A4628" t="str">
        <f t="shared" si="73"/>
        <v>Grazing LivestockGrazing livestock (LFA)Specialist sheep (SDA)</v>
      </c>
      <c r="B4628" t="s">
        <v>63</v>
      </c>
      <c r="C4628" t="s">
        <v>66</v>
      </c>
      <c r="D4628" t="s">
        <v>68</v>
      </c>
      <c r="F4628" t="s">
        <v>238</v>
      </c>
      <c r="G4628" t="s">
        <v>9</v>
      </c>
      <c r="H4628">
        <v>4771.7361987173199</v>
      </c>
      <c r="I4628" t="s">
        <v>58</v>
      </c>
      <c r="J4628">
        <v>4885.8321067896504</v>
      </c>
      <c r="K4628">
        <v>4977.7737380263097</v>
      </c>
    </row>
    <row r="4629" spans="1:11" x14ac:dyDescent="0.35">
      <c r="A4629" t="str">
        <f t="shared" si="73"/>
        <v>Grazing LivestockGrazing livestock (LFA)Specialist sheep (SDA)</v>
      </c>
      <c r="B4629" t="s">
        <v>63</v>
      </c>
      <c r="C4629" t="s">
        <v>66</v>
      </c>
      <c r="D4629" t="s">
        <v>68</v>
      </c>
      <c r="F4629" t="s">
        <v>239</v>
      </c>
      <c r="G4629" t="s">
        <v>9</v>
      </c>
      <c r="H4629">
        <v>122.20978243709899</v>
      </c>
      <c r="I4629" t="s">
        <v>58</v>
      </c>
      <c r="J4629">
        <v>106.703014382465</v>
      </c>
      <c r="K4629">
        <v>181.22182337578801</v>
      </c>
    </row>
    <row r="4630" spans="1:11" x14ac:dyDescent="0.35">
      <c r="A4630" t="str">
        <f t="shared" si="73"/>
        <v>Grazing LivestockGrazing livestock (LFA)Specialist sheep (SDA)</v>
      </c>
      <c r="B4630" t="s">
        <v>63</v>
      </c>
      <c r="C4630" t="s">
        <v>66</v>
      </c>
      <c r="D4630" t="s">
        <v>68</v>
      </c>
      <c r="F4630" t="s">
        <v>240</v>
      </c>
      <c r="G4630" t="s">
        <v>9</v>
      </c>
      <c r="H4630">
        <v>1462.17722969906</v>
      </c>
      <c r="I4630" t="s">
        <v>58</v>
      </c>
      <c r="J4630">
        <v>1620.80539483236</v>
      </c>
      <c r="K4630">
        <v>1866.4060254774799</v>
      </c>
    </row>
    <row r="4631" spans="1:11" x14ac:dyDescent="0.35">
      <c r="A4631" t="str">
        <f t="shared" si="73"/>
        <v>Grazing LivestockGrazing livestock (LFA)Specialist sheep (SDA)</v>
      </c>
      <c r="B4631" t="s">
        <v>63</v>
      </c>
      <c r="C4631" t="s">
        <v>66</v>
      </c>
      <c r="D4631" t="s">
        <v>68</v>
      </c>
      <c r="F4631" t="s">
        <v>241</v>
      </c>
      <c r="G4631" t="s">
        <v>9</v>
      </c>
      <c r="H4631">
        <v>1125.07829131722</v>
      </c>
      <c r="I4631" t="s">
        <v>58</v>
      </c>
      <c r="J4631">
        <v>1615.4178741793701</v>
      </c>
      <c r="K4631">
        <v>658.12653352605003</v>
      </c>
    </row>
    <row r="4632" spans="1:11" x14ac:dyDescent="0.35">
      <c r="A4632" t="str">
        <f t="shared" si="73"/>
        <v>Grazing LivestockGrazing livestock (LFA)Specialist sheep (SDA)</v>
      </c>
      <c r="B4632" t="s">
        <v>63</v>
      </c>
      <c r="C4632" t="s">
        <v>66</v>
      </c>
      <c r="D4632" t="s">
        <v>68</v>
      </c>
      <c r="F4632" t="s">
        <v>242</v>
      </c>
      <c r="G4632" t="s">
        <v>9</v>
      </c>
      <c r="H4632">
        <v>40379.848327873697</v>
      </c>
      <c r="I4632" t="s">
        <v>58</v>
      </c>
      <c r="J4632">
        <v>32811.3450942688</v>
      </c>
      <c r="K4632">
        <v>61252.242231082499</v>
      </c>
    </row>
    <row r="4633" spans="1:11" x14ac:dyDescent="0.35">
      <c r="A4633" t="str">
        <f t="shared" si="73"/>
        <v>Grazing LivestockGrazing livestock (LFA)Specialist sheep (SDA)</v>
      </c>
      <c r="B4633" t="s">
        <v>63</v>
      </c>
      <c r="C4633" t="s">
        <v>66</v>
      </c>
      <c r="D4633" t="s">
        <v>68</v>
      </c>
      <c r="F4633" t="s">
        <v>243</v>
      </c>
      <c r="G4633" t="s">
        <v>9</v>
      </c>
      <c r="H4633">
        <v>-31109.210321707</v>
      </c>
      <c r="I4633" t="s">
        <v>58</v>
      </c>
      <c r="J4633">
        <v>-29512.498719612599</v>
      </c>
      <c r="K4633">
        <v>-43254.376301218501</v>
      </c>
    </row>
    <row r="4634" spans="1:11" x14ac:dyDescent="0.35">
      <c r="A4634" t="str">
        <f t="shared" si="73"/>
        <v>Grazing LivestockGrazing livestock (LFA)Specialist sheep (SDA)</v>
      </c>
      <c r="B4634" t="s">
        <v>63</v>
      </c>
      <c r="C4634" t="s">
        <v>66</v>
      </c>
      <c r="D4634" t="s">
        <v>68</v>
      </c>
      <c r="F4634" t="s">
        <v>244</v>
      </c>
      <c r="G4634" t="s">
        <v>9</v>
      </c>
      <c r="H4634">
        <v>-235.10897661568799</v>
      </c>
      <c r="I4634" t="s">
        <v>58</v>
      </c>
      <c r="J4634">
        <v>-260.86349737517003</v>
      </c>
      <c r="K4634">
        <v>-31.539550170503102</v>
      </c>
    </row>
    <row r="4635" spans="1:11" x14ac:dyDescent="0.35">
      <c r="A4635" t="str">
        <f t="shared" si="73"/>
        <v>Grazing LivestockGrazing livestock (LFA)Specialist sheep (SDA)</v>
      </c>
      <c r="B4635" t="s">
        <v>63</v>
      </c>
      <c r="C4635" t="s">
        <v>66</v>
      </c>
      <c r="D4635" t="s">
        <v>68</v>
      </c>
      <c r="F4635" t="s">
        <v>245</v>
      </c>
      <c r="G4635" t="s">
        <v>9</v>
      </c>
      <c r="H4635" t="s">
        <v>19</v>
      </c>
      <c r="I4635" t="s">
        <v>58</v>
      </c>
      <c r="J4635" t="s">
        <v>19</v>
      </c>
      <c r="K4635" t="s">
        <v>24</v>
      </c>
    </row>
    <row r="4636" spans="1:11" x14ac:dyDescent="0.35">
      <c r="A4636" t="str">
        <f t="shared" si="73"/>
        <v>Grazing LivestockGrazing livestock (LFA)Specialist sheep (SDA)</v>
      </c>
      <c r="B4636" t="s">
        <v>63</v>
      </c>
      <c r="C4636" t="s">
        <v>66</v>
      </c>
      <c r="D4636" t="s">
        <v>68</v>
      </c>
      <c r="F4636" t="s">
        <v>246</v>
      </c>
      <c r="G4636" t="s">
        <v>9</v>
      </c>
      <c r="H4636">
        <v>4592.91079595461</v>
      </c>
      <c r="I4636" t="s">
        <v>58</v>
      </c>
      <c r="J4636">
        <v>3037.5141385178499</v>
      </c>
      <c r="K4636">
        <v>6435.0594316308398</v>
      </c>
    </row>
    <row r="4637" spans="1:11" x14ac:dyDescent="0.35">
      <c r="A4637" t="str">
        <f t="shared" si="73"/>
        <v>Grazing LivestockGrazing livestock (LFA)Specialist sheep (SDA)</v>
      </c>
      <c r="B4637" t="s">
        <v>63</v>
      </c>
      <c r="C4637" t="s">
        <v>66</v>
      </c>
      <c r="D4637" t="s">
        <v>68</v>
      </c>
      <c r="F4637" t="s">
        <v>247</v>
      </c>
      <c r="G4637" t="s">
        <v>9</v>
      </c>
      <c r="H4637">
        <v>0</v>
      </c>
      <c r="I4637">
        <v>0</v>
      </c>
      <c r="J4637">
        <v>0</v>
      </c>
      <c r="K4637">
        <v>0</v>
      </c>
    </row>
    <row r="4638" spans="1:11" x14ac:dyDescent="0.35">
      <c r="A4638" t="str">
        <f t="shared" si="73"/>
        <v>Grazing LivestockGrazing livestock (LFA)Specialist sheep (SDA)</v>
      </c>
      <c r="B4638" t="s">
        <v>63</v>
      </c>
      <c r="C4638" t="s">
        <v>66</v>
      </c>
      <c r="D4638" t="s">
        <v>68</v>
      </c>
      <c r="F4638" t="s">
        <v>243</v>
      </c>
      <c r="G4638" t="s">
        <v>9</v>
      </c>
      <c r="H4638">
        <v>-31109.210321707</v>
      </c>
      <c r="I4638" t="s">
        <v>58</v>
      </c>
      <c r="J4638">
        <v>-29512.498719612599</v>
      </c>
      <c r="K4638">
        <v>-43254.376301218501</v>
      </c>
    </row>
    <row r="4639" spans="1:11" x14ac:dyDescent="0.35">
      <c r="A4639" t="str">
        <f t="shared" si="73"/>
        <v>Grazing LivestockGrazing livestock (LFA)Specialist sheep (SDA)</v>
      </c>
      <c r="B4639" t="s">
        <v>63</v>
      </c>
      <c r="C4639" t="s">
        <v>66</v>
      </c>
      <c r="D4639" t="s">
        <v>68</v>
      </c>
      <c r="F4639" t="s">
        <v>248</v>
      </c>
      <c r="G4639" t="s">
        <v>9</v>
      </c>
      <c r="H4639">
        <v>20450.243161519498</v>
      </c>
      <c r="I4639" t="s">
        <v>24</v>
      </c>
      <c r="J4639" t="s">
        <v>54</v>
      </c>
      <c r="K4639">
        <v>43377.886597229903</v>
      </c>
    </row>
    <row r="4640" spans="1:11" x14ac:dyDescent="0.35">
      <c r="A4640" t="str">
        <f t="shared" si="73"/>
        <v>Grazing LivestockGrazing livestock (LFA)Specialist sheep (SDA)</v>
      </c>
      <c r="B4640" t="s">
        <v>63</v>
      </c>
      <c r="C4640" t="s">
        <v>66</v>
      </c>
      <c r="D4640" t="s">
        <v>68</v>
      </c>
      <c r="F4640" t="s">
        <v>213</v>
      </c>
      <c r="G4640" t="s">
        <v>9</v>
      </c>
      <c r="H4640">
        <v>3284.00366630489</v>
      </c>
      <c r="I4640" t="s">
        <v>24</v>
      </c>
      <c r="J4640" t="s">
        <v>54</v>
      </c>
      <c r="K4640">
        <v>4696.1571600247898</v>
      </c>
    </row>
    <row r="4641" spans="1:11" x14ac:dyDescent="0.35">
      <c r="A4641" t="str">
        <f t="shared" si="73"/>
        <v>Grazing LivestockGrazing livestock (LFA)Specialist sheep (SDA)</v>
      </c>
      <c r="B4641" t="s">
        <v>63</v>
      </c>
      <c r="C4641" t="s">
        <v>66</v>
      </c>
      <c r="D4641" t="s">
        <v>68</v>
      </c>
      <c r="F4641" t="s">
        <v>216</v>
      </c>
      <c r="G4641" t="s">
        <v>9</v>
      </c>
      <c r="H4641">
        <v>32832.279918598899</v>
      </c>
      <c r="I4641" t="s">
        <v>58</v>
      </c>
      <c r="J4641">
        <v>25753.001571267301</v>
      </c>
      <c r="K4641">
        <v>55351.294044554001</v>
      </c>
    </row>
    <row r="4642" spans="1:11" x14ac:dyDescent="0.35">
      <c r="A4642" t="str">
        <f t="shared" si="73"/>
        <v>Grazing LivestockGrazing livestock (LFA)Specialist sheep (SDA)</v>
      </c>
      <c r="B4642" t="s">
        <v>63</v>
      </c>
      <c r="C4642" t="s">
        <v>66</v>
      </c>
      <c r="D4642" t="s">
        <v>68</v>
      </c>
      <c r="F4642" t="s">
        <v>249</v>
      </c>
      <c r="G4642" t="s">
        <v>9</v>
      </c>
      <c r="H4642">
        <v>25457.3164247163</v>
      </c>
      <c r="I4642" t="s">
        <v>58</v>
      </c>
      <c r="J4642">
        <v>10945.0971546167</v>
      </c>
      <c r="K4642">
        <v>60170.961500590201</v>
      </c>
    </row>
    <row r="4643" spans="1:11" x14ac:dyDescent="0.35">
      <c r="A4643" t="str">
        <f t="shared" si="73"/>
        <v>Grazing LivestockGrazing livestock (LFA)Specialist sheep (SDA)</v>
      </c>
      <c r="B4643" t="s">
        <v>63</v>
      </c>
      <c r="C4643" t="s">
        <v>66</v>
      </c>
      <c r="D4643" t="s">
        <v>68</v>
      </c>
      <c r="F4643" t="s">
        <v>250</v>
      </c>
      <c r="G4643" t="s">
        <v>9</v>
      </c>
      <c r="H4643">
        <v>27186.844571336998</v>
      </c>
      <c r="I4643" t="s">
        <v>58</v>
      </c>
      <c r="J4643">
        <v>27950.1132156239</v>
      </c>
      <c r="K4643">
        <v>25615.586797018699</v>
      </c>
    </row>
    <row r="4644" spans="1:11" x14ac:dyDescent="0.35">
      <c r="A4644" t="str">
        <f t="shared" si="73"/>
        <v>Grazing LivestockGrazing livestock (LFA)Specialist sheep (SDA)</v>
      </c>
      <c r="B4644" t="s">
        <v>63</v>
      </c>
      <c r="C4644" t="s">
        <v>66</v>
      </c>
      <c r="D4644" t="s">
        <v>68</v>
      </c>
      <c r="F4644" t="s">
        <v>251</v>
      </c>
      <c r="G4644" t="s">
        <v>9</v>
      </c>
      <c r="H4644">
        <v>-1729.52814662062</v>
      </c>
      <c r="I4644" t="s">
        <v>58</v>
      </c>
      <c r="J4644">
        <v>-17005.016061007202</v>
      </c>
      <c r="K4644">
        <v>34555.374703571499</v>
      </c>
    </row>
    <row r="4645" spans="1:11" x14ac:dyDescent="0.35">
      <c r="A4645" t="str">
        <f t="shared" si="73"/>
        <v>Grazing LivestockGrazing livestock (LFA)Specialist sheep (SDA)</v>
      </c>
      <c r="B4645" t="s">
        <v>63</v>
      </c>
      <c r="C4645" t="s">
        <v>66</v>
      </c>
      <c r="D4645" t="s">
        <v>68</v>
      </c>
      <c r="F4645" t="s">
        <v>252</v>
      </c>
      <c r="G4645" t="s">
        <v>9</v>
      </c>
      <c r="H4645" t="s">
        <v>19</v>
      </c>
      <c r="I4645" t="s">
        <v>58</v>
      </c>
      <c r="J4645" t="s">
        <v>19</v>
      </c>
      <c r="K4645" t="s">
        <v>24</v>
      </c>
    </row>
    <row r="4646" spans="1:11" x14ac:dyDescent="0.35">
      <c r="A4646" t="str">
        <f t="shared" si="73"/>
        <v>Grazing LivestockGrazing livestock (LFA)Specialist sheep (SDA)</v>
      </c>
      <c r="B4646" t="s">
        <v>63</v>
      </c>
      <c r="C4646" t="s">
        <v>66</v>
      </c>
      <c r="D4646" t="s">
        <v>68</v>
      </c>
      <c r="F4646" t="s">
        <v>253</v>
      </c>
      <c r="G4646" t="s">
        <v>9</v>
      </c>
      <c r="H4646" t="s">
        <v>19</v>
      </c>
      <c r="I4646" t="s">
        <v>58</v>
      </c>
      <c r="J4646">
        <v>-15785.2781658927</v>
      </c>
      <c r="K4646">
        <v>44678.937268720802</v>
      </c>
    </row>
    <row r="4647" spans="1:11" x14ac:dyDescent="0.35">
      <c r="A4647" t="str">
        <f t="shared" si="73"/>
        <v>Grazing LivestockGrazing livestock (LFA)Specialist sheep (SDA)</v>
      </c>
      <c r="B4647" t="s">
        <v>63</v>
      </c>
      <c r="C4647" t="s">
        <v>66</v>
      </c>
      <c r="D4647" t="s">
        <v>68</v>
      </c>
      <c r="F4647" t="s">
        <v>254</v>
      </c>
      <c r="G4647" t="s">
        <v>9</v>
      </c>
      <c r="H4647">
        <v>-235.10897661568799</v>
      </c>
      <c r="I4647" t="s">
        <v>58</v>
      </c>
      <c r="J4647">
        <v>-260.86349737517003</v>
      </c>
      <c r="K4647">
        <v>-31.539550170503102</v>
      </c>
    </row>
    <row r="4648" spans="1:11" x14ac:dyDescent="0.35">
      <c r="A4648" t="str">
        <f t="shared" si="73"/>
        <v>Grazing LivestockGrazing livestock (LFA)Specialist sheep (SDA)</v>
      </c>
      <c r="B4648" t="s">
        <v>63</v>
      </c>
      <c r="C4648" t="s">
        <v>66</v>
      </c>
      <c r="D4648" t="s">
        <v>68</v>
      </c>
      <c r="F4648" t="s">
        <v>255</v>
      </c>
      <c r="G4648" t="s">
        <v>9</v>
      </c>
      <c r="H4648">
        <v>12477.8181008387</v>
      </c>
      <c r="I4648" t="s">
        <v>58</v>
      </c>
      <c r="J4648">
        <v>9733.5488473006299</v>
      </c>
      <c r="K4648">
        <v>20923.291980992799</v>
      </c>
    </row>
    <row r="4649" spans="1:11" x14ac:dyDescent="0.35">
      <c r="A4649" t="str">
        <f t="shared" si="73"/>
        <v>Grazing LivestockGrazing livestock (LFA)Specialist sheep (SDA)</v>
      </c>
      <c r="B4649" t="s">
        <v>63</v>
      </c>
      <c r="C4649" t="s">
        <v>66</v>
      </c>
      <c r="D4649" t="s">
        <v>68</v>
      </c>
      <c r="F4649" t="s">
        <v>256</v>
      </c>
      <c r="G4649" t="s">
        <v>9</v>
      </c>
      <c r="H4649">
        <v>3301.0499573261</v>
      </c>
      <c r="I4649" t="s">
        <v>58</v>
      </c>
      <c r="J4649">
        <v>3017.8900678121599</v>
      </c>
      <c r="K4649">
        <v>5215.4536904649503</v>
      </c>
    </row>
    <row r="4650" spans="1:11" x14ac:dyDescent="0.35">
      <c r="A4650" t="str">
        <f t="shared" si="73"/>
        <v>Grazing LivestockGrazing livestock (LFA)Specialist sheep (SDA)</v>
      </c>
      <c r="B4650" t="s">
        <v>63</v>
      </c>
      <c r="C4650" t="s">
        <v>66</v>
      </c>
      <c r="D4650" t="s">
        <v>68</v>
      </c>
      <c r="F4650" t="s">
        <v>257</v>
      </c>
      <c r="G4650" t="s">
        <v>9</v>
      </c>
      <c r="H4650">
        <v>0</v>
      </c>
      <c r="I4650">
        <v>0</v>
      </c>
      <c r="J4650">
        <v>0</v>
      </c>
      <c r="K4650">
        <v>0</v>
      </c>
    </row>
    <row r="4651" spans="1:11" x14ac:dyDescent="0.35">
      <c r="A4651" t="str">
        <f t="shared" si="73"/>
        <v>Grazing LivestockGrazing livestock (LFA)Specialist sheep (SDA)</v>
      </c>
      <c r="B4651" t="s">
        <v>63</v>
      </c>
      <c r="C4651" t="s">
        <v>66</v>
      </c>
      <c r="D4651" t="s">
        <v>68</v>
      </c>
      <c r="F4651" t="s">
        <v>258</v>
      </c>
      <c r="G4651" t="s">
        <v>9</v>
      </c>
      <c r="H4651">
        <v>0</v>
      </c>
      <c r="I4651">
        <v>0</v>
      </c>
      <c r="J4651">
        <v>0</v>
      </c>
      <c r="K4651">
        <v>0</v>
      </c>
    </row>
    <row r="4652" spans="1:11" x14ac:dyDescent="0.35">
      <c r="A4652" t="str">
        <f t="shared" si="73"/>
        <v>Grazing LivestockGrazing livestock (LFA)Specialist sheep (SDA)</v>
      </c>
      <c r="B4652" t="s">
        <v>63</v>
      </c>
      <c r="C4652" t="s">
        <v>66</v>
      </c>
      <c r="D4652" t="s">
        <v>68</v>
      </c>
      <c r="F4652" t="s">
        <v>259</v>
      </c>
      <c r="G4652" t="s">
        <v>9</v>
      </c>
      <c r="H4652">
        <v>23192.7563151949</v>
      </c>
      <c r="I4652" t="s">
        <v>58</v>
      </c>
      <c r="J4652">
        <v>24068.489582991599</v>
      </c>
      <c r="K4652">
        <v>20686.105653554401</v>
      </c>
    </row>
    <row r="4653" spans="1:11" x14ac:dyDescent="0.35">
      <c r="A4653" t="str">
        <f t="shared" si="73"/>
        <v>Grazing LivestockGrazing livestock (LFA)Specialist sheep (SDA)</v>
      </c>
      <c r="B4653" t="s">
        <v>63</v>
      </c>
      <c r="C4653" t="s">
        <v>66</v>
      </c>
      <c r="D4653" t="s">
        <v>68</v>
      </c>
      <c r="F4653" t="s">
        <v>260</v>
      </c>
      <c r="G4653" t="s">
        <v>9</v>
      </c>
      <c r="H4653">
        <v>16530.2719648249</v>
      </c>
      <c r="I4653" t="s">
        <v>58</v>
      </c>
      <c r="J4653" t="s">
        <v>19</v>
      </c>
      <c r="K4653">
        <v>49798.951989040899</v>
      </c>
    </row>
    <row r="4654" spans="1:11" x14ac:dyDescent="0.35">
      <c r="A4654" t="str">
        <f t="shared" si="73"/>
        <v>Grazing LivestockGrazing livestock (LFA)Other grazing livestock (SDA)</v>
      </c>
      <c r="B4654" t="s">
        <v>63</v>
      </c>
      <c r="C4654" t="s">
        <v>66</v>
      </c>
      <c r="D4654" t="s">
        <v>69</v>
      </c>
      <c r="F4654" t="s">
        <v>4</v>
      </c>
      <c r="G4654" t="s">
        <v>5</v>
      </c>
      <c r="H4654">
        <v>2266.9998999999998</v>
      </c>
      <c r="I4654">
        <v>422.85390000000001</v>
      </c>
      <c r="J4654">
        <v>1361.0934999999999</v>
      </c>
      <c r="K4654">
        <v>483.05250000000001</v>
      </c>
    </row>
    <row r="4655" spans="1:11" x14ac:dyDescent="0.35">
      <c r="A4655" t="str">
        <f t="shared" si="73"/>
        <v>Grazing LivestockGrazing livestock (LFA)Other grazing livestock (SDA)</v>
      </c>
      <c r="B4655" t="s">
        <v>63</v>
      </c>
      <c r="C4655" t="s">
        <v>66</v>
      </c>
      <c r="D4655" t="s">
        <v>69</v>
      </c>
      <c r="F4655" t="s">
        <v>6</v>
      </c>
      <c r="G4655" t="s">
        <v>7</v>
      </c>
      <c r="H4655">
        <v>179.93316333538399</v>
      </c>
      <c r="I4655" t="s">
        <v>58</v>
      </c>
      <c r="J4655">
        <v>141.22681017725799</v>
      </c>
      <c r="K4655">
        <v>385.599629400531</v>
      </c>
    </row>
    <row r="4656" spans="1:11" x14ac:dyDescent="0.35">
      <c r="A4656" t="str">
        <f t="shared" si="73"/>
        <v>Grazing LivestockGrazing livestock (LFA)Other grazing livestock (SDA)</v>
      </c>
      <c r="B4656" t="s">
        <v>63</v>
      </c>
      <c r="C4656" t="s">
        <v>66</v>
      </c>
      <c r="D4656" t="s">
        <v>69</v>
      </c>
      <c r="F4656" t="s">
        <v>8</v>
      </c>
      <c r="G4656" t="s">
        <v>9</v>
      </c>
      <c r="H4656">
        <v>176.200914056503</v>
      </c>
      <c r="I4656" t="s">
        <v>58</v>
      </c>
      <c r="J4656">
        <v>138.95347027665599</v>
      </c>
      <c r="K4656">
        <v>376.08289929976598</v>
      </c>
    </row>
    <row r="4657" spans="1:11" x14ac:dyDescent="0.35">
      <c r="A4657" t="str">
        <f t="shared" si="73"/>
        <v>Grazing LivestockGrazing livestock (LFA)Other grazing livestock (SDA)</v>
      </c>
      <c r="B4657" t="s">
        <v>63</v>
      </c>
      <c r="C4657" t="s">
        <v>66</v>
      </c>
      <c r="D4657" t="s">
        <v>69</v>
      </c>
      <c r="F4657" t="s">
        <v>217</v>
      </c>
      <c r="G4657" t="s">
        <v>9</v>
      </c>
      <c r="H4657">
        <v>85.860099376713706</v>
      </c>
      <c r="I4657" t="s">
        <v>58</v>
      </c>
      <c r="J4657">
        <v>75.532184627286796</v>
      </c>
      <c r="K4657">
        <v>141.050429584776</v>
      </c>
    </row>
    <row r="4658" spans="1:11" x14ac:dyDescent="0.35">
      <c r="A4658" t="str">
        <f t="shared" ref="A4658:A4721" si="74">CONCATENATE(B4658,C4658,D4658,E4658)</f>
        <v>Grazing LivestockGrazing livestock (LFA)Other grazing livestock (SDA)</v>
      </c>
      <c r="B4658" t="s">
        <v>63</v>
      </c>
      <c r="C4658" t="s">
        <v>66</v>
      </c>
      <c r="D4658" t="s">
        <v>69</v>
      </c>
      <c r="F4658" t="s">
        <v>218</v>
      </c>
      <c r="G4658" t="s">
        <v>9</v>
      </c>
      <c r="H4658">
        <v>2668.5500425474202</v>
      </c>
      <c r="I4658" t="s">
        <v>58</v>
      </c>
      <c r="J4658">
        <v>2525.5414901327499</v>
      </c>
      <c r="K4658">
        <v>3665.3554652962198</v>
      </c>
    </row>
    <row r="4659" spans="1:11" x14ac:dyDescent="0.35">
      <c r="A4659" t="str">
        <f t="shared" si="74"/>
        <v>Grazing LivestockGrazing livestock (LFA)Other grazing livestock (SDA)</v>
      </c>
      <c r="B4659" t="s">
        <v>63</v>
      </c>
      <c r="C4659" t="s">
        <v>66</v>
      </c>
      <c r="D4659" t="s">
        <v>69</v>
      </c>
      <c r="F4659" t="s">
        <v>219</v>
      </c>
      <c r="G4659" t="s">
        <v>9</v>
      </c>
      <c r="H4659">
        <v>72666.911578469793</v>
      </c>
      <c r="I4659" t="s">
        <v>58</v>
      </c>
      <c r="J4659">
        <v>68169.570456107496</v>
      </c>
      <c r="K4659">
        <v>132369.43516636401</v>
      </c>
    </row>
    <row r="4660" spans="1:11" x14ac:dyDescent="0.35">
      <c r="A4660" t="str">
        <f t="shared" si="74"/>
        <v>Grazing LivestockGrazing livestock (LFA)Other grazing livestock (SDA)</v>
      </c>
      <c r="B4660" t="s">
        <v>63</v>
      </c>
      <c r="C4660" t="s">
        <v>66</v>
      </c>
      <c r="D4660" t="s">
        <v>69</v>
      </c>
      <c r="F4660" t="s">
        <v>220</v>
      </c>
      <c r="G4660" t="s">
        <v>9</v>
      </c>
      <c r="H4660" t="s">
        <v>19</v>
      </c>
      <c r="I4660" t="s">
        <v>24</v>
      </c>
      <c r="J4660" t="s">
        <v>19</v>
      </c>
      <c r="K4660" t="s">
        <v>24</v>
      </c>
    </row>
    <row r="4661" spans="1:11" x14ac:dyDescent="0.35">
      <c r="A4661" t="str">
        <f t="shared" si="74"/>
        <v>Grazing LivestockGrazing livestock (LFA)Other grazing livestock (SDA)</v>
      </c>
      <c r="B4661" t="s">
        <v>63</v>
      </c>
      <c r="C4661" t="s">
        <v>66</v>
      </c>
      <c r="D4661" t="s">
        <v>69</v>
      </c>
      <c r="F4661" t="s">
        <v>221</v>
      </c>
      <c r="G4661" t="s">
        <v>9</v>
      </c>
      <c r="H4661">
        <v>3586.2674276694902</v>
      </c>
      <c r="I4661" t="s">
        <v>58</v>
      </c>
      <c r="J4661">
        <v>4235.2654322425296</v>
      </c>
      <c r="K4661">
        <v>4661.24061980841</v>
      </c>
    </row>
    <row r="4662" spans="1:11" x14ac:dyDescent="0.35">
      <c r="A4662" t="str">
        <f t="shared" si="74"/>
        <v>Grazing LivestockGrazing livestock (LFA)Other grazing livestock (SDA)</v>
      </c>
      <c r="B4662" t="s">
        <v>63</v>
      </c>
      <c r="C4662" t="s">
        <v>66</v>
      </c>
      <c r="D4662" t="s">
        <v>69</v>
      </c>
      <c r="F4662" t="s">
        <v>222</v>
      </c>
      <c r="G4662" t="s">
        <v>9</v>
      </c>
      <c r="H4662">
        <v>80268.435539410493</v>
      </c>
      <c r="I4662" t="s">
        <v>58</v>
      </c>
      <c r="J4662">
        <v>76399.212176018802</v>
      </c>
      <c r="K4662">
        <v>142508.303811283</v>
      </c>
    </row>
    <row r="4663" spans="1:11" x14ac:dyDescent="0.35">
      <c r="A4663" t="str">
        <f t="shared" si="74"/>
        <v>Grazing LivestockGrazing livestock (LFA)Other grazing livestock (SDA)</v>
      </c>
      <c r="B4663" t="s">
        <v>63</v>
      </c>
      <c r="C4663" t="s">
        <v>66</v>
      </c>
      <c r="D4663" t="s">
        <v>69</v>
      </c>
      <c r="F4663" t="s">
        <v>223</v>
      </c>
      <c r="G4663" t="s">
        <v>9</v>
      </c>
      <c r="H4663">
        <v>6914.9202359470801</v>
      </c>
      <c r="I4663" t="s">
        <v>58</v>
      </c>
      <c r="J4663">
        <v>6009.3740469703198</v>
      </c>
      <c r="K4663">
        <v>12253.2286587897</v>
      </c>
    </row>
    <row r="4664" spans="1:11" x14ac:dyDescent="0.35">
      <c r="A4664" t="str">
        <f t="shared" si="74"/>
        <v>Grazing LivestockGrazing livestock (LFA)Other grazing livestock (SDA)</v>
      </c>
      <c r="B4664" t="s">
        <v>63</v>
      </c>
      <c r="C4664" t="s">
        <v>66</v>
      </c>
      <c r="D4664" t="s">
        <v>69</v>
      </c>
      <c r="F4664" t="s">
        <v>224</v>
      </c>
      <c r="G4664" t="s">
        <v>9</v>
      </c>
      <c r="H4664">
        <v>38853.377856876003</v>
      </c>
      <c r="I4664" t="s">
        <v>58</v>
      </c>
      <c r="J4664">
        <v>37897.830391666699</v>
      </c>
      <c r="K4664">
        <v>59432.4827833413</v>
      </c>
    </row>
    <row r="4665" spans="1:11" x14ac:dyDescent="0.35">
      <c r="A4665" t="str">
        <f t="shared" si="74"/>
        <v>Grazing LivestockGrazing livestock (LFA)Other grazing livestock (SDA)</v>
      </c>
      <c r="B4665" t="s">
        <v>63</v>
      </c>
      <c r="C4665" t="s">
        <v>66</v>
      </c>
      <c r="D4665" t="s">
        <v>69</v>
      </c>
      <c r="F4665" t="s">
        <v>225</v>
      </c>
      <c r="G4665" t="s">
        <v>9</v>
      </c>
      <c r="H4665">
        <v>2228.6214221712098</v>
      </c>
      <c r="I4665" t="s">
        <v>58</v>
      </c>
      <c r="J4665">
        <v>1586.74469160274</v>
      </c>
      <c r="K4665">
        <v>4377.3640848562</v>
      </c>
    </row>
    <row r="4666" spans="1:11" x14ac:dyDescent="0.35">
      <c r="A4666" t="str">
        <f t="shared" si="74"/>
        <v>Grazing LivestockGrazing livestock (LFA)Other grazing livestock (SDA)</v>
      </c>
      <c r="B4666" t="s">
        <v>63</v>
      </c>
      <c r="C4666" t="s">
        <v>66</v>
      </c>
      <c r="D4666" t="s">
        <v>69</v>
      </c>
      <c r="F4666" t="s">
        <v>226</v>
      </c>
      <c r="G4666" t="s">
        <v>9</v>
      </c>
      <c r="H4666">
        <v>4396.6362340818796</v>
      </c>
      <c r="I4666" t="s">
        <v>58</v>
      </c>
      <c r="J4666">
        <v>3827.5852131392899</v>
      </c>
      <c r="K4666">
        <v>6942.1778562371601</v>
      </c>
    </row>
    <row r="4667" spans="1:11" x14ac:dyDescent="0.35">
      <c r="A4667" t="str">
        <f t="shared" si="74"/>
        <v>Grazing LivestockGrazing livestock (LFA)Other grazing livestock (SDA)</v>
      </c>
      <c r="B4667" t="s">
        <v>63</v>
      </c>
      <c r="C4667" t="s">
        <v>66</v>
      </c>
      <c r="D4667" t="s">
        <v>69</v>
      </c>
      <c r="F4667" t="s">
        <v>227</v>
      </c>
      <c r="G4667" t="s">
        <v>9</v>
      </c>
      <c r="H4667" t="s">
        <v>19</v>
      </c>
      <c r="I4667" t="s">
        <v>58</v>
      </c>
      <c r="J4667" t="s">
        <v>19</v>
      </c>
      <c r="K4667" t="s">
        <v>19</v>
      </c>
    </row>
    <row r="4668" spans="1:11" x14ac:dyDescent="0.35">
      <c r="A4668" t="str">
        <f t="shared" si="74"/>
        <v>Grazing LivestockGrazing livestock (LFA)Other grazing livestock (SDA)</v>
      </c>
      <c r="B4668" t="s">
        <v>63</v>
      </c>
      <c r="C4668" t="s">
        <v>66</v>
      </c>
      <c r="D4668" t="s">
        <v>69</v>
      </c>
      <c r="F4668" t="s">
        <v>228</v>
      </c>
      <c r="G4668" t="s">
        <v>9</v>
      </c>
      <c r="H4668">
        <v>52508.205868204903</v>
      </c>
      <c r="I4668" t="s">
        <v>58</v>
      </c>
      <c r="J4668">
        <v>49500.902696471603</v>
      </c>
      <c r="K4668">
        <v>83035.928512946295</v>
      </c>
    </row>
    <row r="4669" spans="1:11" x14ac:dyDescent="0.35">
      <c r="A4669" t="str">
        <f t="shared" si="74"/>
        <v>Grazing LivestockGrazing livestock (LFA)Other grazing livestock (SDA)</v>
      </c>
      <c r="B4669" t="s">
        <v>63</v>
      </c>
      <c r="C4669" t="s">
        <v>66</v>
      </c>
      <c r="D4669" t="s">
        <v>69</v>
      </c>
      <c r="F4669" t="s">
        <v>229</v>
      </c>
      <c r="G4669" t="s">
        <v>9</v>
      </c>
      <c r="H4669">
        <v>27760.229671205499</v>
      </c>
      <c r="I4669" t="s">
        <v>58</v>
      </c>
      <c r="J4669">
        <v>26898.309479547101</v>
      </c>
      <c r="K4669">
        <v>59472.375298337101</v>
      </c>
    </row>
    <row r="4670" spans="1:11" x14ac:dyDescent="0.35">
      <c r="A4670" t="str">
        <f t="shared" si="74"/>
        <v>Grazing LivestockGrazing livestock (LFA)Other grazing livestock (SDA)</v>
      </c>
      <c r="B4670" t="s">
        <v>63</v>
      </c>
      <c r="C4670" t="s">
        <v>66</v>
      </c>
      <c r="D4670" t="s">
        <v>69</v>
      </c>
      <c r="F4670" t="s">
        <v>230</v>
      </c>
      <c r="G4670" t="s">
        <v>9</v>
      </c>
      <c r="H4670">
        <v>5471.2769956452103</v>
      </c>
      <c r="I4670" t="s">
        <v>24</v>
      </c>
      <c r="J4670" t="s">
        <v>19</v>
      </c>
      <c r="K4670">
        <v>16060.269244647299</v>
      </c>
    </row>
    <row r="4671" spans="1:11" x14ac:dyDescent="0.35">
      <c r="A4671" t="str">
        <f t="shared" si="74"/>
        <v>Grazing LivestockGrazing livestock (LFA)Other grazing livestock (SDA)</v>
      </c>
      <c r="B4671" t="s">
        <v>63</v>
      </c>
      <c r="C4671" t="s">
        <v>66</v>
      </c>
      <c r="D4671" t="s">
        <v>69</v>
      </c>
      <c r="F4671" t="s">
        <v>231</v>
      </c>
      <c r="G4671" t="s">
        <v>9</v>
      </c>
      <c r="H4671">
        <v>0</v>
      </c>
      <c r="I4671">
        <v>0</v>
      </c>
      <c r="J4671">
        <v>0</v>
      </c>
      <c r="K4671">
        <v>0</v>
      </c>
    </row>
    <row r="4672" spans="1:11" x14ac:dyDescent="0.35">
      <c r="A4672" t="str">
        <f t="shared" si="74"/>
        <v>Grazing LivestockGrazing livestock (LFA)Other grazing livestock (SDA)</v>
      </c>
      <c r="B4672" t="s">
        <v>63</v>
      </c>
      <c r="C4672" t="s">
        <v>66</v>
      </c>
      <c r="D4672" t="s">
        <v>69</v>
      </c>
      <c r="F4672" t="s">
        <v>232</v>
      </c>
      <c r="G4672" t="s">
        <v>9</v>
      </c>
      <c r="H4672">
        <v>5265.7122360702297</v>
      </c>
      <c r="I4672" t="s">
        <v>58</v>
      </c>
      <c r="J4672">
        <v>4903.8408582511001</v>
      </c>
      <c r="K4672">
        <v>8570.6820389088207</v>
      </c>
    </row>
    <row r="4673" spans="1:11" x14ac:dyDescent="0.35">
      <c r="A4673" t="str">
        <f t="shared" si="74"/>
        <v>Grazing LivestockGrazing livestock (LFA)Other grazing livestock (SDA)</v>
      </c>
      <c r="B4673" t="s">
        <v>63</v>
      </c>
      <c r="C4673" t="s">
        <v>66</v>
      </c>
      <c r="D4673" t="s">
        <v>69</v>
      </c>
      <c r="F4673" t="s">
        <v>233</v>
      </c>
      <c r="G4673" t="s">
        <v>9</v>
      </c>
      <c r="H4673">
        <v>5522.5525034209304</v>
      </c>
      <c r="I4673" t="s">
        <v>58</v>
      </c>
      <c r="J4673">
        <v>5237.5125354723996</v>
      </c>
      <c r="K4673">
        <v>8697.0128830717094</v>
      </c>
    </row>
    <row r="4674" spans="1:11" x14ac:dyDescent="0.35">
      <c r="A4674" t="str">
        <f t="shared" si="74"/>
        <v>Grazing LivestockGrazing livestock (LFA)Other grazing livestock (SDA)</v>
      </c>
      <c r="B4674" t="s">
        <v>63</v>
      </c>
      <c r="C4674" t="s">
        <v>66</v>
      </c>
      <c r="D4674" t="s">
        <v>69</v>
      </c>
      <c r="F4674" t="s">
        <v>234</v>
      </c>
      <c r="G4674" t="s">
        <v>9</v>
      </c>
      <c r="H4674">
        <v>11729.0364900766</v>
      </c>
      <c r="I4674" t="s">
        <v>58</v>
      </c>
      <c r="J4674">
        <v>11003.042744308201</v>
      </c>
      <c r="K4674">
        <v>18620.565394030698</v>
      </c>
    </row>
    <row r="4675" spans="1:11" x14ac:dyDescent="0.35">
      <c r="A4675" t="str">
        <f t="shared" si="74"/>
        <v>Grazing LivestockGrazing livestock (LFA)Other grazing livestock (SDA)</v>
      </c>
      <c r="B4675" t="s">
        <v>63</v>
      </c>
      <c r="C4675" t="s">
        <v>66</v>
      </c>
      <c r="D4675" t="s">
        <v>69</v>
      </c>
      <c r="F4675" t="s">
        <v>235</v>
      </c>
      <c r="G4675" t="s">
        <v>9</v>
      </c>
      <c r="H4675">
        <v>22517.301229567802</v>
      </c>
      <c r="I4675" t="s">
        <v>58</v>
      </c>
      <c r="J4675">
        <v>21144.396138031701</v>
      </c>
      <c r="K4675">
        <v>35888.260316011198</v>
      </c>
    </row>
    <row r="4676" spans="1:11" x14ac:dyDescent="0.35">
      <c r="A4676" t="str">
        <f t="shared" si="74"/>
        <v>Grazing LivestockGrazing livestock (LFA)Other grazing livestock (SDA)</v>
      </c>
      <c r="B4676" t="s">
        <v>63</v>
      </c>
      <c r="C4676" t="s">
        <v>66</v>
      </c>
      <c r="D4676" t="s">
        <v>69</v>
      </c>
      <c r="F4676" t="s">
        <v>236</v>
      </c>
      <c r="G4676" t="s">
        <v>9</v>
      </c>
      <c r="H4676">
        <v>0</v>
      </c>
      <c r="I4676">
        <v>0</v>
      </c>
      <c r="J4676">
        <v>0</v>
      </c>
      <c r="K4676">
        <v>0</v>
      </c>
    </row>
    <row r="4677" spans="1:11" x14ac:dyDescent="0.35">
      <c r="A4677" t="str">
        <f t="shared" si="74"/>
        <v>Grazing LivestockGrazing livestock (LFA)Other grazing livestock (SDA)</v>
      </c>
      <c r="B4677" t="s">
        <v>63</v>
      </c>
      <c r="C4677" t="s">
        <v>66</v>
      </c>
      <c r="D4677" t="s">
        <v>69</v>
      </c>
      <c r="F4677" t="s">
        <v>237</v>
      </c>
      <c r="G4677" t="s">
        <v>9</v>
      </c>
      <c r="H4677">
        <v>2127.5617816745398</v>
      </c>
      <c r="I4677" t="s">
        <v>58</v>
      </c>
      <c r="J4677">
        <v>2106.1187672999699</v>
      </c>
      <c r="K4677">
        <v>3244.4096790721501</v>
      </c>
    </row>
    <row r="4678" spans="1:11" x14ac:dyDescent="0.35">
      <c r="A4678" t="str">
        <f t="shared" si="74"/>
        <v>Grazing LivestockGrazing livestock (LFA)Other grazing livestock (SDA)</v>
      </c>
      <c r="B4678" t="s">
        <v>63</v>
      </c>
      <c r="C4678" t="s">
        <v>66</v>
      </c>
      <c r="D4678" t="s">
        <v>69</v>
      </c>
      <c r="F4678" t="s">
        <v>238</v>
      </c>
      <c r="G4678" t="s">
        <v>9</v>
      </c>
      <c r="H4678">
        <v>6702.5893688835204</v>
      </c>
      <c r="I4678" t="s">
        <v>58</v>
      </c>
      <c r="J4678">
        <v>6133.9379479073305</v>
      </c>
      <c r="K4678">
        <v>9471.7652969397695</v>
      </c>
    </row>
    <row r="4679" spans="1:11" x14ac:dyDescent="0.35">
      <c r="A4679" t="str">
        <f t="shared" si="74"/>
        <v>Grazing LivestockGrazing livestock (LFA)Other grazing livestock (SDA)</v>
      </c>
      <c r="B4679" t="s">
        <v>63</v>
      </c>
      <c r="C4679" t="s">
        <v>66</v>
      </c>
      <c r="D4679" t="s">
        <v>69</v>
      </c>
      <c r="F4679" t="s">
        <v>239</v>
      </c>
      <c r="G4679" t="s">
        <v>9</v>
      </c>
      <c r="H4679">
        <v>249.76413788108201</v>
      </c>
      <c r="I4679" t="s">
        <v>58</v>
      </c>
      <c r="J4679">
        <v>301.49946120527397</v>
      </c>
      <c r="K4679">
        <v>277.71869268868301</v>
      </c>
    </row>
    <row r="4680" spans="1:11" x14ac:dyDescent="0.35">
      <c r="A4680" t="str">
        <f t="shared" si="74"/>
        <v>Grazing LivestockGrazing livestock (LFA)Other grazing livestock (SDA)</v>
      </c>
      <c r="B4680" t="s">
        <v>63</v>
      </c>
      <c r="C4680" t="s">
        <v>66</v>
      </c>
      <c r="D4680" t="s">
        <v>69</v>
      </c>
      <c r="F4680" t="s">
        <v>240</v>
      </c>
      <c r="G4680" t="s">
        <v>9</v>
      </c>
      <c r="H4680">
        <v>3049.8126320164401</v>
      </c>
      <c r="I4680" t="s">
        <v>58</v>
      </c>
      <c r="J4680">
        <v>2676.81113839718</v>
      </c>
      <c r="K4680">
        <v>3754.6775470575099</v>
      </c>
    </row>
    <row r="4681" spans="1:11" x14ac:dyDescent="0.35">
      <c r="A4681" t="str">
        <f t="shared" si="74"/>
        <v>Grazing LivestockGrazing livestock (LFA)Other grazing livestock (SDA)</v>
      </c>
      <c r="B4681" t="s">
        <v>63</v>
      </c>
      <c r="C4681" t="s">
        <v>66</v>
      </c>
      <c r="D4681" t="s">
        <v>69</v>
      </c>
      <c r="F4681" t="s">
        <v>241</v>
      </c>
      <c r="G4681" t="s">
        <v>9</v>
      </c>
      <c r="H4681">
        <v>2224.71562799804</v>
      </c>
      <c r="I4681" t="s">
        <v>58</v>
      </c>
      <c r="J4681">
        <v>2531.78590089513</v>
      </c>
      <c r="K4681">
        <v>2994.0912478457299</v>
      </c>
    </row>
    <row r="4682" spans="1:11" x14ac:dyDescent="0.35">
      <c r="A4682" t="str">
        <f t="shared" si="74"/>
        <v>Grazing LivestockGrazing livestock (LFA)Other grazing livestock (SDA)</v>
      </c>
      <c r="B4682" t="s">
        <v>63</v>
      </c>
      <c r="C4682" t="s">
        <v>66</v>
      </c>
      <c r="D4682" t="s">
        <v>69</v>
      </c>
      <c r="F4682" t="s">
        <v>242</v>
      </c>
      <c r="G4682" t="s">
        <v>9</v>
      </c>
      <c r="H4682">
        <v>52103.3406480962</v>
      </c>
      <c r="I4682" t="s">
        <v>58</v>
      </c>
      <c r="J4682">
        <v>47938.147653706401</v>
      </c>
      <c r="K4682">
        <v>88431.126165582406</v>
      </c>
    </row>
    <row r="4683" spans="1:11" x14ac:dyDescent="0.35">
      <c r="A4683" t="str">
        <f t="shared" si="74"/>
        <v>Grazing LivestockGrazing livestock (LFA)Other grazing livestock (SDA)</v>
      </c>
      <c r="B4683" t="s">
        <v>63</v>
      </c>
      <c r="C4683" t="s">
        <v>66</v>
      </c>
      <c r="D4683" t="s">
        <v>69</v>
      </c>
      <c r="F4683" t="s">
        <v>243</v>
      </c>
      <c r="G4683" t="s">
        <v>9</v>
      </c>
      <c r="H4683">
        <v>-24080.179568380201</v>
      </c>
      <c r="I4683" t="s">
        <v>58</v>
      </c>
      <c r="J4683">
        <v>-20750.8870173871</v>
      </c>
      <c r="K4683">
        <v>-28475.585081538698</v>
      </c>
    </row>
    <row r="4684" spans="1:11" x14ac:dyDescent="0.35">
      <c r="A4684" t="str">
        <f t="shared" si="74"/>
        <v>Grazing LivestockGrazing livestock (LFA)Other grazing livestock (SDA)</v>
      </c>
      <c r="B4684" t="s">
        <v>63</v>
      </c>
      <c r="C4684" t="s">
        <v>66</v>
      </c>
      <c r="D4684" t="s">
        <v>69</v>
      </c>
      <c r="F4684" t="s">
        <v>244</v>
      </c>
      <c r="G4684" t="s">
        <v>9</v>
      </c>
      <c r="H4684" t="s">
        <v>19</v>
      </c>
      <c r="I4684" t="s">
        <v>58</v>
      </c>
      <c r="J4684" t="s">
        <v>19</v>
      </c>
      <c r="K4684" t="s">
        <v>19</v>
      </c>
    </row>
    <row r="4685" spans="1:11" x14ac:dyDescent="0.35">
      <c r="A4685" t="str">
        <f t="shared" si="74"/>
        <v>Grazing LivestockGrazing livestock (LFA)Other grazing livestock (SDA)</v>
      </c>
      <c r="B4685" t="s">
        <v>63</v>
      </c>
      <c r="C4685" t="s">
        <v>66</v>
      </c>
      <c r="D4685" t="s">
        <v>69</v>
      </c>
      <c r="F4685" t="s">
        <v>245</v>
      </c>
      <c r="G4685" t="s">
        <v>9</v>
      </c>
      <c r="H4685">
        <v>3126.6185657529199</v>
      </c>
      <c r="I4685" t="s">
        <v>58</v>
      </c>
      <c r="J4685">
        <v>3268.20358278105</v>
      </c>
      <c r="K4685">
        <v>4955.1099071011904</v>
      </c>
    </row>
    <row r="4686" spans="1:11" x14ac:dyDescent="0.35">
      <c r="A4686" t="str">
        <f t="shared" si="74"/>
        <v>Grazing LivestockGrazing livestock (LFA)Other grazing livestock (SDA)</v>
      </c>
      <c r="B4686" t="s">
        <v>63</v>
      </c>
      <c r="C4686" t="s">
        <v>66</v>
      </c>
      <c r="D4686" t="s">
        <v>69</v>
      </c>
      <c r="F4686" t="s">
        <v>246</v>
      </c>
      <c r="G4686" t="s">
        <v>9</v>
      </c>
      <c r="H4686">
        <v>6633.7003086766799</v>
      </c>
      <c r="I4686" t="s">
        <v>58</v>
      </c>
      <c r="J4686">
        <v>6415.6420810179497</v>
      </c>
      <c r="K4686">
        <v>11784.8242342188</v>
      </c>
    </row>
    <row r="4687" spans="1:11" x14ac:dyDescent="0.35">
      <c r="A4687" t="str">
        <f t="shared" si="74"/>
        <v>Grazing LivestockGrazing livestock (LFA)Other grazing livestock (SDA)</v>
      </c>
      <c r="B4687" t="s">
        <v>63</v>
      </c>
      <c r="C4687" t="s">
        <v>66</v>
      </c>
      <c r="D4687" t="s">
        <v>69</v>
      </c>
      <c r="F4687" t="s">
        <v>247</v>
      </c>
      <c r="G4687" t="s">
        <v>9</v>
      </c>
      <c r="H4687">
        <v>0</v>
      </c>
      <c r="I4687">
        <v>0</v>
      </c>
      <c r="J4687">
        <v>0</v>
      </c>
      <c r="K4687">
        <v>0</v>
      </c>
    </row>
    <row r="4688" spans="1:11" x14ac:dyDescent="0.35">
      <c r="A4688" t="str">
        <f t="shared" si="74"/>
        <v>Grazing LivestockGrazing livestock (LFA)Other grazing livestock (SDA)</v>
      </c>
      <c r="B4688" t="s">
        <v>63</v>
      </c>
      <c r="C4688" t="s">
        <v>66</v>
      </c>
      <c r="D4688" t="s">
        <v>69</v>
      </c>
      <c r="F4688" t="s">
        <v>243</v>
      </c>
      <c r="G4688" t="s">
        <v>9</v>
      </c>
      <c r="H4688">
        <v>-24080.179568380201</v>
      </c>
      <c r="I4688" t="s">
        <v>58</v>
      </c>
      <c r="J4688">
        <v>-20750.8870173871</v>
      </c>
      <c r="K4688">
        <v>-28475.585081538698</v>
      </c>
    </row>
    <row r="4689" spans="1:11" x14ac:dyDescent="0.35">
      <c r="A4689" t="str">
        <f t="shared" si="74"/>
        <v>Grazing LivestockGrazing livestock (LFA)Other grazing livestock (SDA)</v>
      </c>
      <c r="B4689" t="s">
        <v>63</v>
      </c>
      <c r="C4689" t="s">
        <v>66</v>
      </c>
      <c r="D4689" t="s">
        <v>69</v>
      </c>
      <c r="F4689" t="s">
        <v>248</v>
      </c>
      <c r="G4689" t="s">
        <v>9</v>
      </c>
      <c r="H4689">
        <v>10336.453866672</v>
      </c>
      <c r="I4689" t="s">
        <v>58</v>
      </c>
      <c r="J4689">
        <v>6524.51252224774</v>
      </c>
      <c r="K4689">
        <v>27051.355732969001</v>
      </c>
    </row>
    <row r="4690" spans="1:11" x14ac:dyDescent="0.35">
      <c r="A4690" t="str">
        <f t="shared" si="74"/>
        <v>Grazing LivestockGrazing livestock (LFA)Other grazing livestock (SDA)</v>
      </c>
      <c r="B4690" t="s">
        <v>63</v>
      </c>
      <c r="C4690" t="s">
        <v>66</v>
      </c>
      <c r="D4690" t="s">
        <v>69</v>
      </c>
      <c r="F4690" t="s">
        <v>213</v>
      </c>
      <c r="G4690" t="s">
        <v>9</v>
      </c>
      <c r="H4690">
        <v>2837.3795636691498</v>
      </c>
      <c r="I4690" t="s">
        <v>58</v>
      </c>
      <c r="J4690">
        <v>1903.9212132744699</v>
      </c>
      <c r="K4690" t="s">
        <v>19</v>
      </c>
    </row>
    <row r="4691" spans="1:11" x14ac:dyDescent="0.35">
      <c r="A4691" t="str">
        <f t="shared" si="74"/>
        <v>Grazing LivestockGrazing livestock (LFA)Other grazing livestock (SDA)</v>
      </c>
      <c r="B4691" t="s">
        <v>63</v>
      </c>
      <c r="C4691" t="s">
        <v>66</v>
      </c>
      <c r="D4691" t="s">
        <v>69</v>
      </c>
      <c r="F4691" t="s">
        <v>216</v>
      </c>
      <c r="G4691" t="s">
        <v>9</v>
      </c>
      <c r="H4691">
        <v>26440.652766857202</v>
      </c>
      <c r="I4691" t="s">
        <v>58</v>
      </c>
      <c r="J4691">
        <v>21145.605318444301</v>
      </c>
      <c r="K4691">
        <v>58344.538349144197</v>
      </c>
    </row>
    <row r="4692" spans="1:11" x14ac:dyDescent="0.35">
      <c r="A4692" t="str">
        <f t="shared" si="74"/>
        <v>Grazing LivestockGrazing livestock (LFA)Other grazing livestock (SDA)</v>
      </c>
      <c r="B4692" t="s">
        <v>63</v>
      </c>
      <c r="C4692" t="s">
        <v>66</v>
      </c>
      <c r="D4692" t="s">
        <v>69</v>
      </c>
      <c r="F4692" t="s">
        <v>249</v>
      </c>
      <c r="G4692" t="s">
        <v>9</v>
      </c>
      <c r="H4692">
        <v>15534.3066288181</v>
      </c>
      <c r="I4692" t="s">
        <v>58</v>
      </c>
      <c r="J4692">
        <v>8823.1520365794095</v>
      </c>
      <c r="K4692">
        <v>64297.798469317502</v>
      </c>
    </row>
    <row r="4693" spans="1:11" x14ac:dyDescent="0.35">
      <c r="A4693" t="str">
        <f t="shared" si="74"/>
        <v>Grazing LivestockGrazing livestock (LFA)Other grazing livestock (SDA)</v>
      </c>
      <c r="B4693" t="s">
        <v>63</v>
      </c>
      <c r="C4693" t="s">
        <v>66</v>
      </c>
      <c r="D4693" t="s">
        <v>69</v>
      </c>
      <c r="F4693" t="s">
        <v>250</v>
      </c>
      <c r="G4693" t="s">
        <v>9</v>
      </c>
      <c r="H4693">
        <v>30379.053030483199</v>
      </c>
      <c r="I4693" t="s">
        <v>58</v>
      </c>
      <c r="J4693">
        <v>31036.251466119</v>
      </c>
      <c r="K4693">
        <v>31913.001503770301</v>
      </c>
    </row>
    <row r="4694" spans="1:11" x14ac:dyDescent="0.35">
      <c r="A4694" t="str">
        <f t="shared" si="74"/>
        <v>Grazing LivestockGrazing livestock (LFA)Other grazing livestock (SDA)</v>
      </c>
      <c r="B4694" t="s">
        <v>63</v>
      </c>
      <c r="C4694" t="s">
        <v>66</v>
      </c>
      <c r="D4694" t="s">
        <v>69</v>
      </c>
      <c r="F4694" t="s">
        <v>251</v>
      </c>
      <c r="G4694" t="s">
        <v>9</v>
      </c>
      <c r="H4694">
        <v>-14844.746401664999</v>
      </c>
      <c r="I4694" t="s">
        <v>58</v>
      </c>
      <c r="J4694">
        <v>-22213.099429539601</v>
      </c>
      <c r="K4694">
        <v>32384.796965547201</v>
      </c>
    </row>
    <row r="4695" spans="1:11" x14ac:dyDescent="0.35">
      <c r="A4695" t="str">
        <f t="shared" si="74"/>
        <v>Grazing LivestockGrazing livestock (LFA)Other grazing livestock (SDA)</v>
      </c>
      <c r="B4695" t="s">
        <v>63</v>
      </c>
      <c r="C4695" t="s">
        <v>66</v>
      </c>
      <c r="D4695" t="s">
        <v>69</v>
      </c>
      <c r="F4695" t="s">
        <v>252</v>
      </c>
      <c r="G4695" t="s">
        <v>9</v>
      </c>
      <c r="H4695">
        <v>3457.7388459523099</v>
      </c>
      <c r="I4695" t="s">
        <v>58</v>
      </c>
      <c r="J4695">
        <v>3552.3337343099502</v>
      </c>
      <c r="K4695">
        <v>5632.3039239006102</v>
      </c>
    </row>
    <row r="4696" spans="1:11" x14ac:dyDescent="0.35">
      <c r="A4696" t="str">
        <f t="shared" si="74"/>
        <v>Grazing LivestockGrazing livestock (LFA)Other grazing livestock (SDA)</v>
      </c>
      <c r="B4696" t="s">
        <v>63</v>
      </c>
      <c r="C4696" t="s">
        <v>66</v>
      </c>
      <c r="D4696" t="s">
        <v>69</v>
      </c>
      <c r="F4696" t="s">
        <v>253</v>
      </c>
      <c r="G4696" t="s">
        <v>9</v>
      </c>
      <c r="H4696">
        <v>-11387.0075557127</v>
      </c>
      <c r="I4696" t="s">
        <v>58</v>
      </c>
      <c r="J4696">
        <v>-18660.765695229598</v>
      </c>
      <c r="K4696">
        <v>38017.1008894478</v>
      </c>
    </row>
    <row r="4697" spans="1:11" x14ac:dyDescent="0.35">
      <c r="A4697" t="str">
        <f t="shared" si="74"/>
        <v>Grazing LivestockGrazing livestock (LFA)Other grazing livestock (SDA)</v>
      </c>
      <c r="B4697" t="s">
        <v>63</v>
      </c>
      <c r="C4697" t="s">
        <v>66</v>
      </c>
      <c r="D4697" t="s">
        <v>69</v>
      </c>
      <c r="F4697" t="s">
        <v>254</v>
      </c>
      <c r="G4697" t="s">
        <v>9</v>
      </c>
      <c r="H4697" t="s">
        <v>19</v>
      </c>
      <c r="I4697" t="s">
        <v>58</v>
      </c>
      <c r="J4697" t="s">
        <v>19</v>
      </c>
      <c r="K4697" t="s">
        <v>19</v>
      </c>
    </row>
    <row r="4698" spans="1:11" x14ac:dyDescent="0.35">
      <c r="A4698" t="str">
        <f t="shared" si="74"/>
        <v>Grazing LivestockGrazing livestock (LFA)Other grazing livestock (SDA)</v>
      </c>
      <c r="B4698" t="s">
        <v>63</v>
      </c>
      <c r="C4698" t="s">
        <v>66</v>
      </c>
      <c r="D4698" t="s">
        <v>69</v>
      </c>
      <c r="F4698" t="s">
        <v>255</v>
      </c>
      <c r="G4698" t="s">
        <v>9</v>
      </c>
      <c r="H4698">
        <v>14002.446991418001</v>
      </c>
      <c r="I4698" t="s">
        <v>58</v>
      </c>
      <c r="J4698">
        <v>11247.268122285501</v>
      </c>
      <c r="K4698">
        <v>21664.988124686199</v>
      </c>
    </row>
    <row r="4699" spans="1:11" x14ac:dyDescent="0.35">
      <c r="A4699" t="str">
        <f t="shared" si="74"/>
        <v>Grazing LivestockGrazing livestock (LFA)Other grazing livestock (SDA)</v>
      </c>
      <c r="B4699" t="s">
        <v>63</v>
      </c>
      <c r="C4699" t="s">
        <v>66</v>
      </c>
      <c r="D4699" t="s">
        <v>69</v>
      </c>
      <c r="F4699" t="s">
        <v>256</v>
      </c>
      <c r="G4699" t="s">
        <v>9</v>
      </c>
      <c r="H4699">
        <v>5142.1905937446199</v>
      </c>
      <c r="I4699" t="s">
        <v>58</v>
      </c>
      <c r="J4699">
        <v>4148.9556123807797</v>
      </c>
      <c r="K4699">
        <v>6276.4838414043998</v>
      </c>
    </row>
    <row r="4700" spans="1:11" x14ac:dyDescent="0.35">
      <c r="A4700" t="str">
        <f t="shared" si="74"/>
        <v>Grazing LivestockGrazing livestock (LFA)Other grazing livestock (SDA)</v>
      </c>
      <c r="B4700" t="s">
        <v>63</v>
      </c>
      <c r="C4700" t="s">
        <v>66</v>
      </c>
      <c r="D4700" t="s">
        <v>69</v>
      </c>
      <c r="F4700" t="s">
        <v>257</v>
      </c>
      <c r="G4700" t="s">
        <v>9</v>
      </c>
      <c r="H4700">
        <v>0</v>
      </c>
      <c r="I4700">
        <v>0</v>
      </c>
      <c r="J4700">
        <v>0</v>
      </c>
      <c r="K4700">
        <v>0</v>
      </c>
    </row>
    <row r="4701" spans="1:11" x14ac:dyDescent="0.35">
      <c r="A4701" t="str">
        <f t="shared" si="74"/>
        <v>Grazing LivestockGrazing livestock (LFA)Other grazing livestock (SDA)</v>
      </c>
      <c r="B4701" t="s">
        <v>63</v>
      </c>
      <c r="C4701" t="s">
        <v>66</v>
      </c>
      <c r="D4701" t="s">
        <v>69</v>
      </c>
      <c r="F4701" t="s">
        <v>258</v>
      </c>
      <c r="G4701" t="s">
        <v>9</v>
      </c>
      <c r="H4701">
        <v>0</v>
      </c>
      <c r="I4701">
        <v>0</v>
      </c>
      <c r="J4701">
        <v>0</v>
      </c>
      <c r="K4701">
        <v>0</v>
      </c>
    </row>
    <row r="4702" spans="1:11" x14ac:dyDescent="0.35">
      <c r="A4702" t="str">
        <f t="shared" si="74"/>
        <v>Grazing LivestockGrazing livestock (LFA)Other grazing livestock (SDA)</v>
      </c>
      <c r="B4702" t="s">
        <v>63</v>
      </c>
      <c r="C4702" t="s">
        <v>66</v>
      </c>
      <c r="D4702" t="s">
        <v>69</v>
      </c>
      <c r="F4702" t="s">
        <v>259</v>
      </c>
      <c r="G4702" t="s">
        <v>9</v>
      </c>
      <c r="H4702">
        <v>24559.756331219902</v>
      </c>
      <c r="I4702" t="s">
        <v>58</v>
      </c>
      <c r="J4702">
        <v>24690.8320585617</v>
      </c>
      <c r="K4702">
        <v>24270.920983330001</v>
      </c>
    </row>
    <row r="4703" spans="1:11" x14ac:dyDescent="0.35">
      <c r="A4703" t="str">
        <f t="shared" si="74"/>
        <v>Grazing LivestockGrazing livestock (LFA)Other grazing livestock (SDA)</v>
      </c>
      <c r="B4703" t="s">
        <v>63</v>
      </c>
      <c r="C4703" t="s">
        <v>66</v>
      </c>
      <c r="D4703" t="s">
        <v>69</v>
      </c>
      <c r="F4703" t="s">
        <v>260</v>
      </c>
      <c r="G4703" t="s">
        <v>9</v>
      </c>
      <c r="H4703" t="s">
        <v>19</v>
      </c>
      <c r="I4703" t="s">
        <v>58</v>
      </c>
      <c r="J4703">
        <v>-1033.70590374578</v>
      </c>
      <c r="K4703">
        <v>47715.619166446697</v>
      </c>
    </row>
    <row r="4704" spans="1:11" x14ac:dyDescent="0.35">
      <c r="A4704" t="str">
        <f t="shared" si="74"/>
        <v>Other types &amp; mixed</v>
      </c>
      <c r="B4704" t="s">
        <v>70</v>
      </c>
      <c r="F4704" t="s">
        <v>4</v>
      </c>
      <c r="G4704" t="s">
        <v>5</v>
      </c>
      <c r="H4704">
        <v>8914.0005999999994</v>
      </c>
      <c r="I4704">
        <v>2147.5664999999999</v>
      </c>
      <c r="J4704">
        <v>4468.2597999999998</v>
      </c>
      <c r="K4704">
        <v>2298.1743000000001</v>
      </c>
    </row>
    <row r="4705" spans="1:11" x14ac:dyDescent="0.35">
      <c r="A4705" t="str">
        <f t="shared" si="74"/>
        <v>Other types &amp; mixed</v>
      </c>
      <c r="B4705" t="s">
        <v>70</v>
      </c>
      <c r="F4705" t="s">
        <v>6</v>
      </c>
      <c r="G4705" t="s">
        <v>7</v>
      </c>
      <c r="H4705">
        <v>140.87410433560001</v>
      </c>
      <c r="I4705">
        <v>69.101111382581195</v>
      </c>
      <c r="J4705">
        <v>146.64488754324401</v>
      </c>
      <c r="K4705">
        <v>196.72361786005499</v>
      </c>
    </row>
    <row r="4706" spans="1:11" x14ac:dyDescent="0.35">
      <c r="A4706" t="str">
        <f t="shared" si="74"/>
        <v>Other types &amp; mixed</v>
      </c>
      <c r="B4706" t="s">
        <v>70</v>
      </c>
      <c r="F4706" t="s">
        <v>8</v>
      </c>
      <c r="G4706" t="s">
        <v>9</v>
      </c>
      <c r="H4706">
        <v>134.004789406566</v>
      </c>
      <c r="I4706">
        <v>61.594757404252697</v>
      </c>
      <c r="J4706">
        <v>140.45169224605101</v>
      </c>
      <c r="K4706">
        <v>189.135038752718</v>
      </c>
    </row>
    <row r="4707" spans="1:11" x14ac:dyDescent="0.35">
      <c r="A4707" t="str">
        <f t="shared" si="74"/>
        <v>Other types &amp; mixed</v>
      </c>
      <c r="B4707" t="s">
        <v>70</v>
      </c>
      <c r="F4707" t="s">
        <v>217</v>
      </c>
      <c r="G4707" t="s">
        <v>9</v>
      </c>
      <c r="H4707">
        <v>90.386795116437398</v>
      </c>
      <c r="I4707">
        <v>45.375460564783403</v>
      </c>
      <c r="J4707">
        <v>87.422414551409901</v>
      </c>
      <c r="K4707">
        <v>138.211912956297</v>
      </c>
    </row>
    <row r="4708" spans="1:11" x14ac:dyDescent="0.35">
      <c r="A4708" t="str">
        <f t="shared" si="74"/>
        <v>Other types &amp; mixed</v>
      </c>
      <c r="B4708" t="s">
        <v>70</v>
      </c>
      <c r="F4708" t="s">
        <v>218</v>
      </c>
      <c r="G4708" t="s">
        <v>9</v>
      </c>
      <c r="H4708">
        <v>96058.589607790607</v>
      </c>
      <c r="I4708">
        <v>31668.294249654198</v>
      </c>
      <c r="J4708">
        <v>100018.215580303</v>
      </c>
      <c r="K4708">
        <v>148530.590395646</v>
      </c>
    </row>
    <row r="4709" spans="1:11" x14ac:dyDescent="0.35">
      <c r="A4709" t="str">
        <f t="shared" si="74"/>
        <v>Other types &amp; mixed</v>
      </c>
      <c r="B4709" t="s">
        <v>70</v>
      </c>
      <c r="F4709" t="s">
        <v>219</v>
      </c>
      <c r="G4709" t="s">
        <v>9</v>
      </c>
      <c r="H4709">
        <v>307505.43925027299</v>
      </c>
      <c r="I4709">
        <v>56075.957378595798</v>
      </c>
      <c r="J4709">
        <v>449317.418377419</v>
      </c>
      <c r="K4709">
        <v>266737.75983087998</v>
      </c>
    </row>
    <row r="4710" spans="1:11" x14ac:dyDescent="0.35">
      <c r="A4710" t="str">
        <f t="shared" si="74"/>
        <v>Other types &amp; mixed</v>
      </c>
      <c r="B4710" t="s">
        <v>70</v>
      </c>
      <c r="F4710" t="s">
        <v>220</v>
      </c>
      <c r="G4710" t="s">
        <v>9</v>
      </c>
      <c r="H4710">
        <v>181.242903753002</v>
      </c>
      <c r="I4710" t="s">
        <v>19</v>
      </c>
      <c r="J4710" t="s">
        <v>19</v>
      </c>
      <c r="K4710" t="s">
        <v>19</v>
      </c>
    </row>
    <row r="4711" spans="1:11" x14ac:dyDescent="0.35">
      <c r="A4711" t="str">
        <f t="shared" si="74"/>
        <v>Other types &amp; mixed</v>
      </c>
      <c r="B4711" t="s">
        <v>70</v>
      </c>
      <c r="F4711" t="s">
        <v>221</v>
      </c>
      <c r="G4711" t="s">
        <v>9</v>
      </c>
      <c r="H4711">
        <v>15340.9451845112</v>
      </c>
      <c r="I4711">
        <v>4175.1315819556703</v>
      </c>
      <c r="J4711">
        <v>18238.2376609122</v>
      </c>
      <c r="K4711">
        <v>20141.917737788601</v>
      </c>
    </row>
    <row r="4712" spans="1:11" x14ac:dyDescent="0.35">
      <c r="A4712" t="str">
        <f t="shared" si="74"/>
        <v>Other types &amp; mixed</v>
      </c>
      <c r="B4712" t="s">
        <v>70</v>
      </c>
      <c r="F4712" t="s">
        <v>222</v>
      </c>
      <c r="G4712" t="s">
        <v>9</v>
      </c>
      <c r="H4712">
        <v>423017.27541806502</v>
      </c>
      <c r="I4712">
        <v>91893.164363385295</v>
      </c>
      <c r="J4712">
        <v>570602.26669232699</v>
      </c>
      <c r="K4712">
        <v>445497.278196436</v>
      </c>
    </row>
    <row r="4713" spans="1:11" x14ac:dyDescent="0.35">
      <c r="A4713" t="str">
        <f t="shared" si="74"/>
        <v>Other types &amp; mixed</v>
      </c>
      <c r="B4713" t="s">
        <v>70</v>
      </c>
      <c r="F4713" t="s">
        <v>223</v>
      </c>
      <c r="G4713" t="s">
        <v>9</v>
      </c>
      <c r="H4713">
        <v>35732.6284952797</v>
      </c>
      <c r="I4713">
        <v>13579.8827637701</v>
      </c>
      <c r="J4713">
        <v>39028.818171181498</v>
      </c>
      <c r="K4713">
        <v>50024.957320817601</v>
      </c>
    </row>
    <row r="4714" spans="1:11" x14ac:dyDescent="0.35">
      <c r="A4714" t="str">
        <f t="shared" si="74"/>
        <v>Other types &amp; mixed</v>
      </c>
      <c r="B4714" t="s">
        <v>70</v>
      </c>
      <c r="F4714" t="s">
        <v>224</v>
      </c>
      <c r="G4714" t="s">
        <v>9</v>
      </c>
      <c r="H4714">
        <v>195302.35139159599</v>
      </c>
      <c r="I4714">
        <v>40206.2843493322</v>
      </c>
      <c r="J4714">
        <v>300550.22409511602</v>
      </c>
      <c r="K4714">
        <v>135604.651014851</v>
      </c>
    </row>
    <row r="4715" spans="1:11" x14ac:dyDescent="0.35">
      <c r="A4715" t="str">
        <f t="shared" si="74"/>
        <v>Other types &amp; mixed</v>
      </c>
      <c r="B4715" t="s">
        <v>70</v>
      </c>
      <c r="F4715" t="s">
        <v>225</v>
      </c>
      <c r="G4715" t="s">
        <v>9</v>
      </c>
      <c r="H4715">
        <v>4297.2298110906604</v>
      </c>
      <c r="I4715">
        <v>1336.9660235899601</v>
      </c>
      <c r="J4715">
        <v>5464.0045439613896</v>
      </c>
      <c r="K4715">
        <v>4794.9773956222598</v>
      </c>
    </row>
    <row r="4716" spans="1:11" x14ac:dyDescent="0.35">
      <c r="A4716" t="str">
        <f t="shared" si="74"/>
        <v>Other types &amp; mixed</v>
      </c>
      <c r="B4716" t="s">
        <v>70</v>
      </c>
      <c r="F4716" t="s">
        <v>226</v>
      </c>
      <c r="G4716" t="s">
        <v>9</v>
      </c>
      <c r="H4716">
        <v>14843.1876132699</v>
      </c>
      <c r="I4716">
        <v>4856.3872999509003</v>
      </c>
      <c r="J4716">
        <v>18481.0705399896</v>
      </c>
      <c r="K4716">
        <v>17102.507873053801</v>
      </c>
    </row>
    <row r="4717" spans="1:11" x14ac:dyDescent="0.35">
      <c r="A4717" t="str">
        <f t="shared" si="74"/>
        <v>Other types &amp; mixed</v>
      </c>
      <c r="B4717" t="s">
        <v>70</v>
      </c>
      <c r="F4717" t="s">
        <v>227</v>
      </c>
      <c r="G4717" t="s">
        <v>9</v>
      </c>
      <c r="H4717">
        <v>371.40049144712901</v>
      </c>
      <c r="I4717">
        <v>1312.7874985012099</v>
      </c>
      <c r="J4717">
        <v>94.252841072490895</v>
      </c>
      <c r="K4717">
        <v>30.5545011968848</v>
      </c>
    </row>
    <row r="4718" spans="1:11" x14ac:dyDescent="0.35">
      <c r="A4718" t="str">
        <f t="shared" si="74"/>
        <v>Other types &amp; mixed</v>
      </c>
      <c r="B4718" t="s">
        <v>70</v>
      </c>
      <c r="F4718" t="s">
        <v>228</v>
      </c>
      <c r="G4718" t="s">
        <v>9</v>
      </c>
      <c r="H4718">
        <v>250546.79780268401</v>
      </c>
      <c r="I4718">
        <v>61292.307935144301</v>
      </c>
      <c r="J4718">
        <v>363618.37019132101</v>
      </c>
      <c r="K4718">
        <v>207557.648105542</v>
      </c>
    </row>
    <row r="4719" spans="1:11" x14ac:dyDescent="0.35">
      <c r="A4719" t="str">
        <f t="shared" si="74"/>
        <v>Other types &amp; mixed</v>
      </c>
      <c r="B4719" t="s">
        <v>70</v>
      </c>
      <c r="F4719" t="s">
        <v>229</v>
      </c>
      <c r="G4719" t="s">
        <v>9</v>
      </c>
      <c r="H4719">
        <v>172470.477615382</v>
      </c>
      <c r="I4719">
        <v>30600.856428241001</v>
      </c>
      <c r="J4719">
        <v>206983.89650100499</v>
      </c>
      <c r="K4719">
        <v>237939.630090894</v>
      </c>
    </row>
    <row r="4720" spans="1:11" x14ac:dyDescent="0.35">
      <c r="A4720" t="str">
        <f t="shared" si="74"/>
        <v>Other types &amp; mixed</v>
      </c>
      <c r="B4720" t="s">
        <v>70</v>
      </c>
      <c r="F4720" t="s">
        <v>230</v>
      </c>
      <c r="G4720" t="s">
        <v>9</v>
      </c>
      <c r="H4720">
        <v>32807.551133572997</v>
      </c>
      <c r="I4720">
        <v>5450.8540740880499</v>
      </c>
      <c r="J4720">
        <v>44457.398538867397</v>
      </c>
      <c r="K4720">
        <v>35721.073105508098</v>
      </c>
    </row>
    <row r="4721" spans="1:11" x14ac:dyDescent="0.35">
      <c r="A4721" t="str">
        <f t="shared" si="74"/>
        <v>Other types &amp; mixed</v>
      </c>
      <c r="B4721" t="s">
        <v>70</v>
      </c>
      <c r="F4721" t="s">
        <v>231</v>
      </c>
      <c r="G4721" t="s">
        <v>9</v>
      </c>
      <c r="H4721">
        <v>0</v>
      </c>
      <c r="I4721">
        <v>0</v>
      </c>
      <c r="J4721">
        <v>0</v>
      </c>
      <c r="K4721">
        <v>0</v>
      </c>
    </row>
    <row r="4722" spans="1:11" x14ac:dyDescent="0.35">
      <c r="A4722" t="str">
        <f t="shared" ref="A4722:A4785" si="75">CONCATENATE(B4722,C4722,D4722,E4722)</f>
        <v>Other types &amp; mixed</v>
      </c>
      <c r="B4722" t="s">
        <v>70</v>
      </c>
      <c r="F4722" t="s">
        <v>232</v>
      </c>
      <c r="G4722" t="s">
        <v>9</v>
      </c>
      <c r="H4722">
        <v>10819.287384544299</v>
      </c>
      <c r="I4722">
        <v>4852.1704041295097</v>
      </c>
      <c r="J4722">
        <v>12948.7985816984</v>
      </c>
      <c r="K4722">
        <v>12255.023243580799</v>
      </c>
    </row>
    <row r="4723" spans="1:11" x14ac:dyDescent="0.35">
      <c r="A4723" t="str">
        <f t="shared" si="75"/>
        <v>Other types &amp; mixed</v>
      </c>
      <c r="B4723" t="s">
        <v>70</v>
      </c>
      <c r="F4723" t="s">
        <v>233</v>
      </c>
      <c r="G4723" t="s">
        <v>9</v>
      </c>
      <c r="H4723">
        <v>15710.059800153</v>
      </c>
      <c r="I4723">
        <v>5639.4288368253101</v>
      </c>
      <c r="J4723">
        <v>19555.288313495101</v>
      </c>
      <c r="K4723">
        <v>17644.582217676001</v>
      </c>
    </row>
    <row r="4724" spans="1:11" x14ac:dyDescent="0.35">
      <c r="A4724" t="str">
        <f t="shared" si="75"/>
        <v>Other types &amp; mixed</v>
      </c>
      <c r="B4724" t="s">
        <v>70</v>
      </c>
      <c r="F4724" t="s">
        <v>234</v>
      </c>
      <c r="G4724" t="s">
        <v>9</v>
      </c>
      <c r="H4724">
        <v>25157.488640240801</v>
      </c>
      <c r="I4724">
        <v>11322.332079588699</v>
      </c>
      <c r="J4724">
        <v>29847.662224475</v>
      </c>
      <c r="K4724">
        <v>28967.036362733699</v>
      </c>
    </row>
    <row r="4725" spans="1:11" x14ac:dyDescent="0.35">
      <c r="A4725" t="str">
        <f t="shared" si="75"/>
        <v>Other types &amp; mixed</v>
      </c>
      <c r="B4725" t="s">
        <v>70</v>
      </c>
      <c r="F4725" t="s">
        <v>235</v>
      </c>
      <c r="G4725" t="s">
        <v>9</v>
      </c>
      <c r="H4725">
        <v>51686.835824938098</v>
      </c>
      <c r="I4725">
        <v>21813.931320543499</v>
      </c>
      <c r="J4725">
        <v>62351.7491196685</v>
      </c>
      <c r="K4725">
        <v>58866.641823990401</v>
      </c>
    </row>
    <row r="4726" spans="1:11" x14ac:dyDescent="0.35">
      <c r="A4726" t="str">
        <f t="shared" si="75"/>
        <v>Other types &amp; mixed</v>
      </c>
      <c r="B4726" t="s">
        <v>70</v>
      </c>
      <c r="F4726" t="s">
        <v>236</v>
      </c>
      <c r="G4726" t="s">
        <v>9</v>
      </c>
      <c r="H4726" t="s">
        <v>54</v>
      </c>
      <c r="I4726" t="s">
        <v>24</v>
      </c>
      <c r="J4726" t="s">
        <v>19</v>
      </c>
      <c r="K4726">
        <v>-128.788504292298</v>
      </c>
    </row>
    <row r="4727" spans="1:11" x14ac:dyDescent="0.35">
      <c r="A4727" t="str">
        <f t="shared" si="75"/>
        <v>Other types &amp; mixed</v>
      </c>
      <c r="B4727" t="s">
        <v>70</v>
      </c>
      <c r="F4727" t="s">
        <v>237</v>
      </c>
      <c r="G4727" t="s">
        <v>9</v>
      </c>
      <c r="H4727">
        <v>5599.1625381649701</v>
      </c>
      <c r="I4727">
        <v>2494.8353969015602</v>
      </c>
      <c r="J4727">
        <v>7060.4124657210004</v>
      </c>
      <c r="K4727">
        <v>5658.9946686376197</v>
      </c>
    </row>
    <row r="4728" spans="1:11" x14ac:dyDescent="0.35">
      <c r="A4728" t="str">
        <f t="shared" si="75"/>
        <v>Other types &amp; mixed</v>
      </c>
      <c r="B4728" t="s">
        <v>70</v>
      </c>
      <c r="F4728" t="s">
        <v>238</v>
      </c>
      <c r="G4728" t="s">
        <v>9</v>
      </c>
      <c r="H4728">
        <v>24261.683407313201</v>
      </c>
      <c r="I4728">
        <v>7892.2961441240604</v>
      </c>
      <c r="J4728">
        <v>33048.894956018397</v>
      </c>
      <c r="K4728">
        <v>22473.656970317701</v>
      </c>
    </row>
    <row r="4729" spans="1:11" x14ac:dyDescent="0.35">
      <c r="A4729" t="str">
        <f t="shared" si="75"/>
        <v>Other types &amp; mixed</v>
      </c>
      <c r="B4729" t="s">
        <v>70</v>
      </c>
      <c r="F4729" t="s">
        <v>239</v>
      </c>
      <c r="G4729" t="s">
        <v>9</v>
      </c>
      <c r="H4729">
        <v>972.317675264684</v>
      </c>
      <c r="I4729">
        <v>319.211170829867</v>
      </c>
      <c r="J4729">
        <v>1291.5373978478201</v>
      </c>
      <c r="K4729">
        <v>961.97598624264504</v>
      </c>
    </row>
    <row r="4730" spans="1:11" x14ac:dyDescent="0.35">
      <c r="A4730" t="str">
        <f t="shared" si="75"/>
        <v>Other types &amp; mixed</v>
      </c>
      <c r="B4730" t="s">
        <v>70</v>
      </c>
      <c r="F4730" t="s">
        <v>240</v>
      </c>
      <c r="G4730" t="s">
        <v>9</v>
      </c>
      <c r="H4730">
        <v>15833.028623444299</v>
      </c>
      <c r="I4730">
        <v>9130.3105978324802</v>
      </c>
      <c r="J4730">
        <v>20392.810249775499</v>
      </c>
      <c r="K4730">
        <v>13231.0692128965</v>
      </c>
    </row>
    <row r="4731" spans="1:11" x14ac:dyDescent="0.35">
      <c r="A4731" t="str">
        <f t="shared" si="75"/>
        <v>Other types &amp; mixed</v>
      </c>
      <c r="B4731" t="s">
        <v>70</v>
      </c>
      <c r="F4731" t="s">
        <v>241</v>
      </c>
      <c r="G4731" t="s">
        <v>9</v>
      </c>
      <c r="H4731">
        <v>8376.9700809869792</v>
      </c>
      <c r="I4731">
        <v>3318.7592452201102</v>
      </c>
      <c r="J4731">
        <v>11674.711447306599</v>
      </c>
      <c r="K4731">
        <v>6692.0147505348104</v>
      </c>
    </row>
    <row r="4732" spans="1:11" x14ac:dyDescent="0.35">
      <c r="A4732" t="str">
        <f t="shared" si="75"/>
        <v>Other types &amp; mixed</v>
      </c>
      <c r="B4732" t="s">
        <v>70</v>
      </c>
      <c r="F4732" t="s">
        <v>242</v>
      </c>
      <c r="G4732" t="s">
        <v>9</v>
      </c>
      <c r="H4732">
        <v>169828.972037684</v>
      </c>
      <c r="I4732">
        <v>62111.842605851802</v>
      </c>
      <c r="J4732">
        <v>220931.996341775</v>
      </c>
      <c r="K4732">
        <v>171129.18215994301</v>
      </c>
    </row>
    <row r="4733" spans="1:11" x14ac:dyDescent="0.35">
      <c r="A4733" t="str">
        <f t="shared" si="75"/>
        <v>Other types &amp; mixed</v>
      </c>
      <c r="B4733" t="s">
        <v>70</v>
      </c>
      <c r="F4733" t="s">
        <v>243</v>
      </c>
      <c r="G4733" t="s">
        <v>9</v>
      </c>
      <c r="H4733" t="s">
        <v>19</v>
      </c>
      <c r="I4733">
        <v>-31435.161719509098</v>
      </c>
      <c r="J4733">
        <v>-13687.433179982099</v>
      </c>
      <c r="K4733">
        <v>67222.090553444898</v>
      </c>
    </row>
    <row r="4734" spans="1:11" x14ac:dyDescent="0.35">
      <c r="A4734" t="str">
        <f t="shared" si="75"/>
        <v>Other types &amp; mixed</v>
      </c>
      <c r="B4734" t="s">
        <v>70</v>
      </c>
      <c r="F4734" t="s">
        <v>244</v>
      </c>
      <c r="G4734" t="s">
        <v>9</v>
      </c>
      <c r="H4734" t="s">
        <v>19</v>
      </c>
      <c r="I4734" t="s">
        <v>19</v>
      </c>
      <c r="J4734" t="s">
        <v>19</v>
      </c>
      <c r="K4734" t="s">
        <v>19</v>
      </c>
    </row>
    <row r="4735" spans="1:11" x14ac:dyDescent="0.35">
      <c r="A4735" t="str">
        <f t="shared" si="75"/>
        <v>Other types &amp; mixed</v>
      </c>
      <c r="B4735" t="s">
        <v>70</v>
      </c>
      <c r="F4735" t="s">
        <v>245</v>
      </c>
      <c r="G4735" t="s">
        <v>9</v>
      </c>
      <c r="H4735">
        <v>9823.1733496966608</v>
      </c>
      <c r="I4735">
        <v>5906.8616401867002</v>
      </c>
      <c r="J4735">
        <v>13936.6554522635</v>
      </c>
      <c r="K4735">
        <v>5485.13559250053</v>
      </c>
    </row>
    <row r="4736" spans="1:11" x14ac:dyDescent="0.35">
      <c r="A4736" t="str">
        <f t="shared" si="75"/>
        <v>Other types &amp; mixed</v>
      </c>
      <c r="B4736" t="s">
        <v>70</v>
      </c>
      <c r="F4736" t="s">
        <v>246</v>
      </c>
      <c r="G4736" t="s">
        <v>9</v>
      </c>
      <c r="H4736">
        <v>20467.150384889999</v>
      </c>
      <c r="I4736">
        <v>5779.0367684539697</v>
      </c>
      <c r="J4736">
        <v>26671.586042243998</v>
      </c>
      <c r="K4736">
        <v>22129.6310424322</v>
      </c>
    </row>
    <row r="4737" spans="1:11" x14ac:dyDescent="0.35">
      <c r="A4737" t="str">
        <f t="shared" si="75"/>
        <v>Other types &amp; mixed</v>
      </c>
      <c r="B4737" t="s">
        <v>70</v>
      </c>
      <c r="F4737" t="s">
        <v>247</v>
      </c>
      <c r="G4737" t="s">
        <v>9</v>
      </c>
      <c r="H4737" t="s">
        <v>24</v>
      </c>
      <c r="I4737" t="s">
        <v>54</v>
      </c>
      <c r="J4737">
        <v>0</v>
      </c>
      <c r="K4737" t="s">
        <v>24</v>
      </c>
    </row>
    <row r="4738" spans="1:11" x14ac:dyDescent="0.35">
      <c r="A4738" t="str">
        <f t="shared" si="75"/>
        <v>Other types &amp; mixed</v>
      </c>
      <c r="B4738" t="s">
        <v>70</v>
      </c>
      <c r="F4738" t="s">
        <v>243</v>
      </c>
      <c r="G4738" t="s">
        <v>9</v>
      </c>
      <c r="H4738" t="s">
        <v>19</v>
      </c>
      <c r="I4738">
        <v>-31435.161719509098</v>
      </c>
      <c r="J4738">
        <v>-13687.433179982099</v>
      </c>
      <c r="K4738">
        <v>67222.090553444898</v>
      </c>
    </row>
    <row r="4739" spans="1:11" x14ac:dyDescent="0.35">
      <c r="A4739" t="str">
        <f t="shared" si="75"/>
        <v>Other types &amp; mixed</v>
      </c>
      <c r="B4739" t="s">
        <v>70</v>
      </c>
      <c r="F4739" t="s">
        <v>248</v>
      </c>
      <c r="G4739" t="s">
        <v>9</v>
      </c>
      <c r="H4739">
        <v>3584.3918453180299</v>
      </c>
      <c r="I4739">
        <v>1400.64374933209</v>
      </c>
      <c r="J4739">
        <v>3143.8320383474602</v>
      </c>
      <c r="K4739">
        <v>6481.5959130689098</v>
      </c>
    </row>
    <row r="4740" spans="1:11" x14ac:dyDescent="0.35">
      <c r="A4740" t="str">
        <f t="shared" si="75"/>
        <v>Other types &amp; mixed</v>
      </c>
      <c r="B4740" t="s">
        <v>70</v>
      </c>
      <c r="F4740" t="s">
        <v>213</v>
      </c>
      <c r="G4740" t="s">
        <v>9</v>
      </c>
      <c r="H4740">
        <v>16202.963348488</v>
      </c>
      <c r="I4740">
        <v>5253.9322772542801</v>
      </c>
      <c r="J4740">
        <v>13488.627004857701</v>
      </c>
      <c r="K4740">
        <v>31711.853298202801</v>
      </c>
    </row>
    <row r="4741" spans="1:11" x14ac:dyDescent="0.35">
      <c r="A4741" t="str">
        <f t="shared" si="75"/>
        <v>Other types &amp; mixed</v>
      </c>
      <c r="B4741" t="s">
        <v>70</v>
      </c>
      <c r="F4741" t="s">
        <v>216</v>
      </c>
      <c r="G4741" t="s">
        <v>9</v>
      </c>
      <c r="H4741">
        <v>25568.284897265999</v>
      </c>
      <c r="I4741">
        <v>11268.5690891993</v>
      </c>
      <c r="J4741">
        <v>26300.008258159</v>
      </c>
      <c r="K4741">
        <v>37508.223722064897</v>
      </c>
    </row>
    <row r="4742" spans="1:11" x14ac:dyDescent="0.35">
      <c r="A4742" t="str">
        <f t="shared" si="75"/>
        <v>Other types &amp; mixed</v>
      </c>
      <c r="B4742" t="s">
        <v>70</v>
      </c>
      <c r="F4742" t="s">
        <v>249</v>
      </c>
      <c r="G4742" t="s">
        <v>9</v>
      </c>
      <c r="H4742">
        <v>48252.204090405801</v>
      </c>
      <c r="I4742">
        <v>-13512.016603723299</v>
      </c>
      <c r="J4742">
        <v>29245.034121382101</v>
      </c>
      <c r="K4742">
        <v>142923.763486782</v>
      </c>
    </row>
    <row r="4743" spans="1:11" x14ac:dyDescent="0.35">
      <c r="A4743" t="str">
        <f t="shared" si="75"/>
        <v>Other types &amp; mixed</v>
      </c>
      <c r="B4743" t="s">
        <v>70</v>
      </c>
      <c r="F4743" t="s">
        <v>250</v>
      </c>
      <c r="G4743" t="s">
        <v>9</v>
      </c>
      <c r="H4743">
        <v>32220.2008532734</v>
      </c>
      <c r="I4743">
        <v>31042.868471826201</v>
      </c>
      <c r="J4743">
        <v>33454.776822556298</v>
      </c>
      <c r="K4743">
        <v>30920.035503834501</v>
      </c>
    </row>
    <row r="4744" spans="1:11" x14ac:dyDescent="0.35">
      <c r="A4744" t="str">
        <f t="shared" si="75"/>
        <v>Other types &amp; mixed</v>
      </c>
      <c r="B4744" t="s">
        <v>70</v>
      </c>
      <c r="F4744" t="s">
        <v>251</v>
      </c>
      <c r="G4744" t="s">
        <v>9</v>
      </c>
      <c r="H4744">
        <v>16032.0032371324</v>
      </c>
      <c r="I4744">
        <v>-44554.8850755495</v>
      </c>
      <c r="J4744">
        <v>-4209.7427011741802</v>
      </c>
      <c r="K4744">
        <v>112003.72798294701</v>
      </c>
    </row>
    <row r="4745" spans="1:11" x14ac:dyDescent="0.35">
      <c r="A4745" t="str">
        <f t="shared" si="75"/>
        <v>Other types &amp; mixed</v>
      </c>
      <c r="B4745" t="s">
        <v>70</v>
      </c>
      <c r="F4745" t="s">
        <v>252</v>
      </c>
      <c r="G4745" t="s">
        <v>9</v>
      </c>
      <c r="H4745">
        <v>10427.428934523499</v>
      </c>
      <c r="I4745">
        <v>6756.92125729285</v>
      </c>
      <c r="J4745">
        <v>14347.9687941825</v>
      </c>
      <c r="K4745">
        <v>6234.8264310500699</v>
      </c>
    </row>
    <row r="4746" spans="1:11" x14ac:dyDescent="0.35">
      <c r="A4746" t="str">
        <f t="shared" si="75"/>
        <v>Other types &amp; mixed</v>
      </c>
      <c r="B4746" t="s">
        <v>70</v>
      </c>
      <c r="F4746" t="s">
        <v>253</v>
      </c>
      <c r="G4746" t="s">
        <v>9</v>
      </c>
      <c r="H4746">
        <v>26459.432171655899</v>
      </c>
      <c r="I4746">
        <v>-37797.963818256598</v>
      </c>
      <c r="J4746" t="s">
        <v>19</v>
      </c>
      <c r="K4746">
        <v>118238.554413997</v>
      </c>
    </row>
    <row r="4747" spans="1:11" x14ac:dyDescent="0.35">
      <c r="A4747" t="str">
        <f t="shared" si="75"/>
        <v>Other types &amp; mixed</v>
      </c>
      <c r="B4747" t="s">
        <v>70</v>
      </c>
      <c r="F4747" t="s">
        <v>254</v>
      </c>
      <c r="G4747" t="s">
        <v>9</v>
      </c>
      <c r="H4747" t="s">
        <v>19</v>
      </c>
      <c r="I4747" t="s">
        <v>19</v>
      </c>
      <c r="J4747" t="s">
        <v>19</v>
      </c>
      <c r="K4747" t="s">
        <v>19</v>
      </c>
    </row>
    <row r="4748" spans="1:11" x14ac:dyDescent="0.35">
      <c r="A4748" t="str">
        <f t="shared" si="75"/>
        <v>Other types &amp; mixed</v>
      </c>
      <c r="B4748" t="s">
        <v>70</v>
      </c>
      <c r="F4748" t="s">
        <v>255</v>
      </c>
      <c r="G4748" t="s">
        <v>9</v>
      </c>
      <c r="H4748">
        <v>32766.474563093499</v>
      </c>
      <c r="I4748">
        <v>18815.543530316801</v>
      </c>
      <c r="J4748">
        <v>36046.1703003035</v>
      </c>
      <c r="K4748">
        <v>39426.552308717401</v>
      </c>
    </row>
    <row r="4749" spans="1:11" x14ac:dyDescent="0.35">
      <c r="A4749" t="str">
        <f t="shared" si="75"/>
        <v>Other types &amp; mixed</v>
      </c>
      <c r="B4749" t="s">
        <v>70</v>
      </c>
      <c r="F4749" t="s">
        <v>256</v>
      </c>
      <c r="G4749" t="s">
        <v>9</v>
      </c>
      <c r="H4749">
        <v>19309.8413238832</v>
      </c>
      <c r="I4749">
        <v>12979.8920521902</v>
      </c>
      <c r="J4749">
        <v>23527.252569087399</v>
      </c>
      <c r="K4749">
        <v>17025.200805352299</v>
      </c>
    </row>
    <row r="4750" spans="1:11" x14ac:dyDescent="0.35">
      <c r="A4750" t="str">
        <f t="shared" si="75"/>
        <v>Other types &amp; mixed</v>
      </c>
      <c r="B4750" t="s">
        <v>70</v>
      </c>
      <c r="F4750" t="s">
        <v>257</v>
      </c>
      <c r="G4750" t="s">
        <v>9</v>
      </c>
      <c r="H4750">
        <v>0</v>
      </c>
      <c r="I4750">
        <v>0</v>
      </c>
      <c r="J4750">
        <v>0</v>
      </c>
      <c r="K4750">
        <v>0</v>
      </c>
    </row>
    <row r="4751" spans="1:11" x14ac:dyDescent="0.35">
      <c r="A4751" t="str">
        <f t="shared" si="75"/>
        <v>Other types &amp; mixed</v>
      </c>
      <c r="B4751" t="s">
        <v>70</v>
      </c>
      <c r="F4751" t="s">
        <v>258</v>
      </c>
      <c r="G4751" t="s">
        <v>9</v>
      </c>
      <c r="H4751">
        <v>0</v>
      </c>
      <c r="I4751">
        <v>0</v>
      </c>
      <c r="J4751">
        <v>0</v>
      </c>
      <c r="K4751">
        <v>0</v>
      </c>
    </row>
    <row r="4752" spans="1:11" x14ac:dyDescent="0.35">
      <c r="A4752" t="str">
        <f t="shared" si="75"/>
        <v>Other types &amp; mixed</v>
      </c>
      <c r="B4752" t="s">
        <v>70</v>
      </c>
      <c r="F4752" t="s">
        <v>259</v>
      </c>
      <c r="G4752" t="s">
        <v>9</v>
      </c>
      <c r="H4752">
        <v>24518.4916004605</v>
      </c>
      <c r="I4752">
        <v>26322.291583985902</v>
      </c>
      <c r="J4752">
        <v>24777.489905242299</v>
      </c>
      <c r="K4752">
        <v>22329.339919996499</v>
      </c>
    </row>
    <row r="4753" spans="1:11" x14ac:dyDescent="0.35">
      <c r="A4753" t="str">
        <f t="shared" si="75"/>
        <v>Other types &amp; mixed</v>
      </c>
      <c r="B4753" t="s">
        <v>70</v>
      </c>
      <c r="F4753" t="s">
        <v>260</v>
      </c>
      <c r="G4753" t="s">
        <v>9</v>
      </c>
      <c r="H4753">
        <v>41114.305661971797</v>
      </c>
      <c r="I4753">
        <v>-16539.911108363802</v>
      </c>
      <c r="J4753">
        <v>26594.167237187099</v>
      </c>
      <c r="K4753">
        <v>123221.22650501299</v>
      </c>
    </row>
    <row r="4754" spans="1:11" x14ac:dyDescent="0.35">
      <c r="A4754" t="str">
        <f t="shared" si="75"/>
        <v>Other types &amp; mixedPigs</v>
      </c>
      <c r="B4754" t="s">
        <v>70</v>
      </c>
      <c r="C4754" t="s">
        <v>71</v>
      </c>
      <c r="F4754" t="s">
        <v>4</v>
      </c>
      <c r="G4754" t="s">
        <v>5</v>
      </c>
      <c r="H4754">
        <v>1338.0003999999999</v>
      </c>
      <c r="I4754">
        <v>319.84210000000002</v>
      </c>
      <c r="J4754">
        <v>666.39919999999995</v>
      </c>
      <c r="K4754">
        <v>351.75909999999999</v>
      </c>
    </row>
    <row r="4755" spans="1:11" x14ac:dyDescent="0.35">
      <c r="A4755" t="str">
        <f t="shared" si="75"/>
        <v>Other types &amp; mixedPigs</v>
      </c>
      <c r="B4755" t="s">
        <v>70</v>
      </c>
      <c r="C4755" t="s">
        <v>71</v>
      </c>
      <c r="F4755" t="s">
        <v>6</v>
      </c>
      <c r="G4755" t="s">
        <v>7</v>
      </c>
      <c r="H4755">
        <v>77.805243558970503</v>
      </c>
      <c r="I4755" t="s">
        <v>58</v>
      </c>
      <c r="J4755">
        <v>120.27974658583</v>
      </c>
      <c r="K4755">
        <v>51.067674596051702</v>
      </c>
    </row>
    <row r="4756" spans="1:11" x14ac:dyDescent="0.35">
      <c r="A4756" t="str">
        <f t="shared" si="75"/>
        <v>Other types &amp; mixedPigs</v>
      </c>
      <c r="B4756" t="s">
        <v>70</v>
      </c>
      <c r="C4756" t="s">
        <v>71</v>
      </c>
      <c r="F4756" t="s">
        <v>8</v>
      </c>
      <c r="G4756" t="s">
        <v>9</v>
      </c>
      <c r="H4756">
        <v>73.434994414052497</v>
      </c>
      <c r="I4756" t="s">
        <v>58</v>
      </c>
      <c r="J4756">
        <v>115.694351516328</v>
      </c>
      <c r="K4756">
        <v>47.901676655984197</v>
      </c>
    </row>
    <row r="4757" spans="1:11" x14ac:dyDescent="0.35">
      <c r="A4757" t="str">
        <f t="shared" si="75"/>
        <v>Other types &amp; mixedPigs</v>
      </c>
      <c r="B4757" t="s">
        <v>70</v>
      </c>
      <c r="C4757" t="s">
        <v>71</v>
      </c>
      <c r="F4757" t="s">
        <v>217</v>
      </c>
      <c r="G4757" t="s">
        <v>9</v>
      </c>
      <c r="H4757">
        <v>53.974159465871601</v>
      </c>
      <c r="I4757" t="s">
        <v>58</v>
      </c>
      <c r="J4757">
        <v>84.550018628473794</v>
      </c>
      <c r="K4757">
        <v>30.099954139068501</v>
      </c>
    </row>
    <row r="4758" spans="1:11" x14ac:dyDescent="0.35">
      <c r="A4758" t="str">
        <f t="shared" si="75"/>
        <v>Other types &amp; mixedPigs</v>
      </c>
      <c r="B4758" t="s">
        <v>70</v>
      </c>
      <c r="C4758" t="s">
        <v>71</v>
      </c>
      <c r="F4758" t="s">
        <v>218</v>
      </c>
      <c r="G4758" t="s">
        <v>9</v>
      </c>
      <c r="H4758">
        <v>51149.829391605599</v>
      </c>
      <c r="I4758" t="s">
        <v>24</v>
      </c>
      <c r="J4758">
        <v>84991.933834554395</v>
      </c>
      <c r="K4758" t="s">
        <v>54</v>
      </c>
    </row>
    <row r="4759" spans="1:11" x14ac:dyDescent="0.35">
      <c r="A4759" t="str">
        <f t="shared" si="75"/>
        <v>Other types &amp; mixedPigs</v>
      </c>
      <c r="B4759" t="s">
        <v>70</v>
      </c>
      <c r="C4759" t="s">
        <v>71</v>
      </c>
      <c r="F4759" t="s">
        <v>219</v>
      </c>
      <c r="G4759" t="s">
        <v>9</v>
      </c>
      <c r="H4759">
        <v>487233.69378230401</v>
      </c>
      <c r="I4759" t="s">
        <v>58</v>
      </c>
      <c r="J4759">
        <v>759568.00547344598</v>
      </c>
      <c r="K4759">
        <v>377795.29367967998</v>
      </c>
    </row>
    <row r="4760" spans="1:11" x14ac:dyDescent="0.35">
      <c r="A4760" t="str">
        <f t="shared" si="75"/>
        <v>Other types &amp; mixedPigs</v>
      </c>
      <c r="B4760" t="s">
        <v>70</v>
      </c>
      <c r="C4760" t="s">
        <v>71</v>
      </c>
      <c r="F4760" t="s">
        <v>220</v>
      </c>
      <c r="G4760" t="s">
        <v>9</v>
      </c>
      <c r="H4760">
        <v>0</v>
      </c>
      <c r="I4760">
        <v>0</v>
      </c>
      <c r="J4760">
        <v>0</v>
      </c>
      <c r="K4760">
        <v>0</v>
      </c>
    </row>
    <row r="4761" spans="1:11" x14ac:dyDescent="0.35">
      <c r="A4761" t="str">
        <f t="shared" si="75"/>
        <v>Other types &amp; mixedPigs</v>
      </c>
      <c r="B4761" t="s">
        <v>70</v>
      </c>
      <c r="C4761" t="s">
        <v>71</v>
      </c>
      <c r="F4761" t="s">
        <v>221</v>
      </c>
      <c r="G4761" t="s">
        <v>9</v>
      </c>
      <c r="H4761" t="s">
        <v>19</v>
      </c>
      <c r="I4761" t="s">
        <v>58</v>
      </c>
      <c r="J4761" t="s">
        <v>19</v>
      </c>
      <c r="K4761" t="s">
        <v>19</v>
      </c>
    </row>
    <row r="4762" spans="1:11" x14ac:dyDescent="0.35">
      <c r="A4762" t="str">
        <f t="shared" si="75"/>
        <v>Other types &amp; mixedPigs</v>
      </c>
      <c r="B4762" t="s">
        <v>70</v>
      </c>
      <c r="C4762" t="s">
        <v>71</v>
      </c>
      <c r="F4762" t="s">
        <v>222</v>
      </c>
      <c r="G4762" t="s">
        <v>9</v>
      </c>
      <c r="H4762">
        <v>554110.99389589101</v>
      </c>
      <c r="I4762" t="s">
        <v>58</v>
      </c>
      <c r="J4762">
        <v>861913.45415600797</v>
      </c>
      <c r="K4762">
        <v>428171.16573416302</v>
      </c>
    </row>
    <row r="4763" spans="1:11" x14ac:dyDescent="0.35">
      <c r="A4763" t="str">
        <f t="shared" si="75"/>
        <v>Other types &amp; mixedPigs</v>
      </c>
      <c r="B4763" t="s">
        <v>70</v>
      </c>
      <c r="C4763" t="s">
        <v>71</v>
      </c>
      <c r="F4763" t="s">
        <v>223</v>
      </c>
      <c r="G4763" t="s">
        <v>9</v>
      </c>
      <c r="H4763">
        <v>17117.551825993502</v>
      </c>
      <c r="I4763" t="s">
        <v>24</v>
      </c>
      <c r="J4763">
        <v>28099.870008997601</v>
      </c>
      <c r="K4763" t="s">
        <v>54</v>
      </c>
    </row>
    <row r="4764" spans="1:11" x14ac:dyDescent="0.35">
      <c r="A4764" t="str">
        <f t="shared" si="75"/>
        <v>Other types &amp; mixedPigs</v>
      </c>
      <c r="B4764" t="s">
        <v>70</v>
      </c>
      <c r="C4764" t="s">
        <v>71</v>
      </c>
      <c r="F4764" t="s">
        <v>224</v>
      </c>
      <c r="G4764" t="s">
        <v>9</v>
      </c>
      <c r="H4764">
        <v>301678.94509321498</v>
      </c>
      <c r="I4764" t="s">
        <v>58</v>
      </c>
      <c r="J4764">
        <v>511249.00251245801</v>
      </c>
      <c r="K4764">
        <v>156805.05457712401</v>
      </c>
    </row>
    <row r="4765" spans="1:11" x14ac:dyDescent="0.35">
      <c r="A4765" t="str">
        <f t="shared" si="75"/>
        <v>Other types &amp; mixedPigs</v>
      </c>
      <c r="B4765" t="s">
        <v>70</v>
      </c>
      <c r="C4765" t="s">
        <v>71</v>
      </c>
      <c r="F4765" t="s">
        <v>225</v>
      </c>
      <c r="G4765" t="s">
        <v>9</v>
      </c>
      <c r="H4765">
        <v>1488.88255407099</v>
      </c>
      <c r="I4765" t="s">
        <v>24</v>
      </c>
      <c r="J4765">
        <v>1392.4373123497101</v>
      </c>
      <c r="K4765" t="s">
        <v>19</v>
      </c>
    </row>
    <row r="4766" spans="1:11" x14ac:dyDescent="0.35">
      <c r="A4766" t="str">
        <f t="shared" si="75"/>
        <v>Other types &amp; mixedPigs</v>
      </c>
      <c r="B4766" t="s">
        <v>70</v>
      </c>
      <c r="C4766" t="s">
        <v>71</v>
      </c>
      <c r="F4766" t="s">
        <v>226</v>
      </c>
      <c r="G4766" t="s">
        <v>9</v>
      </c>
      <c r="H4766">
        <v>13192.559096245401</v>
      </c>
      <c r="I4766" t="s">
        <v>58</v>
      </c>
      <c r="J4766">
        <v>23291.290722737998</v>
      </c>
      <c r="K4766">
        <v>5188.4431302559096</v>
      </c>
    </row>
    <row r="4767" spans="1:11" x14ac:dyDescent="0.35">
      <c r="A4767" t="str">
        <f t="shared" si="75"/>
        <v>Other types &amp; mixedPigs</v>
      </c>
      <c r="B4767" t="s">
        <v>70</v>
      </c>
      <c r="C4767" t="s">
        <v>71</v>
      </c>
      <c r="F4767" t="s">
        <v>227</v>
      </c>
      <c r="G4767" t="s">
        <v>9</v>
      </c>
      <c r="H4767" t="s">
        <v>24</v>
      </c>
      <c r="I4767" t="s">
        <v>24</v>
      </c>
      <c r="J4767" t="s">
        <v>19</v>
      </c>
      <c r="K4767" t="s">
        <v>19</v>
      </c>
    </row>
    <row r="4768" spans="1:11" x14ac:dyDescent="0.35">
      <c r="A4768" t="str">
        <f t="shared" si="75"/>
        <v>Other types &amp; mixedPigs</v>
      </c>
      <c r="B4768" t="s">
        <v>70</v>
      </c>
      <c r="C4768" t="s">
        <v>71</v>
      </c>
      <c r="F4768" t="s">
        <v>228</v>
      </c>
      <c r="G4768" t="s">
        <v>9</v>
      </c>
      <c r="H4768">
        <v>334952.309139669</v>
      </c>
      <c r="I4768" t="s">
        <v>58</v>
      </c>
      <c r="J4768">
        <v>564060.86207846599</v>
      </c>
      <c r="K4768">
        <v>173999.73261416701</v>
      </c>
    </row>
    <row r="4769" spans="1:11" x14ac:dyDescent="0.35">
      <c r="A4769" t="str">
        <f t="shared" si="75"/>
        <v>Other types &amp; mixedPigs</v>
      </c>
      <c r="B4769" t="s">
        <v>70</v>
      </c>
      <c r="C4769" t="s">
        <v>71</v>
      </c>
      <c r="F4769" t="s">
        <v>229</v>
      </c>
      <c r="G4769" t="s">
        <v>9</v>
      </c>
      <c r="H4769">
        <v>219158.684756223</v>
      </c>
      <c r="I4769" t="s">
        <v>58</v>
      </c>
      <c r="J4769">
        <v>297852.59207754198</v>
      </c>
      <c r="K4769">
        <v>254171.43311999601</v>
      </c>
    </row>
    <row r="4770" spans="1:11" x14ac:dyDescent="0.35">
      <c r="A4770" t="str">
        <f t="shared" si="75"/>
        <v>Other types &amp; mixedPigs</v>
      </c>
      <c r="B4770" t="s">
        <v>70</v>
      </c>
      <c r="C4770" t="s">
        <v>71</v>
      </c>
      <c r="F4770" t="s">
        <v>230</v>
      </c>
      <c r="G4770" t="s">
        <v>9</v>
      </c>
      <c r="H4770">
        <v>61374.375857286803</v>
      </c>
      <c r="I4770" t="s">
        <v>24</v>
      </c>
      <c r="J4770">
        <v>85195.706102888493</v>
      </c>
      <c r="K4770" t="s">
        <v>54</v>
      </c>
    </row>
    <row r="4771" spans="1:11" x14ac:dyDescent="0.35">
      <c r="A4771" t="str">
        <f t="shared" si="75"/>
        <v>Other types &amp; mixedPigs</v>
      </c>
      <c r="B4771" t="s">
        <v>70</v>
      </c>
      <c r="C4771" t="s">
        <v>71</v>
      </c>
      <c r="F4771" t="s">
        <v>231</v>
      </c>
      <c r="G4771" t="s">
        <v>9</v>
      </c>
      <c r="H4771">
        <v>0</v>
      </c>
      <c r="I4771">
        <v>0</v>
      </c>
      <c r="J4771">
        <v>0</v>
      </c>
      <c r="K4771">
        <v>0</v>
      </c>
    </row>
    <row r="4772" spans="1:11" x14ac:dyDescent="0.35">
      <c r="A4772" t="str">
        <f t="shared" si="75"/>
        <v>Other types &amp; mixedPigs</v>
      </c>
      <c r="B4772" t="s">
        <v>70</v>
      </c>
      <c r="C4772" t="s">
        <v>71</v>
      </c>
      <c r="F4772" t="s">
        <v>232</v>
      </c>
      <c r="G4772" t="s">
        <v>9</v>
      </c>
      <c r="H4772">
        <v>14102.7990903441</v>
      </c>
      <c r="I4772" t="s">
        <v>58</v>
      </c>
      <c r="J4772" t="s">
        <v>19</v>
      </c>
      <c r="K4772">
        <v>10880.531260456401</v>
      </c>
    </row>
    <row r="4773" spans="1:11" x14ac:dyDescent="0.35">
      <c r="A4773" t="str">
        <f t="shared" si="75"/>
        <v>Other types &amp; mixedPigs</v>
      </c>
      <c r="B4773" t="s">
        <v>70</v>
      </c>
      <c r="C4773" t="s">
        <v>71</v>
      </c>
      <c r="F4773" t="s">
        <v>233</v>
      </c>
      <c r="G4773" t="s">
        <v>9</v>
      </c>
      <c r="H4773">
        <v>18539.567986451999</v>
      </c>
      <c r="I4773" t="s">
        <v>58</v>
      </c>
      <c r="J4773" t="s">
        <v>19</v>
      </c>
      <c r="K4773">
        <v>17597.798310832601</v>
      </c>
    </row>
    <row r="4774" spans="1:11" x14ac:dyDescent="0.35">
      <c r="A4774" t="str">
        <f t="shared" si="75"/>
        <v>Other types &amp; mixedPigs</v>
      </c>
      <c r="B4774" t="s">
        <v>70</v>
      </c>
      <c r="C4774" t="s">
        <v>71</v>
      </c>
      <c r="F4774" t="s">
        <v>234</v>
      </c>
      <c r="G4774" t="s">
        <v>9</v>
      </c>
      <c r="H4774">
        <v>31865.716329606501</v>
      </c>
      <c r="I4774" t="s">
        <v>58</v>
      </c>
      <c r="J4774" t="s">
        <v>19</v>
      </c>
      <c r="K4774">
        <v>27117.060141727699</v>
      </c>
    </row>
    <row r="4775" spans="1:11" x14ac:dyDescent="0.35">
      <c r="A4775" t="str">
        <f t="shared" si="75"/>
        <v>Other types &amp; mixedPigs</v>
      </c>
      <c r="B4775" t="s">
        <v>70</v>
      </c>
      <c r="C4775" t="s">
        <v>71</v>
      </c>
      <c r="F4775" t="s">
        <v>235</v>
      </c>
      <c r="G4775" t="s">
        <v>9</v>
      </c>
      <c r="H4775">
        <v>64508.083406402497</v>
      </c>
      <c r="I4775" t="s">
        <v>58</v>
      </c>
      <c r="J4775" t="s">
        <v>19</v>
      </c>
      <c r="K4775">
        <v>55595.389713016702</v>
      </c>
    </row>
    <row r="4776" spans="1:11" x14ac:dyDescent="0.35">
      <c r="A4776" t="str">
        <f t="shared" si="75"/>
        <v>Other types &amp; mixedPigs</v>
      </c>
      <c r="B4776" t="s">
        <v>70</v>
      </c>
      <c r="C4776" t="s">
        <v>71</v>
      </c>
      <c r="F4776" t="s">
        <v>236</v>
      </c>
      <c r="G4776" t="s">
        <v>9</v>
      </c>
      <c r="H4776" t="s">
        <v>24</v>
      </c>
      <c r="I4776" t="s">
        <v>54</v>
      </c>
      <c r="J4776" t="s">
        <v>24</v>
      </c>
      <c r="K4776">
        <v>0</v>
      </c>
    </row>
    <row r="4777" spans="1:11" x14ac:dyDescent="0.35">
      <c r="A4777" t="str">
        <f t="shared" si="75"/>
        <v>Other types &amp; mixedPigs</v>
      </c>
      <c r="B4777" t="s">
        <v>70</v>
      </c>
      <c r="C4777" t="s">
        <v>71</v>
      </c>
      <c r="F4777" t="s">
        <v>237</v>
      </c>
      <c r="G4777" t="s">
        <v>9</v>
      </c>
      <c r="H4777">
        <v>6214.1748882885204</v>
      </c>
      <c r="I4777" t="s">
        <v>58</v>
      </c>
      <c r="J4777">
        <v>9586.6923063533104</v>
      </c>
      <c r="K4777">
        <v>3746.5503380012101</v>
      </c>
    </row>
    <row r="4778" spans="1:11" x14ac:dyDescent="0.35">
      <c r="A4778" t="str">
        <f t="shared" si="75"/>
        <v>Other types &amp; mixedPigs</v>
      </c>
      <c r="B4778" t="s">
        <v>70</v>
      </c>
      <c r="C4778" t="s">
        <v>71</v>
      </c>
      <c r="F4778" t="s">
        <v>238</v>
      </c>
      <c r="G4778" t="s">
        <v>9</v>
      </c>
      <c r="H4778">
        <v>20392.7336174189</v>
      </c>
      <c r="I4778" t="s">
        <v>58</v>
      </c>
      <c r="J4778">
        <v>28530.929394273</v>
      </c>
      <c r="K4778">
        <v>17472.561241770301</v>
      </c>
    </row>
    <row r="4779" spans="1:11" x14ac:dyDescent="0.35">
      <c r="A4779" t="str">
        <f t="shared" si="75"/>
        <v>Other types &amp; mixedPigs</v>
      </c>
      <c r="B4779" t="s">
        <v>70</v>
      </c>
      <c r="C4779" t="s">
        <v>71</v>
      </c>
      <c r="F4779" t="s">
        <v>239</v>
      </c>
      <c r="G4779" t="s">
        <v>9</v>
      </c>
      <c r="H4779">
        <v>1459.11224705164</v>
      </c>
      <c r="I4779" t="s">
        <v>58</v>
      </c>
      <c r="J4779" t="s">
        <v>19</v>
      </c>
      <c r="K4779">
        <v>835.61076515149205</v>
      </c>
    </row>
    <row r="4780" spans="1:11" x14ac:dyDescent="0.35">
      <c r="A4780" t="str">
        <f t="shared" si="75"/>
        <v>Other types &amp; mixedPigs</v>
      </c>
      <c r="B4780" t="s">
        <v>70</v>
      </c>
      <c r="C4780" t="s">
        <v>71</v>
      </c>
      <c r="F4780" t="s">
        <v>240</v>
      </c>
      <c r="G4780" t="s">
        <v>9</v>
      </c>
      <c r="H4780" t="s">
        <v>19</v>
      </c>
      <c r="I4780" t="s">
        <v>24</v>
      </c>
      <c r="J4780" t="s">
        <v>19</v>
      </c>
      <c r="K4780">
        <v>6235.5916748138197</v>
      </c>
    </row>
    <row r="4781" spans="1:11" x14ac:dyDescent="0.35">
      <c r="A4781" t="str">
        <f t="shared" si="75"/>
        <v>Other types &amp; mixedPigs</v>
      </c>
      <c r="B4781" t="s">
        <v>70</v>
      </c>
      <c r="C4781" t="s">
        <v>71</v>
      </c>
      <c r="F4781" t="s">
        <v>241</v>
      </c>
      <c r="G4781" t="s">
        <v>9</v>
      </c>
      <c r="H4781" t="s">
        <v>19</v>
      </c>
      <c r="I4781" t="s">
        <v>58</v>
      </c>
      <c r="J4781" t="s">
        <v>19</v>
      </c>
      <c r="K4781" t="s">
        <v>19</v>
      </c>
    </row>
    <row r="4782" spans="1:11" x14ac:dyDescent="0.35">
      <c r="A4782" t="str">
        <f t="shared" si="75"/>
        <v>Other types &amp; mixedPigs</v>
      </c>
      <c r="B4782" t="s">
        <v>70</v>
      </c>
      <c r="C4782" t="s">
        <v>71</v>
      </c>
      <c r="F4782" t="s">
        <v>242</v>
      </c>
      <c r="G4782" t="s">
        <v>9</v>
      </c>
      <c r="H4782">
        <v>219699.008389011</v>
      </c>
      <c r="I4782" t="s">
        <v>58</v>
      </c>
      <c r="J4782">
        <v>325172.87555942399</v>
      </c>
      <c r="K4782">
        <v>181835.58454294401</v>
      </c>
    </row>
    <row r="4783" spans="1:11" x14ac:dyDescent="0.35">
      <c r="A4783" t="str">
        <f t="shared" si="75"/>
        <v>Other types &amp; mixedPigs</v>
      </c>
      <c r="B4783" t="s">
        <v>70</v>
      </c>
      <c r="C4783" t="s">
        <v>71</v>
      </c>
      <c r="F4783" t="s">
        <v>243</v>
      </c>
      <c r="G4783" t="s">
        <v>9</v>
      </c>
      <c r="H4783">
        <v>-1039.5945915262801</v>
      </c>
      <c r="I4783" t="s">
        <v>58</v>
      </c>
      <c r="J4783">
        <v>-27990.348175988202</v>
      </c>
      <c r="K4783">
        <v>71861.848664043093</v>
      </c>
    </row>
    <row r="4784" spans="1:11" x14ac:dyDescent="0.35">
      <c r="A4784" t="str">
        <f t="shared" si="75"/>
        <v>Other types &amp; mixedPigs</v>
      </c>
      <c r="B4784" t="s">
        <v>70</v>
      </c>
      <c r="C4784" t="s">
        <v>71</v>
      </c>
      <c r="F4784" t="s">
        <v>244</v>
      </c>
      <c r="G4784" t="s">
        <v>9</v>
      </c>
      <c r="H4784">
        <v>-499.27095873812902</v>
      </c>
      <c r="I4784" t="s">
        <v>24</v>
      </c>
      <c r="J4784">
        <v>-670.06469410527495</v>
      </c>
      <c r="K4784" t="s">
        <v>54</v>
      </c>
    </row>
    <row r="4785" spans="1:11" x14ac:dyDescent="0.35">
      <c r="A4785" t="str">
        <f t="shared" si="75"/>
        <v>Other types &amp; mixedPigs</v>
      </c>
      <c r="B4785" t="s">
        <v>70</v>
      </c>
      <c r="C4785" t="s">
        <v>71</v>
      </c>
      <c r="F4785" t="s">
        <v>245</v>
      </c>
      <c r="G4785" t="s">
        <v>9</v>
      </c>
      <c r="H4785">
        <v>11088.438246879399</v>
      </c>
      <c r="I4785" t="s">
        <v>58</v>
      </c>
      <c r="J4785">
        <v>18543.8707616996</v>
      </c>
      <c r="K4785">
        <v>4943.4431023959296</v>
      </c>
    </row>
    <row r="4786" spans="1:11" x14ac:dyDescent="0.35">
      <c r="A4786" t="str">
        <f t="shared" ref="A4786:A4849" si="76">CONCATENATE(B4786,C4786,D4786,E4786)</f>
        <v>Other types &amp; mixedPigs</v>
      </c>
      <c r="B4786" t="s">
        <v>70</v>
      </c>
      <c r="C4786" t="s">
        <v>71</v>
      </c>
      <c r="F4786" t="s">
        <v>246</v>
      </c>
      <c r="G4786" t="s">
        <v>9</v>
      </c>
      <c r="H4786">
        <v>24675.5266419203</v>
      </c>
      <c r="I4786" t="s">
        <v>58</v>
      </c>
      <c r="J4786" t="s">
        <v>19</v>
      </c>
      <c r="K4786">
        <v>20562.562077000999</v>
      </c>
    </row>
    <row r="4787" spans="1:11" x14ac:dyDescent="0.35">
      <c r="A4787" t="str">
        <f t="shared" si="76"/>
        <v>Other types &amp; mixedPigs</v>
      </c>
      <c r="B4787" t="s">
        <v>70</v>
      </c>
      <c r="C4787" t="s">
        <v>71</v>
      </c>
      <c r="F4787" t="s">
        <v>247</v>
      </c>
      <c r="G4787" t="s">
        <v>9</v>
      </c>
      <c r="H4787">
        <v>0</v>
      </c>
      <c r="I4787">
        <v>0</v>
      </c>
      <c r="J4787">
        <v>0</v>
      </c>
      <c r="K4787">
        <v>0</v>
      </c>
    </row>
    <row r="4788" spans="1:11" x14ac:dyDescent="0.35">
      <c r="A4788" t="str">
        <f t="shared" si="76"/>
        <v>Other types &amp; mixedPigs</v>
      </c>
      <c r="B4788" t="s">
        <v>70</v>
      </c>
      <c r="C4788" t="s">
        <v>71</v>
      </c>
      <c r="F4788" t="s">
        <v>243</v>
      </c>
      <c r="G4788" t="s">
        <v>9</v>
      </c>
      <c r="H4788">
        <v>-1039.5945915262801</v>
      </c>
      <c r="I4788" t="s">
        <v>58</v>
      </c>
      <c r="J4788">
        <v>-27990.348175988202</v>
      </c>
      <c r="K4788">
        <v>71861.848664043093</v>
      </c>
    </row>
    <row r="4789" spans="1:11" x14ac:dyDescent="0.35">
      <c r="A4789" t="str">
        <f t="shared" si="76"/>
        <v>Other types &amp; mixedPigs</v>
      </c>
      <c r="B4789" t="s">
        <v>70</v>
      </c>
      <c r="C4789" t="s">
        <v>71</v>
      </c>
      <c r="F4789" t="s">
        <v>248</v>
      </c>
      <c r="G4789" t="s">
        <v>9</v>
      </c>
      <c r="H4789">
        <v>2400.58275027422</v>
      </c>
      <c r="I4789" t="s">
        <v>58</v>
      </c>
      <c r="J4789" t="s">
        <v>19</v>
      </c>
      <c r="K4789" t="s">
        <v>19</v>
      </c>
    </row>
    <row r="4790" spans="1:11" x14ac:dyDescent="0.35">
      <c r="A4790" t="str">
        <f t="shared" si="76"/>
        <v>Other types &amp; mixedPigs</v>
      </c>
      <c r="B4790" t="s">
        <v>70</v>
      </c>
      <c r="C4790" t="s">
        <v>71</v>
      </c>
      <c r="F4790" t="s">
        <v>213</v>
      </c>
      <c r="G4790" t="s">
        <v>9</v>
      </c>
      <c r="H4790">
        <v>15664.886734039799</v>
      </c>
      <c r="I4790" t="s">
        <v>24</v>
      </c>
      <c r="J4790">
        <v>10235.7771742523</v>
      </c>
      <c r="K4790" t="s">
        <v>54</v>
      </c>
    </row>
    <row r="4791" spans="1:11" x14ac:dyDescent="0.35">
      <c r="A4791" t="str">
        <f t="shared" si="76"/>
        <v>Other types &amp; mixedPigs</v>
      </c>
      <c r="B4791" t="s">
        <v>70</v>
      </c>
      <c r="C4791" t="s">
        <v>71</v>
      </c>
      <c r="F4791" t="s">
        <v>216</v>
      </c>
      <c r="G4791" t="s">
        <v>9</v>
      </c>
      <c r="H4791">
        <v>12580.8618581878</v>
      </c>
      <c r="I4791" t="s">
        <v>58</v>
      </c>
      <c r="J4791">
        <v>19872.5241259293</v>
      </c>
      <c r="K4791">
        <v>7890.2014176747698</v>
      </c>
    </row>
    <row r="4792" spans="1:11" x14ac:dyDescent="0.35">
      <c r="A4792" t="str">
        <f t="shared" si="76"/>
        <v>Other types &amp; mixedPigs</v>
      </c>
      <c r="B4792" t="s">
        <v>70</v>
      </c>
      <c r="C4792" t="s">
        <v>71</v>
      </c>
      <c r="F4792" t="s">
        <v>249</v>
      </c>
      <c r="G4792" t="s">
        <v>9</v>
      </c>
      <c r="H4792" t="s">
        <v>19</v>
      </c>
      <c r="I4792" t="s">
        <v>58</v>
      </c>
      <c r="J4792" t="s">
        <v>19</v>
      </c>
      <c r="K4792">
        <v>117812.38605340999</v>
      </c>
    </row>
    <row r="4793" spans="1:11" x14ac:dyDescent="0.35">
      <c r="A4793" t="str">
        <f t="shared" si="76"/>
        <v>Other types &amp; mixedPigs</v>
      </c>
      <c r="B4793" t="s">
        <v>70</v>
      </c>
      <c r="C4793" t="s">
        <v>71</v>
      </c>
      <c r="F4793" t="s">
        <v>250</v>
      </c>
      <c r="G4793" t="s">
        <v>9</v>
      </c>
      <c r="H4793">
        <v>28857.844861780301</v>
      </c>
      <c r="I4793" t="s">
        <v>58</v>
      </c>
      <c r="J4793">
        <v>30557.161984588201</v>
      </c>
      <c r="K4793">
        <v>27623.398932394401</v>
      </c>
    </row>
    <row r="4794" spans="1:11" x14ac:dyDescent="0.35">
      <c r="A4794" t="str">
        <f t="shared" si="76"/>
        <v>Other types &amp; mixedPigs</v>
      </c>
      <c r="B4794" t="s">
        <v>70</v>
      </c>
      <c r="C4794" t="s">
        <v>71</v>
      </c>
      <c r="F4794" t="s">
        <v>251</v>
      </c>
      <c r="G4794" t="s">
        <v>9</v>
      </c>
      <c r="H4794" t="s">
        <v>19</v>
      </c>
      <c r="I4794" t="s">
        <v>58</v>
      </c>
      <c r="J4794">
        <v>-25179.1494911759</v>
      </c>
      <c r="K4794">
        <v>90188.987121015496</v>
      </c>
    </row>
    <row r="4795" spans="1:11" x14ac:dyDescent="0.35">
      <c r="A4795" t="str">
        <f t="shared" si="76"/>
        <v>Other types &amp; mixedPigs</v>
      </c>
      <c r="B4795" t="s">
        <v>70</v>
      </c>
      <c r="C4795" t="s">
        <v>71</v>
      </c>
      <c r="F4795" t="s">
        <v>252</v>
      </c>
      <c r="G4795" t="s">
        <v>9</v>
      </c>
      <c r="H4795">
        <v>11583.074999902799</v>
      </c>
      <c r="I4795" t="s">
        <v>58</v>
      </c>
      <c r="J4795">
        <v>18938.0778908498</v>
      </c>
      <c r="K4795">
        <v>6044.7487604442904</v>
      </c>
    </row>
    <row r="4796" spans="1:11" x14ac:dyDescent="0.35">
      <c r="A4796" t="str">
        <f t="shared" si="76"/>
        <v>Other types &amp; mixedPigs</v>
      </c>
      <c r="B4796" t="s">
        <v>70</v>
      </c>
      <c r="C4796" t="s">
        <v>71</v>
      </c>
      <c r="F4796" t="s">
        <v>253</v>
      </c>
      <c r="G4796" t="s">
        <v>9</v>
      </c>
      <c r="H4796" t="s">
        <v>19</v>
      </c>
      <c r="I4796" t="s">
        <v>58</v>
      </c>
      <c r="J4796">
        <v>-6241.0716003260504</v>
      </c>
      <c r="K4796">
        <v>96233.735881459797</v>
      </c>
    </row>
    <row r="4797" spans="1:11" x14ac:dyDescent="0.35">
      <c r="A4797" t="str">
        <f t="shared" si="76"/>
        <v>Other types &amp; mixedPigs</v>
      </c>
      <c r="B4797" t="s">
        <v>70</v>
      </c>
      <c r="C4797" t="s">
        <v>71</v>
      </c>
      <c r="F4797" t="s">
        <v>254</v>
      </c>
      <c r="G4797" t="s">
        <v>9</v>
      </c>
      <c r="H4797">
        <v>-499.27095873812902</v>
      </c>
      <c r="I4797" t="s">
        <v>24</v>
      </c>
      <c r="J4797">
        <v>-670.06469410527495</v>
      </c>
      <c r="K4797" t="s">
        <v>54</v>
      </c>
    </row>
    <row r="4798" spans="1:11" x14ac:dyDescent="0.35">
      <c r="A4798" t="str">
        <f t="shared" si="76"/>
        <v>Other types &amp; mixedPigs</v>
      </c>
      <c r="B4798" t="s">
        <v>70</v>
      </c>
      <c r="C4798" t="s">
        <v>71</v>
      </c>
      <c r="F4798" t="s">
        <v>255</v>
      </c>
      <c r="G4798" t="s">
        <v>9</v>
      </c>
      <c r="H4798">
        <v>25152.5393647864</v>
      </c>
      <c r="I4798" t="s">
        <v>24</v>
      </c>
      <c r="J4798">
        <v>40785.512080296598</v>
      </c>
      <c r="K4798" t="s">
        <v>54</v>
      </c>
    </row>
    <row r="4799" spans="1:11" x14ac:dyDescent="0.35">
      <c r="A4799" t="str">
        <f t="shared" si="76"/>
        <v>Other types &amp; mixedPigs</v>
      </c>
      <c r="B4799" t="s">
        <v>70</v>
      </c>
      <c r="C4799" t="s">
        <v>71</v>
      </c>
      <c r="F4799" t="s">
        <v>256</v>
      </c>
      <c r="G4799" t="s">
        <v>9</v>
      </c>
      <c r="H4799" t="s">
        <v>19</v>
      </c>
      <c r="I4799" t="s">
        <v>24</v>
      </c>
      <c r="J4799" t="s">
        <v>19</v>
      </c>
      <c r="K4799">
        <v>7645.6664512730504</v>
      </c>
    </row>
    <row r="4800" spans="1:11" x14ac:dyDescent="0.35">
      <c r="A4800" t="str">
        <f t="shared" si="76"/>
        <v>Other types &amp; mixedPigs</v>
      </c>
      <c r="B4800" t="s">
        <v>70</v>
      </c>
      <c r="C4800" t="s">
        <v>71</v>
      </c>
      <c r="F4800" t="s">
        <v>257</v>
      </c>
      <c r="G4800" t="s">
        <v>9</v>
      </c>
      <c r="H4800">
        <v>0</v>
      </c>
      <c r="I4800">
        <v>0</v>
      </c>
      <c r="J4800">
        <v>0</v>
      </c>
      <c r="K4800">
        <v>0</v>
      </c>
    </row>
    <row r="4801" spans="1:11" x14ac:dyDescent="0.35">
      <c r="A4801" t="str">
        <f t="shared" si="76"/>
        <v>Other types &amp; mixedPigs</v>
      </c>
      <c r="B4801" t="s">
        <v>70</v>
      </c>
      <c r="C4801" t="s">
        <v>71</v>
      </c>
      <c r="F4801" t="s">
        <v>258</v>
      </c>
      <c r="G4801" t="s">
        <v>9</v>
      </c>
      <c r="H4801">
        <v>0</v>
      </c>
      <c r="I4801">
        <v>0</v>
      </c>
      <c r="J4801">
        <v>0</v>
      </c>
      <c r="K4801">
        <v>0</v>
      </c>
    </row>
    <row r="4802" spans="1:11" x14ac:dyDescent="0.35">
      <c r="A4802" t="str">
        <f t="shared" si="76"/>
        <v>Other types &amp; mixedPigs</v>
      </c>
      <c r="B4802" t="s">
        <v>70</v>
      </c>
      <c r="C4802" t="s">
        <v>71</v>
      </c>
      <c r="F4802" t="s">
        <v>259</v>
      </c>
      <c r="G4802" t="s">
        <v>9</v>
      </c>
      <c r="H4802">
        <v>23482.580741455698</v>
      </c>
      <c r="I4802" t="s">
        <v>58</v>
      </c>
      <c r="J4802">
        <v>22363.198313863501</v>
      </c>
      <c r="K4802">
        <v>23571.042538771599</v>
      </c>
    </row>
    <row r="4803" spans="1:11" x14ac:dyDescent="0.35">
      <c r="A4803" t="str">
        <f t="shared" si="76"/>
        <v>Other types &amp; mixedPigs</v>
      </c>
      <c r="B4803" t="s">
        <v>70</v>
      </c>
      <c r="C4803" t="s">
        <v>71</v>
      </c>
      <c r="F4803" t="s">
        <v>260</v>
      </c>
      <c r="G4803" t="s">
        <v>9</v>
      </c>
      <c r="H4803">
        <v>40058.024616734001</v>
      </c>
      <c r="I4803" t="s">
        <v>58</v>
      </c>
      <c r="J4803">
        <v>23914.5599858163</v>
      </c>
      <c r="K4803">
        <v>122740.44962959</v>
      </c>
    </row>
    <row r="4804" spans="1:11" x14ac:dyDescent="0.35">
      <c r="A4804" t="str">
        <f t="shared" si="76"/>
        <v>Other types &amp; mixedPoultry</v>
      </c>
      <c r="B4804" t="s">
        <v>70</v>
      </c>
      <c r="C4804" t="s">
        <v>72</v>
      </c>
      <c r="F4804" t="s">
        <v>4</v>
      </c>
      <c r="G4804" t="s">
        <v>5</v>
      </c>
      <c r="H4804">
        <v>1572.9999</v>
      </c>
      <c r="I4804">
        <v>354.077</v>
      </c>
      <c r="J4804">
        <v>777.0847</v>
      </c>
      <c r="K4804">
        <v>441.83819999999997</v>
      </c>
    </row>
    <row r="4805" spans="1:11" x14ac:dyDescent="0.35">
      <c r="A4805" t="str">
        <f t="shared" si="76"/>
        <v>Other types &amp; mixedPoultry</v>
      </c>
      <c r="B4805" t="s">
        <v>70</v>
      </c>
      <c r="C4805" t="s">
        <v>72</v>
      </c>
      <c r="F4805" t="s">
        <v>6</v>
      </c>
      <c r="G4805" t="s">
        <v>7</v>
      </c>
      <c r="H4805">
        <v>64.929022941450896</v>
      </c>
      <c r="I4805" t="s">
        <v>19</v>
      </c>
      <c r="J4805">
        <v>68.028062406839297</v>
      </c>
      <c r="K4805">
        <v>103.5332001262</v>
      </c>
    </row>
    <row r="4806" spans="1:11" x14ac:dyDescent="0.35">
      <c r="A4806" t="str">
        <f t="shared" si="76"/>
        <v>Other types &amp; mixedPoultry</v>
      </c>
      <c r="B4806" t="s">
        <v>70</v>
      </c>
      <c r="C4806" t="s">
        <v>72</v>
      </c>
      <c r="F4806" t="s">
        <v>8</v>
      </c>
      <c r="G4806" t="s">
        <v>9</v>
      </c>
      <c r="H4806">
        <v>60.288992884233501</v>
      </c>
      <c r="I4806" t="s">
        <v>19</v>
      </c>
      <c r="J4806">
        <v>63.013132136046401</v>
      </c>
      <c r="K4806">
        <v>97.115863463141096</v>
      </c>
    </row>
    <row r="4807" spans="1:11" x14ac:dyDescent="0.35">
      <c r="A4807" t="str">
        <f t="shared" si="76"/>
        <v>Other types &amp; mixedPoultry</v>
      </c>
      <c r="B4807" t="s">
        <v>70</v>
      </c>
      <c r="C4807" t="s">
        <v>72</v>
      </c>
      <c r="F4807" t="s">
        <v>217</v>
      </c>
      <c r="G4807" t="s">
        <v>9</v>
      </c>
      <c r="H4807">
        <v>54.963646346703499</v>
      </c>
      <c r="I4807" t="s">
        <v>19</v>
      </c>
      <c r="J4807">
        <v>58.4776576298568</v>
      </c>
      <c r="K4807">
        <v>86.0908400812786</v>
      </c>
    </row>
    <row r="4808" spans="1:11" x14ac:dyDescent="0.35">
      <c r="A4808" t="str">
        <f t="shared" si="76"/>
        <v>Other types &amp; mixedPoultry</v>
      </c>
      <c r="B4808" t="s">
        <v>70</v>
      </c>
      <c r="C4808" t="s">
        <v>72</v>
      </c>
      <c r="F4808" t="s">
        <v>218</v>
      </c>
      <c r="G4808" t="s">
        <v>9</v>
      </c>
      <c r="H4808">
        <v>40572.244371471403</v>
      </c>
      <c r="I4808" t="s">
        <v>24</v>
      </c>
      <c r="J4808">
        <v>37064.194323089898</v>
      </c>
      <c r="K4808" t="s">
        <v>54</v>
      </c>
    </row>
    <row r="4809" spans="1:11" x14ac:dyDescent="0.35">
      <c r="A4809" t="str">
        <f t="shared" si="76"/>
        <v>Other types &amp; mixedPoultry</v>
      </c>
      <c r="B4809" t="s">
        <v>70</v>
      </c>
      <c r="C4809" t="s">
        <v>72</v>
      </c>
      <c r="F4809" t="s">
        <v>219</v>
      </c>
      <c r="G4809" t="s">
        <v>9</v>
      </c>
      <c r="H4809">
        <v>873420.05467991496</v>
      </c>
      <c r="I4809">
        <v>114812.651767836</v>
      </c>
      <c r="J4809">
        <v>1325004.87514604</v>
      </c>
      <c r="K4809">
        <v>687120.587283083</v>
      </c>
    </row>
    <row r="4810" spans="1:11" x14ac:dyDescent="0.35">
      <c r="A4810" t="str">
        <f t="shared" si="76"/>
        <v>Other types &amp; mixedPoultry</v>
      </c>
      <c r="B4810" t="s">
        <v>70</v>
      </c>
      <c r="C4810" t="s">
        <v>72</v>
      </c>
      <c r="F4810" t="s">
        <v>220</v>
      </c>
      <c r="G4810" t="s">
        <v>9</v>
      </c>
      <c r="H4810">
        <v>0</v>
      </c>
      <c r="I4810">
        <v>0</v>
      </c>
      <c r="J4810">
        <v>0</v>
      </c>
      <c r="K4810">
        <v>0</v>
      </c>
    </row>
    <row r="4811" spans="1:11" x14ac:dyDescent="0.35">
      <c r="A4811" t="str">
        <f t="shared" si="76"/>
        <v>Other types &amp; mixedPoultry</v>
      </c>
      <c r="B4811" t="s">
        <v>70</v>
      </c>
      <c r="C4811" t="s">
        <v>72</v>
      </c>
      <c r="F4811" t="s">
        <v>221</v>
      </c>
      <c r="G4811" t="s">
        <v>9</v>
      </c>
      <c r="H4811">
        <v>11481.825496111</v>
      </c>
      <c r="I4811" t="s">
        <v>24</v>
      </c>
      <c r="J4811">
        <v>18607.852257417999</v>
      </c>
      <c r="K4811" t="s">
        <v>54</v>
      </c>
    </row>
    <row r="4812" spans="1:11" x14ac:dyDescent="0.35">
      <c r="A4812" t="str">
        <f t="shared" si="76"/>
        <v>Other types &amp; mixedPoultry</v>
      </c>
      <c r="B4812" t="s">
        <v>70</v>
      </c>
      <c r="C4812" t="s">
        <v>72</v>
      </c>
      <c r="F4812" t="s">
        <v>222</v>
      </c>
      <c r="G4812" t="s">
        <v>9</v>
      </c>
      <c r="H4812">
        <v>927715.43240810197</v>
      </c>
      <c r="I4812">
        <v>119764.068371004</v>
      </c>
      <c r="J4812">
        <v>1382906.8383136401</v>
      </c>
      <c r="K4812">
        <v>774615.76384952699</v>
      </c>
    </row>
    <row r="4813" spans="1:11" x14ac:dyDescent="0.35">
      <c r="A4813" t="str">
        <f t="shared" si="76"/>
        <v>Other types &amp; mixedPoultry</v>
      </c>
      <c r="B4813" t="s">
        <v>70</v>
      </c>
      <c r="C4813" t="s">
        <v>72</v>
      </c>
      <c r="F4813" t="s">
        <v>223</v>
      </c>
      <c r="G4813" t="s">
        <v>9</v>
      </c>
      <c r="H4813">
        <v>14064.9196362314</v>
      </c>
      <c r="I4813" t="s">
        <v>19</v>
      </c>
      <c r="J4813">
        <v>14157.1529489642</v>
      </c>
      <c r="K4813">
        <v>24173.753443681398</v>
      </c>
    </row>
    <row r="4814" spans="1:11" x14ac:dyDescent="0.35">
      <c r="A4814" t="str">
        <f t="shared" si="76"/>
        <v>Other types &amp; mixedPoultry</v>
      </c>
      <c r="B4814" t="s">
        <v>70</v>
      </c>
      <c r="C4814" t="s">
        <v>72</v>
      </c>
      <c r="F4814" t="s">
        <v>224</v>
      </c>
      <c r="G4814" t="s">
        <v>9</v>
      </c>
      <c r="H4814">
        <v>580641.37084420701</v>
      </c>
      <c r="I4814">
        <v>78595.710878989601</v>
      </c>
      <c r="J4814">
        <v>909967.47639543004</v>
      </c>
      <c r="K4814">
        <v>403763.37163332599</v>
      </c>
    </row>
    <row r="4815" spans="1:11" x14ac:dyDescent="0.35">
      <c r="A4815" t="str">
        <f t="shared" si="76"/>
        <v>Other types &amp; mixedPoultry</v>
      </c>
      <c r="B4815" t="s">
        <v>70</v>
      </c>
      <c r="C4815" t="s">
        <v>72</v>
      </c>
      <c r="F4815" t="s">
        <v>225</v>
      </c>
      <c r="G4815" t="s">
        <v>9</v>
      </c>
      <c r="H4815">
        <v>12524.4247332756</v>
      </c>
      <c r="I4815" t="s">
        <v>54</v>
      </c>
      <c r="J4815">
        <v>21141.7216185057</v>
      </c>
      <c r="K4815">
        <v>4629.1883458696002</v>
      </c>
    </row>
    <row r="4816" spans="1:11" x14ac:dyDescent="0.35">
      <c r="A4816" t="str">
        <f t="shared" si="76"/>
        <v>Other types &amp; mixedPoultry</v>
      </c>
      <c r="B4816" t="s">
        <v>70</v>
      </c>
      <c r="C4816" t="s">
        <v>72</v>
      </c>
      <c r="F4816" t="s">
        <v>226</v>
      </c>
      <c r="G4816" t="s">
        <v>9</v>
      </c>
      <c r="H4816">
        <v>15449.0390534036</v>
      </c>
      <c r="I4816">
        <v>2244.1432773097399</v>
      </c>
      <c r="J4816">
        <v>21533.132779219599</v>
      </c>
      <c r="K4816">
        <v>15330.655749321801</v>
      </c>
    </row>
    <row r="4817" spans="1:11" x14ac:dyDescent="0.35">
      <c r="A4817" t="str">
        <f t="shared" si="76"/>
        <v>Other types &amp; mixedPoultry</v>
      </c>
      <c r="B4817" t="s">
        <v>70</v>
      </c>
      <c r="C4817" t="s">
        <v>72</v>
      </c>
      <c r="F4817" t="s">
        <v>227</v>
      </c>
      <c r="G4817" t="s">
        <v>9</v>
      </c>
      <c r="H4817" t="s">
        <v>19</v>
      </c>
      <c r="I4817" t="s">
        <v>24</v>
      </c>
      <c r="J4817" t="s">
        <v>24</v>
      </c>
      <c r="K4817" t="s">
        <v>24</v>
      </c>
    </row>
    <row r="4818" spans="1:11" x14ac:dyDescent="0.35">
      <c r="A4818" t="str">
        <f t="shared" si="76"/>
        <v>Other types &amp; mixedPoultry</v>
      </c>
      <c r="B4818" t="s">
        <v>70</v>
      </c>
      <c r="C4818" t="s">
        <v>72</v>
      </c>
      <c r="F4818" t="s">
        <v>228</v>
      </c>
      <c r="G4818" t="s">
        <v>9</v>
      </c>
      <c r="H4818">
        <v>622687.091858175</v>
      </c>
      <c r="I4818">
        <v>85559.577297593496</v>
      </c>
      <c r="J4818">
        <v>966803.31916392106</v>
      </c>
      <c r="K4818">
        <v>447910.54178181099</v>
      </c>
    </row>
    <row r="4819" spans="1:11" x14ac:dyDescent="0.35">
      <c r="A4819" t="str">
        <f t="shared" si="76"/>
        <v>Other types &amp; mixedPoultry</v>
      </c>
      <c r="B4819" t="s">
        <v>70</v>
      </c>
      <c r="C4819" t="s">
        <v>72</v>
      </c>
      <c r="F4819" t="s">
        <v>229</v>
      </c>
      <c r="G4819" t="s">
        <v>9</v>
      </c>
      <c r="H4819">
        <v>305028.34054992598</v>
      </c>
      <c r="I4819">
        <v>34204.491073410602</v>
      </c>
      <c r="J4819">
        <v>416103.51914971397</v>
      </c>
      <c r="K4819">
        <v>326705.22206771601</v>
      </c>
    </row>
    <row r="4820" spans="1:11" x14ac:dyDescent="0.35">
      <c r="A4820" t="str">
        <f t="shared" si="76"/>
        <v>Other types &amp; mixedPoultry</v>
      </c>
      <c r="B4820" t="s">
        <v>70</v>
      </c>
      <c r="C4820" t="s">
        <v>72</v>
      </c>
      <c r="F4820" t="s">
        <v>230</v>
      </c>
      <c r="G4820" t="s">
        <v>9</v>
      </c>
      <c r="H4820">
        <v>57114.106969809698</v>
      </c>
      <c r="I4820" t="s">
        <v>54</v>
      </c>
      <c r="J4820">
        <v>89230.841917489801</v>
      </c>
      <c r="K4820">
        <v>40577.969069446699</v>
      </c>
    </row>
    <row r="4821" spans="1:11" x14ac:dyDescent="0.35">
      <c r="A4821" t="str">
        <f t="shared" si="76"/>
        <v>Other types &amp; mixedPoultry</v>
      </c>
      <c r="B4821" t="s">
        <v>70</v>
      </c>
      <c r="C4821" t="s">
        <v>72</v>
      </c>
      <c r="F4821" t="s">
        <v>231</v>
      </c>
      <c r="G4821" t="s">
        <v>9</v>
      </c>
      <c r="H4821">
        <v>0</v>
      </c>
      <c r="I4821">
        <v>0</v>
      </c>
      <c r="J4821">
        <v>0</v>
      </c>
      <c r="K4821">
        <v>0</v>
      </c>
    </row>
    <row r="4822" spans="1:11" x14ac:dyDescent="0.35">
      <c r="A4822" t="str">
        <f t="shared" si="76"/>
        <v>Other types &amp; mixedPoultry</v>
      </c>
      <c r="B4822" t="s">
        <v>70</v>
      </c>
      <c r="C4822" t="s">
        <v>72</v>
      </c>
      <c r="F4822" t="s">
        <v>232</v>
      </c>
      <c r="G4822" t="s">
        <v>9</v>
      </c>
      <c r="H4822">
        <v>8645.8054355883996</v>
      </c>
      <c r="I4822">
        <v>1609.3361794186001</v>
      </c>
      <c r="J4822">
        <v>12152.5496539824</v>
      </c>
      <c r="K4822">
        <v>8117.1382580772797</v>
      </c>
    </row>
    <row r="4823" spans="1:11" x14ac:dyDescent="0.35">
      <c r="A4823" t="str">
        <f t="shared" si="76"/>
        <v>Other types &amp; mixedPoultry</v>
      </c>
      <c r="B4823" t="s">
        <v>70</v>
      </c>
      <c r="C4823" t="s">
        <v>72</v>
      </c>
      <c r="F4823" t="s">
        <v>233</v>
      </c>
      <c r="G4823" t="s">
        <v>9</v>
      </c>
      <c r="H4823">
        <v>23352.864683780401</v>
      </c>
      <c r="I4823">
        <v>2398.7752480392701</v>
      </c>
      <c r="J4823">
        <v>36403.3876246695</v>
      </c>
      <c r="K4823">
        <v>17192.237152649999</v>
      </c>
    </row>
    <row r="4824" spans="1:11" x14ac:dyDescent="0.35">
      <c r="A4824" t="str">
        <f t="shared" si="76"/>
        <v>Other types &amp; mixedPoultry</v>
      </c>
      <c r="B4824" t="s">
        <v>70</v>
      </c>
      <c r="C4824" t="s">
        <v>72</v>
      </c>
      <c r="F4824" t="s">
        <v>234</v>
      </c>
      <c r="G4824" t="s">
        <v>9</v>
      </c>
      <c r="H4824">
        <v>23050.2297220744</v>
      </c>
      <c r="I4824" t="s">
        <v>19</v>
      </c>
      <c r="J4824">
        <v>26426.1999704794</v>
      </c>
      <c r="K4824">
        <v>29398.3422304817</v>
      </c>
    </row>
    <row r="4825" spans="1:11" x14ac:dyDescent="0.35">
      <c r="A4825" t="str">
        <f t="shared" si="76"/>
        <v>Other types &amp; mixedPoultry</v>
      </c>
      <c r="B4825" t="s">
        <v>70</v>
      </c>
      <c r="C4825" t="s">
        <v>72</v>
      </c>
      <c r="F4825" t="s">
        <v>235</v>
      </c>
      <c r="G4825" t="s">
        <v>9</v>
      </c>
      <c r="H4825">
        <v>55048.899841443097</v>
      </c>
      <c r="I4825" t="s">
        <v>19</v>
      </c>
      <c r="J4825">
        <v>74982.137249131294</v>
      </c>
      <c r="K4825">
        <v>54707.717641208903</v>
      </c>
    </row>
    <row r="4826" spans="1:11" x14ac:dyDescent="0.35">
      <c r="A4826" t="str">
        <f t="shared" si="76"/>
        <v>Other types &amp; mixedPoultry</v>
      </c>
      <c r="B4826" t="s">
        <v>70</v>
      </c>
      <c r="C4826" t="s">
        <v>72</v>
      </c>
      <c r="F4826" t="s">
        <v>236</v>
      </c>
      <c r="G4826" t="s">
        <v>9</v>
      </c>
      <c r="H4826" t="s">
        <v>24</v>
      </c>
      <c r="I4826">
        <v>0</v>
      </c>
      <c r="J4826" t="s">
        <v>24</v>
      </c>
      <c r="K4826" t="s">
        <v>24</v>
      </c>
    </row>
    <row r="4827" spans="1:11" x14ac:dyDescent="0.35">
      <c r="A4827" t="str">
        <f t="shared" si="76"/>
        <v>Other types &amp; mixedPoultry</v>
      </c>
      <c r="B4827" t="s">
        <v>70</v>
      </c>
      <c r="C4827" t="s">
        <v>72</v>
      </c>
      <c r="F4827" t="s">
        <v>237</v>
      </c>
      <c r="G4827" t="s">
        <v>9</v>
      </c>
      <c r="H4827">
        <v>7935.8469269451298</v>
      </c>
      <c r="I4827">
        <v>2404.4538750045899</v>
      </c>
      <c r="J4827">
        <v>11191.045200992899</v>
      </c>
      <c r="K4827">
        <v>6643.4604457016203</v>
      </c>
    </row>
    <row r="4828" spans="1:11" x14ac:dyDescent="0.35">
      <c r="A4828" t="str">
        <f t="shared" si="76"/>
        <v>Other types &amp; mixedPoultry</v>
      </c>
      <c r="B4828" t="s">
        <v>70</v>
      </c>
      <c r="C4828" t="s">
        <v>72</v>
      </c>
      <c r="F4828" t="s">
        <v>238</v>
      </c>
      <c r="G4828" t="s">
        <v>9</v>
      </c>
      <c r="H4828">
        <v>66004.796123381893</v>
      </c>
      <c r="I4828">
        <v>8454.7276586731205</v>
      </c>
      <c r="J4828">
        <v>101538.48064039899</v>
      </c>
      <c r="K4828">
        <v>49628.830937433697</v>
      </c>
    </row>
    <row r="4829" spans="1:11" x14ac:dyDescent="0.35">
      <c r="A4829" t="str">
        <f t="shared" si="76"/>
        <v>Other types &amp; mixedPoultry</v>
      </c>
      <c r="B4829" t="s">
        <v>70</v>
      </c>
      <c r="C4829" t="s">
        <v>72</v>
      </c>
      <c r="F4829" t="s">
        <v>239</v>
      </c>
      <c r="G4829" t="s">
        <v>9</v>
      </c>
      <c r="H4829">
        <v>1951.32317427357</v>
      </c>
      <c r="I4829">
        <v>481.20506076361897</v>
      </c>
      <c r="J4829">
        <v>2980.8738518465202</v>
      </c>
      <c r="K4829">
        <v>1318.70909034122</v>
      </c>
    </row>
    <row r="4830" spans="1:11" x14ac:dyDescent="0.35">
      <c r="A4830" t="str">
        <f t="shared" si="76"/>
        <v>Other types &amp; mixedPoultry</v>
      </c>
      <c r="B4830" t="s">
        <v>70</v>
      </c>
      <c r="C4830" t="s">
        <v>72</v>
      </c>
      <c r="F4830" t="s">
        <v>240</v>
      </c>
      <c r="G4830" t="s">
        <v>9</v>
      </c>
      <c r="H4830">
        <v>32383.827916517999</v>
      </c>
      <c r="I4830">
        <v>12765.8997212471</v>
      </c>
      <c r="J4830">
        <v>43379.728185872103</v>
      </c>
      <c r="K4830">
        <v>28766.013294685701</v>
      </c>
    </row>
    <row r="4831" spans="1:11" x14ac:dyDescent="0.35">
      <c r="A4831" t="str">
        <f t="shared" si="76"/>
        <v>Other types &amp; mixedPoultry</v>
      </c>
      <c r="B4831" t="s">
        <v>70</v>
      </c>
      <c r="C4831" t="s">
        <v>72</v>
      </c>
      <c r="F4831" t="s">
        <v>241</v>
      </c>
      <c r="G4831" t="s">
        <v>9</v>
      </c>
      <c r="H4831" t="s">
        <v>19</v>
      </c>
      <c r="I4831" t="s">
        <v>19</v>
      </c>
      <c r="J4831" t="s">
        <v>19</v>
      </c>
      <c r="K4831" t="s">
        <v>19</v>
      </c>
    </row>
    <row r="4832" spans="1:11" x14ac:dyDescent="0.35">
      <c r="A4832" t="str">
        <f t="shared" si="76"/>
        <v>Other types &amp; mixedPoultry</v>
      </c>
      <c r="B4832" t="s">
        <v>70</v>
      </c>
      <c r="C4832" t="s">
        <v>72</v>
      </c>
      <c r="F4832" t="s">
        <v>242</v>
      </c>
      <c r="G4832" t="s">
        <v>9</v>
      </c>
      <c r="H4832">
        <v>268234.58605178603</v>
      </c>
      <c r="I4832">
        <v>50985.931157064697</v>
      </c>
      <c r="J4832">
        <v>398026.19372997602</v>
      </c>
      <c r="K4832">
        <v>214060.18344022799</v>
      </c>
    </row>
    <row r="4833" spans="1:11" x14ac:dyDescent="0.35">
      <c r="A4833" t="str">
        <f t="shared" si="76"/>
        <v>Other types &amp; mixedPoultry</v>
      </c>
      <c r="B4833" t="s">
        <v>70</v>
      </c>
      <c r="C4833" t="s">
        <v>72</v>
      </c>
      <c r="F4833" t="s">
        <v>243</v>
      </c>
      <c r="G4833" t="s">
        <v>9</v>
      </c>
      <c r="H4833">
        <v>36918.701918798601</v>
      </c>
      <c r="I4833">
        <v>-16785.815459914102</v>
      </c>
      <c r="J4833" t="s">
        <v>19</v>
      </c>
      <c r="K4833">
        <v>112440.955616106</v>
      </c>
    </row>
    <row r="4834" spans="1:11" x14ac:dyDescent="0.35">
      <c r="A4834" t="str">
        <f t="shared" si="76"/>
        <v>Other types &amp; mixedPoultry</v>
      </c>
      <c r="B4834" t="s">
        <v>70</v>
      </c>
      <c r="C4834" t="s">
        <v>72</v>
      </c>
      <c r="F4834" t="s">
        <v>244</v>
      </c>
      <c r="G4834" t="s">
        <v>9</v>
      </c>
      <c r="H4834" t="s">
        <v>19</v>
      </c>
      <c r="I4834">
        <v>-4.3753762599660497</v>
      </c>
      <c r="J4834" t="s">
        <v>19</v>
      </c>
      <c r="K4834">
        <v>-204.0830113829</v>
      </c>
    </row>
    <row r="4835" spans="1:11" x14ac:dyDescent="0.35">
      <c r="A4835" t="str">
        <f t="shared" si="76"/>
        <v>Other types &amp; mixedPoultry</v>
      </c>
      <c r="B4835" t="s">
        <v>70</v>
      </c>
      <c r="C4835" t="s">
        <v>72</v>
      </c>
      <c r="F4835" t="s">
        <v>245</v>
      </c>
      <c r="G4835" t="s">
        <v>9</v>
      </c>
      <c r="H4835">
        <v>15878.4780017469</v>
      </c>
      <c r="I4835" t="s">
        <v>19</v>
      </c>
      <c r="J4835">
        <v>27622.983893904999</v>
      </c>
      <c r="K4835">
        <v>4589.2437263233496</v>
      </c>
    </row>
    <row r="4836" spans="1:11" x14ac:dyDescent="0.35">
      <c r="A4836" t="str">
        <f t="shared" si="76"/>
        <v>Other types &amp; mixedPoultry</v>
      </c>
      <c r="B4836" t="s">
        <v>70</v>
      </c>
      <c r="C4836" t="s">
        <v>72</v>
      </c>
      <c r="F4836" t="s">
        <v>246</v>
      </c>
      <c r="G4836" t="s">
        <v>9</v>
      </c>
      <c r="H4836">
        <v>26404.648042698602</v>
      </c>
      <c r="I4836">
        <v>3199.65661367443</v>
      </c>
      <c r="J4836">
        <v>38077.154342248701</v>
      </c>
      <c r="K4836">
        <v>24471.423831167202</v>
      </c>
    </row>
    <row r="4837" spans="1:11" x14ac:dyDescent="0.35">
      <c r="A4837" t="str">
        <f t="shared" si="76"/>
        <v>Other types &amp; mixedPoultry</v>
      </c>
      <c r="B4837" t="s">
        <v>70</v>
      </c>
      <c r="C4837" t="s">
        <v>72</v>
      </c>
      <c r="F4837" t="s">
        <v>247</v>
      </c>
      <c r="G4837" t="s">
        <v>9</v>
      </c>
      <c r="H4837" t="s">
        <v>24</v>
      </c>
      <c r="I4837" t="s">
        <v>54</v>
      </c>
      <c r="J4837">
        <v>0</v>
      </c>
      <c r="K4837" t="s">
        <v>24</v>
      </c>
    </row>
    <row r="4838" spans="1:11" x14ac:dyDescent="0.35">
      <c r="A4838" t="str">
        <f t="shared" si="76"/>
        <v>Other types &amp; mixedPoultry</v>
      </c>
      <c r="B4838" t="s">
        <v>70</v>
      </c>
      <c r="C4838" t="s">
        <v>72</v>
      </c>
      <c r="F4838" t="s">
        <v>243</v>
      </c>
      <c r="G4838" t="s">
        <v>9</v>
      </c>
      <c r="H4838">
        <v>36918.701918798601</v>
      </c>
      <c r="I4838">
        <v>-16785.815459914102</v>
      </c>
      <c r="J4838" t="s">
        <v>19</v>
      </c>
      <c r="K4838">
        <v>112440.955616106</v>
      </c>
    </row>
    <row r="4839" spans="1:11" x14ac:dyDescent="0.35">
      <c r="A4839" t="str">
        <f t="shared" si="76"/>
        <v>Other types &amp; mixedPoultry</v>
      </c>
      <c r="B4839" t="s">
        <v>70</v>
      </c>
      <c r="C4839" t="s">
        <v>72</v>
      </c>
      <c r="F4839" t="s">
        <v>248</v>
      </c>
      <c r="G4839" t="s">
        <v>9</v>
      </c>
      <c r="H4839">
        <v>1187.3228197916601</v>
      </c>
      <c r="I4839" t="s">
        <v>19</v>
      </c>
      <c r="J4839">
        <v>1017.95539019106</v>
      </c>
      <c r="K4839" t="s">
        <v>19</v>
      </c>
    </row>
    <row r="4840" spans="1:11" x14ac:dyDescent="0.35">
      <c r="A4840" t="str">
        <f t="shared" si="76"/>
        <v>Other types &amp; mixedPoultry</v>
      </c>
      <c r="B4840" t="s">
        <v>70</v>
      </c>
      <c r="C4840" t="s">
        <v>72</v>
      </c>
      <c r="F4840" t="s">
        <v>213</v>
      </c>
      <c r="G4840" t="s">
        <v>9</v>
      </c>
      <c r="H4840">
        <v>26029.341534414601</v>
      </c>
      <c r="I4840" t="s">
        <v>19</v>
      </c>
      <c r="J4840">
        <v>35679.904373229801</v>
      </c>
      <c r="K4840">
        <v>29856.950248982601</v>
      </c>
    </row>
    <row r="4841" spans="1:11" x14ac:dyDescent="0.35">
      <c r="A4841" t="str">
        <f t="shared" si="76"/>
        <v>Other types &amp; mixedPoultry</v>
      </c>
      <c r="B4841" t="s">
        <v>70</v>
      </c>
      <c r="C4841" t="s">
        <v>72</v>
      </c>
      <c r="F4841" t="s">
        <v>216</v>
      </c>
      <c r="G4841" t="s">
        <v>9</v>
      </c>
      <c r="H4841">
        <v>10556.8184141652</v>
      </c>
      <c r="I4841" t="s">
        <v>19</v>
      </c>
      <c r="J4841">
        <v>11757.9141864458</v>
      </c>
      <c r="K4841">
        <v>16292.7924817275</v>
      </c>
    </row>
    <row r="4842" spans="1:11" x14ac:dyDescent="0.35">
      <c r="A4842" t="str">
        <f t="shared" si="76"/>
        <v>Other types &amp; mixedPoultry</v>
      </c>
      <c r="B4842" t="s">
        <v>70</v>
      </c>
      <c r="C4842" t="s">
        <v>72</v>
      </c>
      <c r="F4842" t="s">
        <v>249</v>
      </c>
      <c r="G4842" t="s">
        <v>9</v>
      </c>
      <c r="H4842">
        <v>74692.184687170098</v>
      </c>
      <c r="I4842">
        <v>-15910.125441358799</v>
      </c>
      <c r="J4842">
        <v>66904.0540038943</v>
      </c>
      <c r="K4842">
        <v>160995.79392456301</v>
      </c>
    </row>
    <row r="4843" spans="1:11" x14ac:dyDescent="0.35">
      <c r="A4843" t="str">
        <f t="shared" si="76"/>
        <v>Other types &amp; mixedPoultry</v>
      </c>
      <c r="B4843" t="s">
        <v>70</v>
      </c>
      <c r="C4843" t="s">
        <v>72</v>
      </c>
      <c r="F4843" t="s">
        <v>250</v>
      </c>
      <c r="G4843" t="s">
        <v>9</v>
      </c>
      <c r="H4843">
        <v>26622.558153182399</v>
      </c>
      <c r="I4843">
        <v>20675.866120081198</v>
      </c>
      <c r="J4843">
        <v>30866.666450130899</v>
      </c>
      <c r="K4843">
        <v>23923.731415934599</v>
      </c>
    </row>
    <row r="4844" spans="1:11" x14ac:dyDescent="0.35">
      <c r="A4844" t="str">
        <f t="shared" si="76"/>
        <v>Other types &amp; mixedPoultry</v>
      </c>
      <c r="B4844" t="s">
        <v>70</v>
      </c>
      <c r="C4844" t="s">
        <v>72</v>
      </c>
      <c r="F4844" t="s">
        <v>251</v>
      </c>
      <c r="G4844" t="s">
        <v>9</v>
      </c>
      <c r="H4844">
        <v>48069.626533987699</v>
      </c>
      <c r="I4844">
        <v>-36585.991561440002</v>
      </c>
      <c r="J4844" t="s">
        <v>19</v>
      </c>
      <c r="K4844">
        <v>137072.06250862899</v>
      </c>
    </row>
    <row r="4845" spans="1:11" x14ac:dyDescent="0.35">
      <c r="A4845" t="str">
        <f t="shared" si="76"/>
        <v>Other types &amp; mixedPoultry</v>
      </c>
      <c r="B4845" t="s">
        <v>70</v>
      </c>
      <c r="C4845" t="s">
        <v>72</v>
      </c>
      <c r="F4845" t="s">
        <v>252</v>
      </c>
      <c r="G4845" t="s">
        <v>9</v>
      </c>
      <c r="H4845">
        <v>16400.2788570425</v>
      </c>
      <c r="I4845" t="s">
        <v>19</v>
      </c>
      <c r="J4845">
        <v>28501.503297774401</v>
      </c>
      <c r="K4845">
        <v>4683.3830209791704</v>
      </c>
    </row>
    <row r="4846" spans="1:11" x14ac:dyDescent="0.35">
      <c r="A4846" t="str">
        <f t="shared" si="76"/>
        <v>Other types &amp; mixedPoultry</v>
      </c>
      <c r="B4846" t="s">
        <v>70</v>
      </c>
      <c r="C4846" t="s">
        <v>72</v>
      </c>
      <c r="F4846" t="s">
        <v>253</v>
      </c>
      <c r="G4846" t="s">
        <v>9</v>
      </c>
      <c r="H4846">
        <v>64469.905391030297</v>
      </c>
      <c r="I4846">
        <v>-32122.958553083099</v>
      </c>
      <c r="J4846">
        <v>64538.890851537799</v>
      </c>
      <c r="K4846">
        <v>141755.445529608</v>
      </c>
    </row>
    <row r="4847" spans="1:11" x14ac:dyDescent="0.35">
      <c r="A4847" t="str">
        <f t="shared" si="76"/>
        <v>Other types &amp; mixedPoultry</v>
      </c>
      <c r="B4847" t="s">
        <v>70</v>
      </c>
      <c r="C4847" t="s">
        <v>72</v>
      </c>
      <c r="F4847" t="s">
        <v>254</v>
      </c>
      <c r="G4847" t="s">
        <v>9</v>
      </c>
      <c r="H4847" t="s">
        <v>19</v>
      </c>
      <c r="I4847">
        <v>-4.3753762599660497</v>
      </c>
      <c r="J4847" t="s">
        <v>19</v>
      </c>
      <c r="K4847">
        <v>-204.0830113829</v>
      </c>
    </row>
    <row r="4848" spans="1:11" x14ac:dyDescent="0.35">
      <c r="A4848" t="str">
        <f t="shared" si="76"/>
        <v>Other types &amp; mixedPoultry</v>
      </c>
      <c r="B4848" t="s">
        <v>70</v>
      </c>
      <c r="C4848" t="s">
        <v>72</v>
      </c>
      <c r="F4848" t="s">
        <v>255</v>
      </c>
      <c r="G4848" t="s">
        <v>9</v>
      </c>
      <c r="H4848">
        <v>45478.611331253102</v>
      </c>
      <c r="I4848" t="s">
        <v>54</v>
      </c>
      <c r="J4848">
        <v>61946.984772316297</v>
      </c>
      <c r="K4848">
        <v>41935.6438931718</v>
      </c>
    </row>
    <row r="4849" spans="1:11" x14ac:dyDescent="0.35">
      <c r="A4849" t="str">
        <f t="shared" si="76"/>
        <v>Other types &amp; mixedPoultry</v>
      </c>
      <c r="B4849" t="s">
        <v>70</v>
      </c>
      <c r="C4849" t="s">
        <v>72</v>
      </c>
      <c r="F4849" t="s">
        <v>256</v>
      </c>
      <c r="G4849" t="s">
        <v>9</v>
      </c>
      <c r="H4849">
        <v>36965.853207937304</v>
      </c>
      <c r="I4849" t="s">
        <v>19</v>
      </c>
      <c r="J4849">
        <v>51189.660539835597</v>
      </c>
      <c r="K4849">
        <v>30568.1469934017</v>
      </c>
    </row>
    <row r="4850" spans="1:11" x14ac:dyDescent="0.35">
      <c r="A4850" t="str">
        <f t="shared" ref="A4850:A4903" si="77">CONCATENATE(B4850,C4850,D4850,E4850)</f>
        <v>Other types &amp; mixedPoultry</v>
      </c>
      <c r="B4850" t="s">
        <v>70</v>
      </c>
      <c r="C4850" t="s">
        <v>72</v>
      </c>
      <c r="F4850" t="s">
        <v>257</v>
      </c>
      <c r="G4850" t="s">
        <v>9</v>
      </c>
      <c r="H4850">
        <v>0</v>
      </c>
      <c r="I4850">
        <v>0</v>
      </c>
      <c r="J4850">
        <v>0</v>
      </c>
      <c r="K4850">
        <v>0</v>
      </c>
    </row>
    <row r="4851" spans="1:11" x14ac:dyDescent="0.35">
      <c r="A4851" t="str">
        <f t="shared" si="77"/>
        <v>Other types &amp; mixedPoultry</v>
      </c>
      <c r="B4851" t="s">
        <v>70</v>
      </c>
      <c r="C4851" t="s">
        <v>72</v>
      </c>
      <c r="F4851" t="s">
        <v>258</v>
      </c>
      <c r="G4851" t="s">
        <v>9</v>
      </c>
      <c r="H4851">
        <v>0</v>
      </c>
      <c r="I4851">
        <v>0</v>
      </c>
      <c r="J4851">
        <v>0</v>
      </c>
      <c r="K4851">
        <v>0</v>
      </c>
    </row>
    <row r="4852" spans="1:11" x14ac:dyDescent="0.35">
      <c r="A4852" t="str">
        <f t="shared" si="77"/>
        <v>Other types &amp; mixedPoultry</v>
      </c>
      <c r="B4852" t="s">
        <v>70</v>
      </c>
      <c r="C4852" t="s">
        <v>72</v>
      </c>
      <c r="F4852" t="s">
        <v>259</v>
      </c>
      <c r="G4852" t="s">
        <v>9</v>
      </c>
      <c r="H4852">
        <v>21394.0195333134</v>
      </c>
      <c r="I4852">
        <v>20210.7921375859</v>
      </c>
      <c r="J4852">
        <v>24588.233559739401</v>
      </c>
      <c r="K4852">
        <v>16724.388790964698</v>
      </c>
    </row>
    <row r="4853" spans="1:11" x14ac:dyDescent="0.35">
      <c r="A4853" t="str">
        <f t="shared" si="77"/>
        <v>Other types &amp; mixedPoultry</v>
      </c>
      <c r="B4853" t="s">
        <v>70</v>
      </c>
      <c r="C4853" t="s">
        <v>72</v>
      </c>
      <c r="F4853" t="s">
        <v>260</v>
      </c>
      <c r="G4853" t="s">
        <v>9</v>
      </c>
      <c r="H4853">
        <v>83092.395417507607</v>
      </c>
      <c r="I4853">
        <v>-11936.5148877222</v>
      </c>
      <c r="J4853">
        <v>89246.264407985407</v>
      </c>
      <c r="K4853">
        <v>148422.81283238999</v>
      </c>
    </row>
    <row r="4854" spans="1:11" x14ac:dyDescent="0.35">
      <c r="A4854" t="str">
        <f t="shared" si="77"/>
        <v>Other types &amp; mixedMixed</v>
      </c>
      <c r="B4854" t="s">
        <v>70</v>
      </c>
      <c r="C4854" t="s">
        <v>73</v>
      </c>
      <c r="F4854" t="s">
        <v>4</v>
      </c>
      <c r="G4854" t="s">
        <v>5</v>
      </c>
      <c r="H4854">
        <v>6003.0002999999997</v>
      </c>
      <c r="I4854">
        <v>1473.6474000000001</v>
      </c>
      <c r="J4854">
        <v>3024.7759000000001</v>
      </c>
      <c r="K4854">
        <v>1504.577</v>
      </c>
    </row>
    <row r="4855" spans="1:11" x14ac:dyDescent="0.35">
      <c r="A4855" t="str">
        <f t="shared" si="77"/>
        <v>Other types &amp; mixedMixed</v>
      </c>
      <c r="B4855" t="s">
        <v>70</v>
      </c>
      <c r="C4855" t="s">
        <v>73</v>
      </c>
      <c r="F4855" t="s">
        <v>6</v>
      </c>
      <c r="G4855" t="s">
        <v>7</v>
      </c>
      <c r="H4855">
        <v>174.831751544973</v>
      </c>
      <c r="I4855">
        <v>94.248307788552395</v>
      </c>
      <c r="J4855">
        <v>172.650662324108</v>
      </c>
      <c r="K4855">
        <v>258.14346539259901</v>
      </c>
    </row>
    <row r="4856" spans="1:11" x14ac:dyDescent="0.35">
      <c r="A4856" t="str">
        <f t="shared" si="77"/>
        <v>Other types &amp; mixedMixed</v>
      </c>
      <c r="B4856" t="s">
        <v>70</v>
      </c>
      <c r="C4856" t="s">
        <v>73</v>
      </c>
      <c r="F4856" t="s">
        <v>8</v>
      </c>
      <c r="G4856" t="s">
        <v>9</v>
      </c>
      <c r="H4856">
        <v>166.82127127246699</v>
      </c>
      <c r="I4856">
        <v>84.832178341304697</v>
      </c>
      <c r="J4856">
        <v>165.800542819718</v>
      </c>
      <c r="K4856">
        <v>249.17696888760099</v>
      </c>
    </row>
    <row r="4857" spans="1:11" x14ac:dyDescent="0.35">
      <c r="A4857" t="str">
        <f t="shared" si="77"/>
        <v>Other types &amp; mixedMixed</v>
      </c>
      <c r="B4857" t="s">
        <v>70</v>
      </c>
      <c r="C4857" t="s">
        <v>73</v>
      </c>
      <c r="F4857" t="s">
        <v>217</v>
      </c>
      <c r="G4857" t="s">
        <v>9</v>
      </c>
      <c r="H4857">
        <v>107.784883625276</v>
      </c>
      <c r="I4857">
        <v>60.519140653999102</v>
      </c>
      <c r="J4857">
        <v>95.491339622548594</v>
      </c>
      <c r="K4857">
        <v>178.79371525285899</v>
      </c>
    </row>
    <row r="4858" spans="1:11" x14ac:dyDescent="0.35">
      <c r="A4858" t="str">
        <f t="shared" si="77"/>
        <v>Other types &amp; mixedMixed</v>
      </c>
      <c r="B4858" t="s">
        <v>70</v>
      </c>
      <c r="C4858" t="s">
        <v>73</v>
      </c>
      <c r="F4858" t="s">
        <v>218</v>
      </c>
      <c r="G4858" t="s">
        <v>9</v>
      </c>
      <c r="H4858">
        <v>120607.639628804</v>
      </c>
      <c r="I4858">
        <v>44685.9386632108</v>
      </c>
      <c r="J4858">
        <v>119502.009026553</v>
      </c>
      <c r="K4858">
        <v>197191.35852887601</v>
      </c>
    </row>
    <row r="4859" spans="1:11" x14ac:dyDescent="0.35">
      <c r="A4859" t="str">
        <f t="shared" si="77"/>
        <v>Other types &amp; mixedMixed</v>
      </c>
      <c r="B4859" t="s">
        <v>70</v>
      </c>
      <c r="C4859" t="s">
        <v>73</v>
      </c>
      <c r="F4859" t="s">
        <v>219</v>
      </c>
      <c r="G4859" t="s">
        <v>9</v>
      </c>
      <c r="H4859">
        <v>119156.271595805</v>
      </c>
      <c r="I4859">
        <v>45413.777223506797</v>
      </c>
      <c r="J4859">
        <v>155995.17004915999</v>
      </c>
      <c r="K4859">
        <v>117322.54881325499</v>
      </c>
    </row>
    <row r="4860" spans="1:11" x14ac:dyDescent="0.35">
      <c r="A4860" t="str">
        <f t="shared" si="77"/>
        <v>Other types &amp; mixedMixed</v>
      </c>
      <c r="B4860" t="s">
        <v>70</v>
      </c>
      <c r="C4860" t="s">
        <v>73</v>
      </c>
      <c r="F4860" t="s">
        <v>220</v>
      </c>
      <c r="G4860" t="s">
        <v>9</v>
      </c>
      <c r="H4860" t="s">
        <v>19</v>
      </c>
      <c r="I4860" t="s">
        <v>19</v>
      </c>
      <c r="J4860" t="s">
        <v>19</v>
      </c>
      <c r="K4860" t="s">
        <v>19</v>
      </c>
    </row>
    <row r="4861" spans="1:11" x14ac:dyDescent="0.35">
      <c r="A4861" t="str">
        <f t="shared" si="77"/>
        <v>Other types &amp; mixedMixed</v>
      </c>
      <c r="B4861" t="s">
        <v>70</v>
      </c>
      <c r="C4861" t="s">
        <v>73</v>
      </c>
      <c r="F4861" t="s">
        <v>221</v>
      </c>
      <c r="G4861" t="s">
        <v>9</v>
      </c>
      <c r="H4861">
        <v>16394.873337504199</v>
      </c>
      <c r="I4861">
        <v>4066.5349109291701</v>
      </c>
      <c r="J4861">
        <v>18309.093050661999</v>
      </c>
      <c r="K4861">
        <v>24621.463410978598</v>
      </c>
    </row>
    <row r="4862" spans="1:11" x14ac:dyDescent="0.35">
      <c r="A4862" t="str">
        <f t="shared" si="77"/>
        <v>Other types &amp; mixedMixed</v>
      </c>
      <c r="B4862" t="s">
        <v>70</v>
      </c>
      <c r="C4862" t="s">
        <v>73</v>
      </c>
      <c r="F4862" t="s">
        <v>222</v>
      </c>
      <c r="G4862" t="s">
        <v>9</v>
      </c>
      <c r="H4862">
        <v>261549.08454752201</v>
      </c>
      <c r="I4862">
        <v>94006.061474067697</v>
      </c>
      <c r="J4862">
        <v>297736.10274814098</v>
      </c>
      <c r="K4862">
        <v>352898.16126093903</v>
      </c>
    </row>
    <row r="4863" spans="1:11" x14ac:dyDescent="0.35">
      <c r="A4863" t="str">
        <f t="shared" si="77"/>
        <v>Other types &amp; mixedMixed</v>
      </c>
      <c r="B4863" t="s">
        <v>70</v>
      </c>
      <c r="C4863" t="s">
        <v>73</v>
      </c>
      <c r="F4863" t="s">
        <v>223</v>
      </c>
      <c r="G4863" t="s">
        <v>9</v>
      </c>
      <c r="H4863">
        <v>45559.428586901799</v>
      </c>
      <c r="I4863">
        <v>18987.9845648966</v>
      </c>
      <c r="J4863">
        <v>47826.307208246399</v>
      </c>
      <c r="K4863">
        <v>67027.349188642402</v>
      </c>
    </row>
    <row r="4864" spans="1:11" x14ac:dyDescent="0.35">
      <c r="A4864" t="str">
        <f t="shared" si="77"/>
        <v>Other types &amp; mixedMixed</v>
      </c>
      <c r="B4864" t="s">
        <v>70</v>
      </c>
      <c r="C4864" t="s">
        <v>73</v>
      </c>
      <c r="F4864" t="s">
        <v>224</v>
      </c>
      <c r="G4864" t="s">
        <v>9</v>
      </c>
      <c r="H4864">
        <v>70619.671634199301</v>
      </c>
      <c r="I4864">
        <v>34420.525411641902</v>
      </c>
      <c r="J4864">
        <v>97567.146883708003</v>
      </c>
      <c r="K4864">
        <v>51899.927820842699</v>
      </c>
    </row>
    <row r="4865" spans="1:11" x14ac:dyDescent="0.35">
      <c r="A4865" t="str">
        <f t="shared" si="77"/>
        <v>Other types &amp; mixedMixed</v>
      </c>
      <c r="B4865" t="s">
        <v>70</v>
      </c>
      <c r="C4865" t="s">
        <v>73</v>
      </c>
      <c r="F4865" t="s">
        <v>225</v>
      </c>
      <c r="G4865" t="s">
        <v>9</v>
      </c>
      <c r="H4865">
        <v>2767.3603162238701</v>
      </c>
      <c r="I4865">
        <v>927.00068612071004</v>
      </c>
      <c r="J4865">
        <v>2333.3180942098902</v>
      </c>
      <c r="K4865">
        <v>5442.4787293704503</v>
      </c>
    </row>
    <row r="4866" spans="1:11" x14ac:dyDescent="0.35">
      <c r="A4866" t="str">
        <f t="shared" si="77"/>
        <v>Other types &amp; mixedMixed</v>
      </c>
      <c r="B4866" t="s">
        <v>70</v>
      </c>
      <c r="C4866" t="s">
        <v>73</v>
      </c>
      <c r="F4866" t="s">
        <v>226</v>
      </c>
      <c r="G4866" t="s">
        <v>9</v>
      </c>
      <c r="H4866">
        <v>15052.3392538728</v>
      </c>
      <c r="I4866">
        <v>6330.9210872967296</v>
      </c>
      <c r="J4866">
        <v>16637.218983528699</v>
      </c>
      <c r="K4866">
        <v>20408.256029701399</v>
      </c>
    </row>
    <row r="4867" spans="1:11" x14ac:dyDescent="0.35">
      <c r="A4867" t="str">
        <f t="shared" si="77"/>
        <v>Other types &amp; mixedMixed</v>
      </c>
      <c r="B4867" t="s">
        <v>70</v>
      </c>
      <c r="C4867" t="s">
        <v>73</v>
      </c>
      <c r="F4867" t="s">
        <v>227</v>
      </c>
      <c r="G4867" t="s">
        <v>9</v>
      </c>
      <c r="H4867">
        <v>220.958469883801</v>
      </c>
      <c r="I4867" t="s">
        <v>19</v>
      </c>
      <c r="J4867" t="s">
        <v>19</v>
      </c>
      <c r="K4867">
        <v>42.542950875894</v>
      </c>
    </row>
    <row r="4868" spans="1:11" x14ac:dyDescent="0.35">
      <c r="A4868" t="str">
        <f t="shared" si="77"/>
        <v>Other types &amp; mixedMixed</v>
      </c>
      <c r="B4868" t="s">
        <v>70</v>
      </c>
      <c r="C4868" t="s">
        <v>73</v>
      </c>
      <c r="F4868" t="s">
        <v>228</v>
      </c>
      <c r="G4868" t="s">
        <v>9</v>
      </c>
      <c r="H4868">
        <v>134219.758261082</v>
      </c>
      <c r="I4868">
        <v>61252.1026085345</v>
      </c>
      <c r="J4868">
        <v>164496.011620398</v>
      </c>
      <c r="K4868">
        <v>144820.55471943301</v>
      </c>
    </row>
    <row r="4869" spans="1:11" x14ac:dyDescent="0.35">
      <c r="A4869" t="str">
        <f t="shared" si="77"/>
        <v>Other types &amp; mixedMixed</v>
      </c>
      <c r="B4869" t="s">
        <v>70</v>
      </c>
      <c r="C4869" t="s">
        <v>73</v>
      </c>
      <c r="F4869" t="s">
        <v>229</v>
      </c>
      <c r="G4869" t="s">
        <v>9</v>
      </c>
      <c r="H4869">
        <v>127329.32628644</v>
      </c>
      <c r="I4869">
        <v>32753.958865533201</v>
      </c>
      <c r="J4869">
        <v>133240.09112774301</v>
      </c>
      <c r="K4869">
        <v>208077.60654150599</v>
      </c>
    </row>
    <row r="4870" spans="1:11" x14ac:dyDescent="0.35">
      <c r="A4870" t="str">
        <f t="shared" si="77"/>
        <v>Other types &amp; mixedMixed</v>
      </c>
      <c r="B4870" t="s">
        <v>70</v>
      </c>
      <c r="C4870" t="s">
        <v>73</v>
      </c>
      <c r="F4870" t="s">
        <v>230</v>
      </c>
      <c r="G4870" t="s">
        <v>9</v>
      </c>
      <c r="H4870">
        <v>20071.147837573801</v>
      </c>
      <c r="I4870">
        <v>5876.3630457326499</v>
      </c>
      <c r="J4870">
        <v>23979.605990380998</v>
      </c>
      <c r="K4870">
        <v>26116.632831220999</v>
      </c>
    </row>
    <row r="4871" spans="1:11" x14ac:dyDescent="0.35">
      <c r="A4871" t="str">
        <f t="shared" si="77"/>
        <v>Other types &amp; mixedMixed</v>
      </c>
      <c r="B4871" t="s">
        <v>70</v>
      </c>
      <c r="C4871" t="s">
        <v>73</v>
      </c>
      <c r="F4871" t="s">
        <v>231</v>
      </c>
      <c r="G4871" t="s">
        <v>9</v>
      </c>
      <c r="H4871">
        <v>0</v>
      </c>
      <c r="I4871">
        <v>0</v>
      </c>
      <c r="J4871">
        <v>0</v>
      </c>
      <c r="K4871">
        <v>0</v>
      </c>
    </row>
    <row r="4872" spans="1:11" x14ac:dyDescent="0.35">
      <c r="A4872" t="str">
        <f t="shared" si="77"/>
        <v>Other types &amp; mixedMixed</v>
      </c>
      <c r="B4872" t="s">
        <v>70</v>
      </c>
      <c r="C4872" t="s">
        <v>73</v>
      </c>
      <c r="F4872" t="s">
        <v>232</v>
      </c>
      <c r="G4872" t="s">
        <v>9</v>
      </c>
      <c r="H4872">
        <v>10656.9597085977</v>
      </c>
      <c r="I4872">
        <v>5843.9464291797403</v>
      </c>
      <c r="J4872">
        <v>11442.6407732222</v>
      </c>
      <c r="K4872">
        <v>13791.5120485691</v>
      </c>
    </row>
    <row r="4873" spans="1:11" x14ac:dyDescent="0.35">
      <c r="A4873" t="str">
        <f t="shared" si="77"/>
        <v>Other types &amp; mixedMixed</v>
      </c>
      <c r="B4873" t="s">
        <v>70</v>
      </c>
      <c r="C4873" t="s">
        <v>73</v>
      </c>
      <c r="F4873" t="s">
        <v>233</v>
      </c>
      <c r="G4873" t="s">
        <v>9</v>
      </c>
      <c r="H4873">
        <v>13076.7075408275</v>
      </c>
      <c r="I4873">
        <v>6904.9635955656704</v>
      </c>
      <c r="J4873">
        <v>13739.875759820699</v>
      </c>
      <c r="K4873">
        <v>17788.3568428867</v>
      </c>
    </row>
    <row r="4874" spans="1:11" x14ac:dyDescent="0.35">
      <c r="A4874" t="str">
        <f t="shared" si="77"/>
        <v>Other types &amp; mixedMixed</v>
      </c>
      <c r="B4874" t="s">
        <v>70</v>
      </c>
      <c r="C4874" t="s">
        <v>73</v>
      </c>
      <c r="F4874" t="s">
        <v>234</v>
      </c>
      <c r="G4874" t="s">
        <v>9</v>
      </c>
      <c r="H4874">
        <v>24214.4779820351</v>
      </c>
      <c r="I4874">
        <v>11755.098959629</v>
      </c>
      <c r="J4874">
        <v>27768.448016297702</v>
      </c>
      <c r="K4874">
        <v>29272.888813134901</v>
      </c>
    </row>
    <row r="4875" spans="1:11" x14ac:dyDescent="0.35">
      <c r="A4875" t="str">
        <f t="shared" si="77"/>
        <v>Other types &amp; mixedMixed</v>
      </c>
      <c r="B4875" t="s">
        <v>70</v>
      </c>
      <c r="C4875" t="s">
        <v>73</v>
      </c>
      <c r="F4875" t="s">
        <v>235</v>
      </c>
      <c r="G4875" t="s">
        <v>9</v>
      </c>
      <c r="H4875">
        <v>47948.145231460403</v>
      </c>
      <c r="I4875">
        <v>24504.008984374399</v>
      </c>
      <c r="J4875">
        <v>52950.964549340701</v>
      </c>
      <c r="K4875">
        <v>60852.757704590702</v>
      </c>
    </row>
    <row r="4876" spans="1:11" x14ac:dyDescent="0.35">
      <c r="A4876" t="str">
        <f t="shared" si="77"/>
        <v>Other types &amp; mixedMixed</v>
      </c>
      <c r="B4876" t="s">
        <v>70</v>
      </c>
      <c r="C4876" t="s">
        <v>73</v>
      </c>
      <c r="F4876" t="s">
        <v>236</v>
      </c>
      <c r="G4876" t="s">
        <v>9</v>
      </c>
      <c r="H4876">
        <v>-27.413227249047399</v>
      </c>
      <c r="I4876" t="s">
        <v>24</v>
      </c>
      <c r="J4876" t="s">
        <v>24</v>
      </c>
      <c r="K4876">
        <v>-198.89668704227199</v>
      </c>
    </row>
    <row r="4877" spans="1:11" x14ac:dyDescent="0.35">
      <c r="A4877" t="str">
        <f t="shared" si="77"/>
        <v>Other types &amp; mixedMixed</v>
      </c>
      <c r="B4877" t="s">
        <v>70</v>
      </c>
      <c r="C4877" t="s">
        <v>73</v>
      </c>
      <c r="F4877" t="s">
        <v>237</v>
      </c>
      <c r="G4877" t="s">
        <v>9</v>
      </c>
      <c r="H4877">
        <v>4849.7887491359897</v>
      </c>
      <c r="I4877">
        <v>2645.3694955116098</v>
      </c>
      <c r="J4877">
        <v>5442.6521666282797</v>
      </c>
      <c r="K4877">
        <v>5817.0092532319704</v>
      </c>
    </row>
    <row r="4878" spans="1:11" x14ac:dyDescent="0.35">
      <c r="A4878" t="str">
        <f t="shared" si="77"/>
        <v>Other types &amp; mixedMixed</v>
      </c>
      <c r="B4878" t="s">
        <v>70</v>
      </c>
      <c r="C4878" t="s">
        <v>73</v>
      </c>
      <c r="F4878" t="s">
        <v>238</v>
      </c>
      <c r="G4878" t="s">
        <v>9</v>
      </c>
      <c r="H4878">
        <v>14185.845869606201</v>
      </c>
      <c r="I4878">
        <v>8027.1857470789801</v>
      </c>
      <c r="J4878">
        <v>16448.841871525099</v>
      </c>
      <c r="K4878">
        <v>15668.4138662229</v>
      </c>
    </row>
    <row r="4879" spans="1:11" x14ac:dyDescent="0.35">
      <c r="A4879" t="str">
        <f t="shared" si="77"/>
        <v>Other types &amp; mixedMixed</v>
      </c>
      <c r="B4879" t="s">
        <v>70</v>
      </c>
      <c r="C4879" t="s">
        <v>73</v>
      </c>
      <c r="F4879" t="s">
        <v>239</v>
      </c>
      <c r="G4879" t="s">
        <v>9</v>
      </c>
      <c r="H4879">
        <v>607.28239718728605</v>
      </c>
      <c r="I4879">
        <v>258.43643493009301</v>
      </c>
      <c r="J4879">
        <v>638.22033387663498</v>
      </c>
      <c r="K4879">
        <v>886.76003109179499</v>
      </c>
    </row>
    <row r="4880" spans="1:11" x14ac:dyDescent="0.35">
      <c r="A4880" t="str">
        <f t="shared" si="77"/>
        <v>Other types &amp; mixedMixed</v>
      </c>
      <c r="B4880" t="s">
        <v>70</v>
      </c>
      <c r="C4880" t="s">
        <v>73</v>
      </c>
      <c r="F4880" t="s">
        <v>240</v>
      </c>
      <c r="G4880" t="s">
        <v>9</v>
      </c>
      <c r="H4880">
        <v>9987.9326977544806</v>
      </c>
      <c r="I4880" t="s">
        <v>19</v>
      </c>
      <c r="J4880">
        <v>9914.1818542987003</v>
      </c>
      <c r="K4880">
        <v>10304.5265053234</v>
      </c>
    </row>
    <row r="4881" spans="1:11" x14ac:dyDescent="0.35">
      <c r="A4881" t="str">
        <f t="shared" si="77"/>
        <v>Other types &amp; mixedMixed</v>
      </c>
      <c r="B4881" t="s">
        <v>70</v>
      </c>
      <c r="C4881" t="s">
        <v>73</v>
      </c>
      <c r="F4881" t="s">
        <v>241</v>
      </c>
      <c r="G4881" t="s">
        <v>9</v>
      </c>
      <c r="H4881">
        <v>9363.3643756772708</v>
      </c>
      <c r="I4881" t="s">
        <v>19</v>
      </c>
      <c r="J4881" t="s">
        <v>19</v>
      </c>
      <c r="K4881">
        <v>8833.1578470892491</v>
      </c>
    </row>
    <row r="4882" spans="1:11" x14ac:dyDescent="0.35">
      <c r="A4882" t="str">
        <f t="shared" si="77"/>
        <v>Other types &amp; mixedMixed</v>
      </c>
      <c r="B4882" t="s">
        <v>70</v>
      </c>
      <c r="C4882" t="s">
        <v>73</v>
      </c>
      <c r="F4882" t="s">
        <v>242</v>
      </c>
      <c r="G4882" t="s">
        <v>9</v>
      </c>
      <c r="H4882">
        <v>132927.732904028</v>
      </c>
      <c r="I4882">
        <v>69240.628039312505</v>
      </c>
      <c r="J4882">
        <v>152469.65843201801</v>
      </c>
      <c r="K4882">
        <v>156018.86823359699</v>
      </c>
    </row>
    <row r="4883" spans="1:11" x14ac:dyDescent="0.35">
      <c r="A4883" t="str">
        <f t="shared" si="77"/>
        <v>Other types &amp; mixedMixed</v>
      </c>
      <c r="B4883" t="s">
        <v>70</v>
      </c>
      <c r="C4883" t="s">
        <v>73</v>
      </c>
      <c r="F4883" t="s">
        <v>243</v>
      </c>
      <c r="G4883" t="s">
        <v>9</v>
      </c>
      <c r="H4883">
        <v>-5141.1230512682096</v>
      </c>
      <c r="I4883">
        <v>-36337.958111825101</v>
      </c>
      <c r="J4883">
        <v>-18792.18159018</v>
      </c>
      <c r="K4883">
        <v>52858.2533536669</v>
      </c>
    </row>
    <row r="4884" spans="1:11" x14ac:dyDescent="0.35">
      <c r="A4884" t="str">
        <f t="shared" si="77"/>
        <v>Other types &amp; mixedMixed</v>
      </c>
      <c r="B4884" t="s">
        <v>70</v>
      </c>
      <c r="C4884" t="s">
        <v>73</v>
      </c>
      <c r="F4884" t="s">
        <v>244</v>
      </c>
      <c r="G4884" t="s">
        <v>9</v>
      </c>
      <c r="H4884" t="s">
        <v>19</v>
      </c>
      <c r="I4884" t="s">
        <v>19</v>
      </c>
      <c r="J4884" t="s">
        <v>19</v>
      </c>
      <c r="K4884" t="s">
        <v>19</v>
      </c>
    </row>
    <row r="4885" spans="1:11" x14ac:dyDescent="0.35">
      <c r="A4885" t="str">
        <f t="shared" si="77"/>
        <v>Other types &amp; mixedMixed</v>
      </c>
      <c r="B4885" t="s">
        <v>70</v>
      </c>
      <c r="C4885" t="s">
        <v>73</v>
      </c>
      <c r="F4885" t="s">
        <v>245</v>
      </c>
      <c r="G4885" t="s">
        <v>9</v>
      </c>
      <c r="H4885">
        <v>7954.4547106719301</v>
      </c>
      <c r="I4885">
        <v>7099.2709224744003</v>
      </c>
      <c r="J4885">
        <v>9405.5161279881904</v>
      </c>
      <c r="K4885">
        <v>5874.8693929921801</v>
      </c>
    </row>
    <row r="4886" spans="1:11" x14ac:dyDescent="0.35">
      <c r="A4886" t="str">
        <f t="shared" si="77"/>
        <v>Other types &amp; mixedMixed</v>
      </c>
      <c r="B4886" t="s">
        <v>70</v>
      </c>
      <c r="C4886" t="s">
        <v>73</v>
      </c>
      <c r="F4886" t="s">
        <v>246</v>
      </c>
      <c r="G4886" t="s">
        <v>9</v>
      </c>
      <c r="H4886">
        <v>17973.315370882101</v>
      </c>
      <c r="I4886">
        <v>7231.8134440436697</v>
      </c>
      <c r="J4886">
        <v>21298.901297448199</v>
      </c>
      <c r="K4886">
        <v>21808.303026897302</v>
      </c>
    </row>
    <row r="4887" spans="1:11" x14ac:dyDescent="0.35">
      <c r="A4887" t="str">
        <f t="shared" si="77"/>
        <v>Other types &amp; mixedMixed</v>
      </c>
      <c r="B4887" t="s">
        <v>70</v>
      </c>
      <c r="C4887" t="s">
        <v>73</v>
      </c>
      <c r="F4887" t="s">
        <v>247</v>
      </c>
      <c r="G4887" t="s">
        <v>9</v>
      </c>
      <c r="H4887" t="s">
        <v>24</v>
      </c>
      <c r="I4887" t="s">
        <v>54</v>
      </c>
      <c r="J4887">
        <v>0</v>
      </c>
      <c r="K4887" t="s">
        <v>24</v>
      </c>
    </row>
    <row r="4888" spans="1:11" x14ac:dyDescent="0.35">
      <c r="A4888" t="str">
        <f t="shared" si="77"/>
        <v>Other types &amp; mixedMixed</v>
      </c>
      <c r="B4888" t="s">
        <v>70</v>
      </c>
      <c r="C4888" t="s">
        <v>73</v>
      </c>
      <c r="F4888" t="s">
        <v>243</v>
      </c>
      <c r="G4888" t="s">
        <v>9</v>
      </c>
      <c r="H4888">
        <v>-5141.1230512682096</v>
      </c>
      <c r="I4888">
        <v>-36337.958111825101</v>
      </c>
      <c r="J4888">
        <v>-18792.18159018</v>
      </c>
      <c r="K4888">
        <v>52858.2533536669</v>
      </c>
    </row>
    <row r="4889" spans="1:11" x14ac:dyDescent="0.35">
      <c r="A4889" t="str">
        <f t="shared" si="77"/>
        <v>Other types &amp; mixedMixed</v>
      </c>
      <c r="B4889" t="s">
        <v>70</v>
      </c>
      <c r="C4889" t="s">
        <v>73</v>
      </c>
      <c r="F4889" t="s">
        <v>248</v>
      </c>
      <c r="G4889" t="s">
        <v>9</v>
      </c>
      <c r="H4889">
        <v>4476.3668765600396</v>
      </c>
      <c r="I4889">
        <v>1858.26427658339</v>
      </c>
      <c r="J4889">
        <v>3664.37718586028</v>
      </c>
      <c r="K4889">
        <v>8673.0593269071705</v>
      </c>
    </row>
    <row r="4890" spans="1:11" x14ac:dyDescent="0.35">
      <c r="A4890" t="str">
        <f t="shared" si="77"/>
        <v>Other types &amp; mixedMixed</v>
      </c>
      <c r="B4890" t="s">
        <v>70</v>
      </c>
      <c r="C4890" t="s">
        <v>73</v>
      </c>
      <c r="F4890" t="s">
        <v>213</v>
      </c>
      <c r="G4890" t="s">
        <v>9</v>
      </c>
      <c r="H4890">
        <v>13748.0334064618</v>
      </c>
      <c r="I4890">
        <v>6597.8715989320099</v>
      </c>
      <c r="J4890">
        <v>8504.1897804065393</v>
      </c>
      <c r="K4890">
        <v>31293.342939111801</v>
      </c>
    </row>
    <row r="4891" spans="1:11" x14ac:dyDescent="0.35">
      <c r="A4891" t="str">
        <f t="shared" si="77"/>
        <v>Other types &amp; mixedMixed</v>
      </c>
      <c r="B4891" t="s">
        <v>70</v>
      </c>
      <c r="C4891" t="s">
        <v>73</v>
      </c>
      <c r="F4891" t="s">
        <v>216</v>
      </c>
      <c r="G4891" t="s">
        <v>9</v>
      </c>
      <c r="H4891">
        <v>32396.5724950572</v>
      </c>
      <c r="I4891">
        <v>15685.6291544368</v>
      </c>
      <c r="J4891">
        <v>31452.029303030398</v>
      </c>
      <c r="K4891">
        <v>50662.882354376001</v>
      </c>
    </row>
    <row r="4892" spans="1:11" x14ac:dyDescent="0.35">
      <c r="A4892" t="str">
        <f t="shared" si="77"/>
        <v>Other types &amp; mixedMixed</v>
      </c>
      <c r="B4892" t="s">
        <v>70</v>
      </c>
      <c r="C4892" t="s">
        <v>73</v>
      </c>
      <c r="F4892" t="s">
        <v>249</v>
      </c>
      <c r="G4892" t="s">
        <v>9</v>
      </c>
      <c r="H4892">
        <v>45479.849726810797</v>
      </c>
      <c r="I4892">
        <v>-12196.1930818729</v>
      </c>
      <c r="J4892">
        <v>24828.414679117199</v>
      </c>
      <c r="K4892">
        <v>143487.537974062</v>
      </c>
    </row>
    <row r="4893" spans="1:11" x14ac:dyDescent="0.35">
      <c r="A4893" t="str">
        <f t="shared" si="77"/>
        <v>Other types &amp; mixedMixed</v>
      </c>
      <c r="B4893" t="s">
        <v>70</v>
      </c>
      <c r="C4893" t="s">
        <v>73</v>
      </c>
      <c r="F4893" t="s">
        <v>250</v>
      </c>
      <c r="G4893" t="s">
        <v>9</v>
      </c>
      <c r="H4893">
        <v>34436.413480988798</v>
      </c>
      <c r="I4893">
        <v>34481.802109378397</v>
      </c>
      <c r="J4893">
        <v>34758.063185771898</v>
      </c>
      <c r="K4893">
        <v>33745.318834795398</v>
      </c>
    </row>
    <row r="4894" spans="1:11" x14ac:dyDescent="0.35">
      <c r="A4894" t="str">
        <f t="shared" si="77"/>
        <v>Other types &amp; mixedMixed</v>
      </c>
      <c r="B4894" t="s">
        <v>70</v>
      </c>
      <c r="C4894" t="s">
        <v>73</v>
      </c>
      <c r="F4894" t="s">
        <v>251</v>
      </c>
      <c r="G4894" t="s">
        <v>9</v>
      </c>
      <c r="H4894" t="s">
        <v>19</v>
      </c>
      <c r="I4894">
        <v>-46677.995191251299</v>
      </c>
      <c r="J4894">
        <v>-9929.6485066546593</v>
      </c>
      <c r="K4894">
        <v>109742.219139266</v>
      </c>
    </row>
    <row r="4895" spans="1:11" x14ac:dyDescent="0.35">
      <c r="A4895" t="str">
        <f t="shared" si="77"/>
        <v>Other types &amp; mixedMixed</v>
      </c>
      <c r="B4895" t="s">
        <v>70</v>
      </c>
      <c r="C4895" t="s">
        <v>73</v>
      </c>
      <c r="F4895" t="s">
        <v>252</v>
      </c>
      <c r="G4895" t="s">
        <v>9</v>
      </c>
      <c r="H4895">
        <v>8604.7491607821594</v>
      </c>
      <c r="I4895">
        <v>8264.6206639390202</v>
      </c>
      <c r="J4895">
        <v>9700.5699096584303</v>
      </c>
      <c r="K4895">
        <v>6734.8663187061902</v>
      </c>
    </row>
    <row r="4896" spans="1:11" x14ac:dyDescent="0.35">
      <c r="A4896" t="str">
        <f t="shared" si="77"/>
        <v>Other types &amp; mixedMixed</v>
      </c>
      <c r="B4896" t="s">
        <v>70</v>
      </c>
      <c r="C4896" t="s">
        <v>73</v>
      </c>
      <c r="F4896" t="s">
        <v>253</v>
      </c>
      <c r="G4896" t="s">
        <v>9</v>
      </c>
      <c r="H4896">
        <v>19648.185406604101</v>
      </c>
      <c r="I4896">
        <v>-38413.374527312299</v>
      </c>
      <c r="J4896">
        <v>-229.07859699622799</v>
      </c>
      <c r="K4896">
        <v>116477.08545797299</v>
      </c>
    </row>
    <row r="4897" spans="1:11" x14ac:dyDescent="0.35">
      <c r="A4897" t="str">
        <f t="shared" si="77"/>
        <v>Other types &amp; mixedMixed</v>
      </c>
      <c r="B4897" t="s">
        <v>70</v>
      </c>
      <c r="C4897" t="s">
        <v>73</v>
      </c>
      <c r="F4897" t="s">
        <v>254</v>
      </c>
      <c r="G4897" t="s">
        <v>9</v>
      </c>
      <c r="H4897" t="s">
        <v>19</v>
      </c>
      <c r="I4897" t="s">
        <v>19</v>
      </c>
      <c r="J4897" t="s">
        <v>19</v>
      </c>
      <c r="K4897" t="s">
        <v>19</v>
      </c>
    </row>
    <row r="4898" spans="1:11" x14ac:dyDescent="0.35">
      <c r="A4898" t="str">
        <f t="shared" si="77"/>
        <v>Other types &amp; mixedMixed</v>
      </c>
      <c r="B4898" t="s">
        <v>70</v>
      </c>
      <c r="C4898" t="s">
        <v>73</v>
      </c>
      <c r="F4898" t="s">
        <v>255</v>
      </c>
      <c r="G4898" t="s">
        <v>9</v>
      </c>
      <c r="H4898">
        <v>31132.501377352899</v>
      </c>
      <c r="I4898">
        <v>23163.558517593799</v>
      </c>
      <c r="J4898">
        <v>28347.940420048999</v>
      </c>
      <c r="K4898">
        <v>44535.660405948001</v>
      </c>
    </row>
    <row r="4899" spans="1:11" x14ac:dyDescent="0.35">
      <c r="A4899" t="str">
        <f t="shared" si="77"/>
        <v>Other types &amp; mixedMixed</v>
      </c>
      <c r="B4899" t="s">
        <v>70</v>
      </c>
      <c r="C4899" t="s">
        <v>73</v>
      </c>
      <c r="F4899" t="s">
        <v>256</v>
      </c>
      <c r="G4899" t="s">
        <v>9</v>
      </c>
      <c r="H4899">
        <v>13414.548624127199</v>
      </c>
      <c r="I4899" t="s">
        <v>19</v>
      </c>
      <c r="J4899">
        <v>11715.7216215919</v>
      </c>
      <c r="K4899">
        <v>15241.0087011167</v>
      </c>
    </row>
    <row r="4900" spans="1:11" x14ac:dyDescent="0.35">
      <c r="A4900" t="str">
        <f t="shared" si="77"/>
        <v>Other types &amp; mixedMixed</v>
      </c>
      <c r="B4900" t="s">
        <v>70</v>
      </c>
      <c r="C4900" t="s">
        <v>73</v>
      </c>
      <c r="F4900" t="s">
        <v>257</v>
      </c>
      <c r="G4900" t="s">
        <v>9</v>
      </c>
      <c r="H4900">
        <v>0</v>
      </c>
      <c r="I4900">
        <v>0</v>
      </c>
      <c r="J4900">
        <v>0</v>
      </c>
      <c r="K4900">
        <v>0</v>
      </c>
    </row>
    <row r="4901" spans="1:11" x14ac:dyDescent="0.35">
      <c r="A4901" t="str">
        <f t="shared" si="77"/>
        <v>Other types &amp; mixedMixed</v>
      </c>
      <c r="B4901" t="s">
        <v>70</v>
      </c>
      <c r="C4901" t="s">
        <v>73</v>
      </c>
      <c r="F4901" t="s">
        <v>258</v>
      </c>
      <c r="G4901" t="s">
        <v>9</v>
      </c>
      <c r="H4901">
        <v>0</v>
      </c>
      <c r="I4901">
        <v>0</v>
      </c>
      <c r="J4901">
        <v>0</v>
      </c>
      <c r="K4901">
        <v>0</v>
      </c>
    </row>
    <row r="4902" spans="1:11" x14ac:dyDescent="0.35">
      <c r="A4902" t="str">
        <f t="shared" si="77"/>
        <v>Other types &amp; mixedMixed</v>
      </c>
      <c r="B4902" t="s">
        <v>70</v>
      </c>
      <c r="C4902" t="s">
        <v>73</v>
      </c>
      <c r="F4902" t="s">
        <v>259</v>
      </c>
      <c r="G4902" t="s">
        <v>9</v>
      </c>
      <c r="H4902">
        <v>25568.107305608501</v>
      </c>
      <c r="I4902">
        <v>27921.970148015102</v>
      </c>
      <c r="J4902">
        <v>25358.012315358599</v>
      </c>
      <c r="K4902">
        <v>23685.004217863199</v>
      </c>
    </row>
    <row r="4903" spans="1:11" x14ac:dyDescent="0.35">
      <c r="A4903" t="str">
        <f t="shared" si="77"/>
        <v>Other types &amp; mixedMixed</v>
      </c>
      <c r="B4903" t="s">
        <v>70</v>
      </c>
      <c r="C4903" t="s">
        <v>73</v>
      </c>
      <c r="F4903" t="s">
        <v>260</v>
      </c>
      <c r="G4903" t="s">
        <v>9</v>
      </c>
      <c r="H4903">
        <v>30349.983939947499</v>
      </c>
      <c r="I4903">
        <v>-17494.0442670343</v>
      </c>
      <c r="J4903">
        <v>11088.787811983</v>
      </c>
      <c r="K4903">
        <v>115932.86180248699</v>
      </c>
    </row>
    <row r="4904" spans="1:11" x14ac:dyDescent="0.35">
      <c r="A4904" t="s">
        <v>3</v>
      </c>
      <c r="E4904" t="s">
        <v>566</v>
      </c>
      <c r="F4904" t="s">
        <v>4</v>
      </c>
      <c r="G4904" t="s">
        <v>5</v>
      </c>
      <c r="H4904">
        <v>57124.002777000002</v>
      </c>
      <c r="I4904">
        <v>14139.652577000001</v>
      </c>
      <c r="J4904">
        <v>28483.656299999999</v>
      </c>
      <c r="K4904">
        <v>14500.6939</v>
      </c>
    </row>
    <row r="4905" spans="1:11" x14ac:dyDescent="0.35">
      <c r="A4905" t="s">
        <v>3</v>
      </c>
      <c r="E4905" t="s">
        <v>566</v>
      </c>
      <c r="F4905" t="s">
        <v>6</v>
      </c>
      <c r="G4905" t="s">
        <v>7</v>
      </c>
      <c r="H4905">
        <v>153.667238676203</v>
      </c>
      <c r="I4905">
        <v>86.2961590678091</v>
      </c>
      <c r="J4905">
        <v>155.25721770357799</v>
      </c>
      <c r="K4905">
        <v>216.237709407962</v>
      </c>
    </row>
    <row r="4906" spans="1:11" x14ac:dyDescent="0.35">
      <c r="A4906" t="s">
        <v>3</v>
      </c>
      <c r="F4906" t="s">
        <v>228</v>
      </c>
      <c r="G4906" t="s">
        <v>9</v>
      </c>
      <c r="H4906" s="3">
        <v>134497.10194433201</v>
      </c>
      <c r="I4906">
        <v>63660.7183899027</v>
      </c>
      <c r="J4906">
        <v>168848.09731517901</v>
      </c>
      <c r="K4906">
        <v>136094.26051649201</v>
      </c>
    </row>
    <row r="4907" spans="1:11" x14ac:dyDescent="0.35">
      <c r="A4907" t="s">
        <v>3</v>
      </c>
      <c r="F4907" t="s">
        <v>223</v>
      </c>
      <c r="G4907" t="s">
        <v>9</v>
      </c>
      <c r="H4907">
        <v>45617.576400469203</v>
      </c>
      <c r="I4907">
        <v>22459.2662413908</v>
      </c>
      <c r="J4907">
        <v>53672.025826986202</v>
      </c>
      <c r="K4907">
        <v>52377.962589238603</v>
      </c>
    </row>
    <row r="4908" spans="1:11" x14ac:dyDescent="0.35">
      <c r="A4908" t="s">
        <v>3</v>
      </c>
      <c r="F4908" t="s">
        <v>567</v>
      </c>
      <c r="G4908" t="s">
        <v>9</v>
      </c>
      <c r="H4908">
        <v>10366.7384131177</v>
      </c>
      <c r="I4908">
        <v>4653.4682836478396</v>
      </c>
      <c r="J4908">
        <v>12450.3038442119</v>
      </c>
      <c r="K4908">
        <v>11845.018917432601</v>
      </c>
    </row>
    <row r="4909" spans="1:11" x14ac:dyDescent="0.35">
      <c r="A4909" t="s">
        <v>3</v>
      </c>
      <c r="F4909" t="s">
        <v>568</v>
      </c>
      <c r="G4909" t="s">
        <v>9</v>
      </c>
      <c r="H4909" s="3">
        <v>14490.7307545327</v>
      </c>
      <c r="I4909">
        <v>8222.0995364691807</v>
      </c>
      <c r="J4909">
        <v>16029.943669693101</v>
      </c>
      <c r="K4909">
        <v>17579.814367890402</v>
      </c>
    </row>
    <row r="4910" spans="1:11" x14ac:dyDescent="0.35">
      <c r="A4910" t="s">
        <v>3</v>
      </c>
      <c r="F4910" t="s">
        <v>569</v>
      </c>
      <c r="G4910" t="s">
        <v>9</v>
      </c>
      <c r="H4910">
        <v>13714.4856482287</v>
      </c>
      <c r="I4910">
        <v>7355.7258036611702</v>
      </c>
      <c r="J4910">
        <v>15112.675149148599</v>
      </c>
      <c r="K4910">
        <v>17168.465587512401</v>
      </c>
    </row>
    <row r="4911" spans="1:11" x14ac:dyDescent="0.35">
      <c r="A4911" t="s">
        <v>3</v>
      </c>
      <c r="F4911" t="s">
        <v>570</v>
      </c>
      <c r="G4911" t="s">
        <v>9</v>
      </c>
      <c r="H4911">
        <v>7045.6215845900197</v>
      </c>
      <c r="I4911">
        <v>2227.9726176126401</v>
      </c>
      <c r="J4911">
        <v>10079.103163932599</v>
      </c>
      <c r="K4911">
        <v>5784.66371640326</v>
      </c>
    </row>
    <row r="4912" spans="1:11" x14ac:dyDescent="0.35">
      <c r="A4912" t="s">
        <v>3</v>
      </c>
      <c r="F4912" t="s">
        <v>224</v>
      </c>
      <c r="G4912" t="s">
        <v>9</v>
      </c>
      <c r="H4912">
        <v>67306.604721730895</v>
      </c>
      <c r="I4912">
        <v>30535.831336098199</v>
      </c>
      <c r="J4912">
        <v>88521.027220767894</v>
      </c>
      <c r="K4912">
        <v>61490.444544381397</v>
      </c>
    </row>
    <row r="4913" spans="1:11" x14ac:dyDescent="0.35">
      <c r="A4913" t="s">
        <v>3</v>
      </c>
      <c r="F4913" t="s">
        <v>571</v>
      </c>
      <c r="G4913" t="s">
        <v>9</v>
      </c>
      <c r="H4913">
        <v>46958.298492657901</v>
      </c>
      <c r="I4913">
        <v>18585.800399230298</v>
      </c>
      <c r="J4913">
        <v>63935.384823913999</v>
      </c>
      <c r="K4913">
        <v>41276.347903226902</v>
      </c>
    </row>
    <row r="4914" spans="1:11" x14ac:dyDescent="0.35">
      <c r="A4914" t="s">
        <v>3</v>
      </c>
      <c r="F4914" t="s">
        <v>572</v>
      </c>
      <c r="G4914" t="s">
        <v>9</v>
      </c>
      <c r="H4914">
        <v>4029.1728821981401</v>
      </c>
      <c r="I4914">
        <v>2420.0491452358001</v>
      </c>
      <c r="J4914">
        <v>4700.5470511803696</v>
      </c>
      <c r="K4914">
        <v>4279.4546646488498</v>
      </c>
    </row>
    <row r="4915" spans="1:11" x14ac:dyDescent="0.35">
      <c r="A4915" t="s">
        <v>3</v>
      </c>
      <c r="F4915" t="s">
        <v>573</v>
      </c>
      <c r="G4915" t="s">
        <v>9</v>
      </c>
      <c r="H4915">
        <v>4411.35566135913</v>
      </c>
      <c r="I4915">
        <v>2438.1327014209</v>
      </c>
      <c r="J4915">
        <v>5564.5978430795703</v>
      </c>
      <c r="K4915">
        <v>4070.1397955238599</v>
      </c>
    </row>
    <row r="4916" spans="1:11" x14ac:dyDescent="0.35">
      <c r="A4916" t="s">
        <v>3</v>
      </c>
      <c r="F4916" t="s">
        <v>574</v>
      </c>
      <c r="G4916" t="s">
        <v>9</v>
      </c>
      <c r="H4916">
        <v>11907.777685515801</v>
      </c>
      <c r="I4916">
        <v>7091.8490902112699</v>
      </c>
      <c r="J4916">
        <v>14320.4975025941</v>
      </c>
      <c r="K4916">
        <v>11864.502180981801</v>
      </c>
    </row>
    <row r="4917" spans="1:11" x14ac:dyDescent="0.35">
      <c r="A4917" t="s">
        <v>3</v>
      </c>
      <c r="F4917" t="s">
        <v>575</v>
      </c>
      <c r="G4917" t="s">
        <v>9</v>
      </c>
      <c r="H4917">
        <v>14989.8933005982</v>
      </c>
      <c r="I4917">
        <v>8074.6239266177099</v>
      </c>
      <c r="J4917">
        <v>17051.281047015698</v>
      </c>
      <c r="K4917">
        <v>17683.808958969901</v>
      </c>
    </row>
    <row r="4918" spans="1:11" x14ac:dyDescent="0.35">
      <c r="A4918" t="s">
        <v>3</v>
      </c>
      <c r="F4918" t="s">
        <v>576</v>
      </c>
      <c r="G4918" t="s">
        <v>9</v>
      </c>
      <c r="H4918">
        <v>5986.5844587201</v>
      </c>
      <c r="I4918" t="s">
        <v>19</v>
      </c>
      <c r="J4918">
        <v>8629.4390142216398</v>
      </c>
      <c r="K4918">
        <v>4329.7815918174801</v>
      </c>
    </row>
    <row r="4919" spans="1:11" x14ac:dyDescent="0.35">
      <c r="A4919" t="s">
        <v>3</v>
      </c>
      <c r="F4919" t="s">
        <v>227</v>
      </c>
      <c r="G4919" t="s">
        <v>9</v>
      </c>
      <c r="H4919">
        <v>596.44306281332797</v>
      </c>
      <c r="I4919">
        <v>229.20938054325401</v>
      </c>
      <c r="J4919">
        <v>974.32420618697097</v>
      </c>
      <c r="K4919" t="s">
        <v>19</v>
      </c>
    </row>
    <row r="4920" spans="1:11" x14ac:dyDescent="0.35">
      <c r="A4920" t="str">
        <f t="shared" ref="A4920:A4983" si="78">CONCATENATE(B4920,C4920,D4920,E4920)</f>
        <v>Cropping</v>
      </c>
      <c r="B4920" t="s">
        <v>52</v>
      </c>
      <c r="F4920" t="s">
        <v>4</v>
      </c>
      <c r="G4920" t="s">
        <v>5</v>
      </c>
      <c r="H4920">
        <v>22652.0013</v>
      </c>
      <c r="I4920">
        <v>5641.6754000000001</v>
      </c>
      <c r="J4920">
        <v>11268.2862</v>
      </c>
      <c r="K4920">
        <v>5742.0397000000003</v>
      </c>
    </row>
    <row r="4921" spans="1:11" x14ac:dyDescent="0.35">
      <c r="A4921" t="str">
        <f t="shared" si="78"/>
        <v>Cropping</v>
      </c>
      <c r="B4921" t="s">
        <v>52</v>
      </c>
      <c r="F4921" t="s">
        <v>6</v>
      </c>
      <c r="G4921" t="s">
        <v>7</v>
      </c>
      <c r="H4921">
        <v>182.74854611036099</v>
      </c>
      <c r="I4921">
        <v>99.595331546724594</v>
      </c>
      <c r="J4921">
        <v>193.326355148044</v>
      </c>
      <c r="K4921">
        <v>243.69024691905199</v>
      </c>
    </row>
    <row r="4922" spans="1:11" x14ac:dyDescent="0.35">
      <c r="A4922" t="str">
        <f t="shared" si="78"/>
        <v>Cropping</v>
      </c>
      <c r="B4922" t="s">
        <v>52</v>
      </c>
      <c r="F4922" t="s">
        <v>228</v>
      </c>
      <c r="G4922" t="s">
        <v>9</v>
      </c>
      <c r="H4922">
        <v>121686.854781295</v>
      </c>
      <c r="I4922">
        <v>59241.679537270102</v>
      </c>
      <c r="J4922">
        <v>150560.64387923499</v>
      </c>
      <c r="K4922">
        <v>126378.09538502499</v>
      </c>
    </row>
    <row r="4923" spans="1:11" x14ac:dyDescent="0.35">
      <c r="A4923" t="str">
        <f t="shared" si="78"/>
        <v>Cropping</v>
      </c>
      <c r="B4923" t="s">
        <v>52</v>
      </c>
      <c r="F4923" t="s">
        <v>223</v>
      </c>
      <c r="G4923" t="s">
        <v>9</v>
      </c>
      <c r="H4923">
        <v>86839.036932485105</v>
      </c>
      <c r="I4923">
        <v>41958.130073275803</v>
      </c>
      <c r="J4923">
        <v>105491.031794134</v>
      </c>
      <c r="K4923">
        <v>94332.452879313903</v>
      </c>
    </row>
    <row r="4924" spans="1:11" x14ac:dyDescent="0.35">
      <c r="A4924" t="str">
        <f t="shared" si="78"/>
        <v>Cropping</v>
      </c>
      <c r="B4924" t="s">
        <v>52</v>
      </c>
      <c r="F4924" t="s">
        <v>567</v>
      </c>
      <c r="G4924" t="s">
        <v>9</v>
      </c>
      <c r="H4924">
        <v>21051.819847432202</v>
      </c>
      <c r="I4924">
        <v>9231.4043019738401</v>
      </c>
      <c r="J4924">
        <v>25992.439596324799</v>
      </c>
      <c r="K4924">
        <v>22970.063335838699</v>
      </c>
    </row>
    <row r="4925" spans="1:11" x14ac:dyDescent="0.35">
      <c r="A4925" t="str">
        <f t="shared" si="78"/>
        <v>Cropping</v>
      </c>
      <c r="B4925" t="s">
        <v>52</v>
      </c>
      <c r="F4925" t="s">
        <v>568</v>
      </c>
      <c r="G4925" t="s">
        <v>9</v>
      </c>
      <c r="H4925">
        <v>23706.065952574299</v>
      </c>
      <c r="I4925">
        <v>13299.7629612827</v>
      </c>
      <c r="J4925">
        <v>26817.230321084699</v>
      </c>
      <c r="K4925">
        <v>27825.071446614998</v>
      </c>
    </row>
    <row r="4926" spans="1:11" x14ac:dyDescent="0.35">
      <c r="A4926" t="str">
        <f t="shared" si="78"/>
        <v>Cropping</v>
      </c>
      <c r="B4926" t="s">
        <v>52</v>
      </c>
      <c r="F4926" t="s">
        <v>569</v>
      </c>
      <c r="G4926" t="s">
        <v>9</v>
      </c>
      <c r="H4926">
        <v>27006.686507461101</v>
      </c>
      <c r="I4926">
        <v>15344.809748129101</v>
      </c>
      <c r="J4926">
        <v>30113.462048416899</v>
      </c>
      <c r="K4926">
        <v>32367.932490539901</v>
      </c>
    </row>
    <row r="4927" spans="1:11" x14ac:dyDescent="0.35">
      <c r="A4927" t="str">
        <f t="shared" si="78"/>
        <v>Cropping</v>
      </c>
      <c r="B4927" t="s">
        <v>52</v>
      </c>
      <c r="F4927" t="s">
        <v>570</v>
      </c>
      <c r="G4927" t="s">
        <v>9</v>
      </c>
      <c r="H4927">
        <v>15074.464625017499</v>
      </c>
      <c r="I4927">
        <v>4082.1530618900902</v>
      </c>
      <c r="J4927">
        <v>22567.899828307502</v>
      </c>
      <c r="K4927">
        <v>11169.3856063203</v>
      </c>
    </row>
    <row r="4928" spans="1:11" x14ac:dyDescent="0.35">
      <c r="A4928" t="str">
        <f t="shared" si="78"/>
        <v>Cropping</v>
      </c>
      <c r="B4928" t="s">
        <v>52</v>
      </c>
      <c r="F4928" t="s">
        <v>224</v>
      </c>
      <c r="G4928" t="s">
        <v>9</v>
      </c>
      <c r="H4928">
        <v>4008.9926538632099</v>
      </c>
      <c r="I4928">
        <v>4266.1553398127098</v>
      </c>
      <c r="J4928">
        <v>4109.6028023232102</v>
      </c>
      <c r="K4928">
        <v>3558.8856393486799</v>
      </c>
    </row>
    <row r="4929" spans="1:11" x14ac:dyDescent="0.35">
      <c r="A4929" t="str">
        <f t="shared" si="78"/>
        <v>Cropping</v>
      </c>
      <c r="B4929" t="s">
        <v>52</v>
      </c>
      <c r="F4929" t="s">
        <v>571</v>
      </c>
      <c r="G4929" t="s">
        <v>9</v>
      </c>
      <c r="H4929">
        <v>1341.8982103978601</v>
      </c>
      <c r="I4929">
        <v>1614.0133657459301</v>
      </c>
      <c r="J4929">
        <v>1441.8889925870001</v>
      </c>
      <c r="K4929" t="s">
        <v>19</v>
      </c>
    </row>
    <row r="4930" spans="1:11" x14ac:dyDescent="0.35">
      <c r="A4930" t="str">
        <f t="shared" si="78"/>
        <v>Cropping</v>
      </c>
      <c r="B4930" t="s">
        <v>52</v>
      </c>
      <c r="F4930" t="s">
        <v>572</v>
      </c>
      <c r="G4930" t="s">
        <v>9</v>
      </c>
      <c r="H4930">
        <v>843.04728718164097</v>
      </c>
      <c r="I4930">
        <v>457.36020558715597</v>
      </c>
      <c r="J4930">
        <v>905.08918565628903</v>
      </c>
      <c r="K4930">
        <v>1100.2408158027899</v>
      </c>
    </row>
    <row r="4931" spans="1:11" x14ac:dyDescent="0.35">
      <c r="A4931" t="str">
        <f t="shared" si="78"/>
        <v>Cropping</v>
      </c>
      <c r="B4931" t="s">
        <v>52</v>
      </c>
      <c r="F4931" t="s">
        <v>573</v>
      </c>
      <c r="G4931" t="s">
        <v>9</v>
      </c>
      <c r="H4931">
        <v>419.78030079841102</v>
      </c>
      <c r="I4931">
        <v>513.68649998899298</v>
      </c>
      <c r="J4931">
        <v>438.22162544114298</v>
      </c>
      <c r="K4931">
        <v>291.32587407920602</v>
      </c>
    </row>
    <row r="4932" spans="1:11" x14ac:dyDescent="0.35">
      <c r="A4932" t="str">
        <f t="shared" si="78"/>
        <v>Cropping</v>
      </c>
      <c r="B4932" t="s">
        <v>52</v>
      </c>
      <c r="F4932" t="s">
        <v>574</v>
      </c>
      <c r="G4932" t="s">
        <v>9</v>
      </c>
      <c r="H4932">
        <v>1404.2668554853001</v>
      </c>
      <c r="I4932">
        <v>1681.0952684906299</v>
      </c>
      <c r="J4932">
        <v>1324.40299863878</v>
      </c>
      <c r="K4932">
        <v>1289.00341491892</v>
      </c>
    </row>
    <row r="4933" spans="1:11" x14ac:dyDescent="0.35">
      <c r="A4933" t="str">
        <f t="shared" si="78"/>
        <v>Cropping</v>
      </c>
      <c r="B4933" t="s">
        <v>52</v>
      </c>
      <c r="F4933" t="s">
        <v>575</v>
      </c>
      <c r="G4933" t="s">
        <v>9</v>
      </c>
      <c r="H4933">
        <v>19548.915464533398</v>
      </c>
      <c r="I4933">
        <v>9032.3696968811801</v>
      </c>
      <c r="J4933">
        <v>23033.066312426501</v>
      </c>
      <c r="K4933">
        <v>23044.281167474299</v>
      </c>
    </row>
    <row r="4934" spans="1:11" x14ac:dyDescent="0.35">
      <c r="A4934" t="str">
        <f t="shared" si="78"/>
        <v>Cropping</v>
      </c>
      <c r="B4934" t="s">
        <v>52</v>
      </c>
      <c r="F4934" t="s">
        <v>576</v>
      </c>
      <c r="G4934" t="s">
        <v>9</v>
      </c>
      <c r="H4934">
        <v>10053.774926633099</v>
      </c>
      <c r="I4934" t="s">
        <v>19</v>
      </c>
      <c r="J4934">
        <v>15644.1880541337</v>
      </c>
      <c r="K4934">
        <v>5102.0326936785204</v>
      </c>
    </row>
    <row r="4935" spans="1:11" x14ac:dyDescent="0.35">
      <c r="A4935" t="str">
        <f t="shared" si="78"/>
        <v>Cropping</v>
      </c>
      <c r="B4935" t="s">
        <v>52</v>
      </c>
      <c r="F4935" t="s">
        <v>227</v>
      </c>
      <c r="G4935" t="s">
        <v>9</v>
      </c>
      <c r="H4935">
        <v>1236.1348037800101</v>
      </c>
      <c r="I4935">
        <v>57.315280900421897</v>
      </c>
      <c r="J4935">
        <v>2282.7549162178698</v>
      </c>
      <c r="K4935" t="s">
        <v>19</v>
      </c>
    </row>
    <row r="4936" spans="1:11" x14ac:dyDescent="0.35">
      <c r="A4936" t="str">
        <f t="shared" si="78"/>
        <v>CroppingCereals</v>
      </c>
      <c r="B4936" t="s">
        <v>52</v>
      </c>
      <c r="C4936" t="s">
        <v>53</v>
      </c>
      <c r="F4936" t="s">
        <v>4</v>
      </c>
      <c r="G4936" t="s">
        <v>5</v>
      </c>
      <c r="H4936">
        <v>13989.0005</v>
      </c>
      <c r="I4936">
        <v>3488.5032000000001</v>
      </c>
      <c r="J4936">
        <v>6963.5174999999999</v>
      </c>
      <c r="K4936">
        <v>3536.9798000000001</v>
      </c>
    </row>
    <row r="4937" spans="1:11" x14ac:dyDescent="0.35">
      <c r="A4937" t="str">
        <f t="shared" si="78"/>
        <v>CroppingCereals</v>
      </c>
      <c r="B4937" t="s">
        <v>52</v>
      </c>
      <c r="C4937" t="s">
        <v>53</v>
      </c>
      <c r="F4937" t="s">
        <v>6</v>
      </c>
      <c r="G4937" t="s">
        <v>7</v>
      </c>
      <c r="H4937">
        <v>187.97887120555899</v>
      </c>
      <c r="I4937">
        <v>105.553297202938</v>
      </c>
      <c r="J4937">
        <v>203.99936905077101</v>
      </c>
      <c r="K4937">
        <v>237.733993235415</v>
      </c>
    </row>
    <row r="4938" spans="1:11" x14ac:dyDescent="0.35">
      <c r="A4938" t="str">
        <f t="shared" si="78"/>
        <v>CroppingCereals</v>
      </c>
      <c r="B4938" t="s">
        <v>52</v>
      </c>
      <c r="C4938" t="s">
        <v>53</v>
      </c>
      <c r="F4938" t="s">
        <v>228</v>
      </c>
      <c r="G4938" t="s">
        <v>9</v>
      </c>
      <c r="H4938">
        <v>89239.365248660994</v>
      </c>
      <c r="I4938">
        <v>53791.290066840098</v>
      </c>
      <c r="J4938">
        <v>102113.411877575</v>
      </c>
      <c r="K4938">
        <v>98855.500096070595</v>
      </c>
    </row>
    <row r="4939" spans="1:11" x14ac:dyDescent="0.35">
      <c r="A4939" t="str">
        <f t="shared" si="78"/>
        <v>CroppingCereals</v>
      </c>
      <c r="B4939" t="s">
        <v>52</v>
      </c>
      <c r="C4939" t="s">
        <v>53</v>
      </c>
      <c r="F4939" t="s">
        <v>223</v>
      </c>
      <c r="G4939" t="s">
        <v>9</v>
      </c>
      <c r="H4939">
        <v>64742.941372723602</v>
      </c>
      <c r="I4939">
        <v>38412.691161985997</v>
      </c>
      <c r="J4939">
        <v>73177.639579163806</v>
      </c>
      <c r="K4939">
        <v>74106.295257072197</v>
      </c>
    </row>
    <row r="4940" spans="1:11" x14ac:dyDescent="0.35">
      <c r="A4940" t="str">
        <f t="shared" si="78"/>
        <v>CroppingCereals</v>
      </c>
      <c r="B4940" t="s">
        <v>52</v>
      </c>
      <c r="C4940" t="s">
        <v>53</v>
      </c>
      <c r="F4940" t="s">
        <v>567</v>
      </c>
      <c r="G4940" t="s">
        <v>9</v>
      </c>
      <c r="H4940">
        <v>10998.6591757074</v>
      </c>
      <c r="I4940">
        <v>6641.3596304856501</v>
      </c>
      <c r="J4940">
        <v>12326.3924178693</v>
      </c>
      <c r="K4940">
        <v>12682.2310580626</v>
      </c>
    </row>
    <row r="4941" spans="1:11" x14ac:dyDescent="0.35">
      <c r="A4941" t="str">
        <f t="shared" si="78"/>
        <v>CroppingCereals</v>
      </c>
      <c r="B4941" t="s">
        <v>52</v>
      </c>
      <c r="C4941" t="s">
        <v>53</v>
      </c>
      <c r="F4941" t="s">
        <v>568</v>
      </c>
      <c r="G4941" t="s">
        <v>9</v>
      </c>
      <c r="H4941">
        <v>22623.4490271053</v>
      </c>
      <c r="I4941">
        <v>13782.326087446299</v>
      </c>
      <c r="J4941">
        <v>25466.847938746501</v>
      </c>
      <c r="K4941">
        <v>25745.3858800946</v>
      </c>
    </row>
    <row r="4942" spans="1:11" x14ac:dyDescent="0.35">
      <c r="A4942" t="str">
        <f t="shared" si="78"/>
        <v>CroppingCereals</v>
      </c>
      <c r="B4942" t="s">
        <v>52</v>
      </c>
      <c r="C4942" t="s">
        <v>53</v>
      </c>
      <c r="F4942" t="s">
        <v>569</v>
      </c>
      <c r="G4942" t="s">
        <v>9</v>
      </c>
      <c r="H4942">
        <v>26365.798133883902</v>
      </c>
      <c r="I4942">
        <v>15907.316363791801</v>
      </c>
      <c r="J4942">
        <v>29388.731624139698</v>
      </c>
      <c r="K4942">
        <v>30729.463671746202</v>
      </c>
    </row>
    <row r="4943" spans="1:11" x14ac:dyDescent="0.35">
      <c r="A4943" t="str">
        <f t="shared" si="78"/>
        <v>CroppingCereals</v>
      </c>
      <c r="B4943" t="s">
        <v>52</v>
      </c>
      <c r="C4943" t="s">
        <v>53</v>
      </c>
      <c r="F4943" t="s">
        <v>570</v>
      </c>
      <c r="G4943" t="s">
        <v>9</v>
      </c>
      <c r="H4943">
        <v>4755.0350360270604</v>
      </c>
      <c r="I4943">
        <v>2081.6890802622702</v>
      </c>
      <c r="J4943">
        <v>5995.6675984084204</v>
      </c>
      <c r="K4943">
        <v>4949.2146471687502</v>
      </c>
    </row>
    <row r="4944" spans="1:11" x14ac:dyDescent="0.35">
      <c r="A4944" t="str">
        <f t="shared" si="78"/>
        <v>CroppingCereals</v>
      </c>
      <c r="B4944" t="s">
        <v>52</v>
      </c>
      <c r="C4944" t="s">
        <v>53</v>
      </c>
      <c r="F4944" t="s">
        <v>224</v>
      </c>
      <c r="G4944" t="s">
        <v>9</v>
      </c>
      <c r="H4944">
        <v>3929.8215694180599</v>
      </c>
      <c r="I4944">
        <v>5257.60442229206</v>
      </c>
      <c r="J4944">
        <v>3559.3676524830998</v>
      </c>
      <c r="K4944">
        <v>3349.5772610858598</v>
      </c>
    </row>
    <row r="4945" spans="1:11" x14ac:dyDescent="0.35">
      <c r="A4945" t="str">
        <f t="shared" si="78"/>
        <v>CroppingCereals</v>
      </c>
      <c r="B4945" t="s">
        <v>52</v>
      </c>
      <c r="C4945" t="s">
        <v>53</v>
      </c>
      <c r="F4945" t="s">
        <v>571</v>
      </c>
      <c r="G4945" t="s">
        <v>9</v>
      </c>
      <c r="H4945">
        <v>1410.51701850322</v>
      </c>
      <c r="I4945">
        <v>2150.3510411858001</v>
      </c>
      <c r="J4945">
        <v>1300.16508441316</v>
      </c>
      <c r="K4945">
        <v>898.081032467304</v>
      </c>
    </row>
    <row r="4946" spans="1:11" x14ac:dyDescent="0.35">
      <c r="A4946" t="str">
        <f t="shared" si="78"/>
        <v>CroppingCereals</v>
      </c>
      <c r="B4946" t="s">
        <v>52</v>
      </c>
      <c r="C4946" t="s">
        <v>53</v>
      </c>
      <c r="F4946" t="s">
        <v>572</v>
      </c>
      <c r="G4946" t="s">
        <v>9</v>
      </c>
      <c r="H4946">
        <v>577.173763443643</v>
      </c>
      <c r="I4946" t="s">
        <v>19</v>
      </c>
      <c r="J4946">
        <v>604.69005246271001</v>
      </c>
      <c r="K4946" t="s">
        <v>19</v>
      </c>
    </row>
    <row r="4947" spans="1:11" x14ac:dyDescent="0.35">
      <c r="A4947" t="str">
        <f t="shared" si="78"/>
        <v>CroppingCereals</v>
      </c>
      <c r="B4947" t="s">
        <v>52</v>
      </c>
      <c r="C4947" t="s">
        <v>53</v>
      </c>
      <c r="F4947" t="s">
        <v>573</v>
      </c>
      <c r="G4947" t="s">
        <v>9</v>
      </c>
      <c r="H4947">
        <v>443.85968309172699</v>
      </c>
      <c r="I4947">
        <v>686.36164837114097</v>
      </c>
      <c r="J4947">
        <v>405.98290276429998</v>
      </c>
      <c r="K4947">
        <v>279.25222357786703</v>
      </c>
    </row>
    <row r="4948" spans="1:11" x14ac:dyDescent="0.35">
      <c r="A4948" t="str">
        <f t="shared" si="78"/>
        <v>CroppingCereals</v>
      </c>
      <c r="B4948" t="s">
        <v>52</v>
      </c>
      <c r="C4948" t="s">
        <v>53</v>
      </c>
      <c r="F4948" t="s">
        <v>574</v>
      </c>
      <c r="G4948" t="s">
        <v>9</v>
      </c>
      <c r="H4948">
        <v>1498.27110437947</v>
      </c>
      <c r="I4948">
        <v>2072.9987192501399</v>
      </c>
      <c r="J4948">
        <v>1248.52961284293</v>
      </c>
      <c r="K4948">
        <v>1423.10531552937</v>
      </c>
    </row>
    <row r="4949" spans="1:11" x14ac:dyDescent="0.35">
      <c r="A4949" t="str">
        <f t="shared" si="78"/>
        <v>CroppingCereals</v>
      </c>
      <c r="B4949" t="s">
        <v>52</v>
      </c>
      <c r="C4949" t="s">
        <v>53</v>
      </c>
      <c r="F4949" t="s">
        <v>575</v>
      </c>
      <c r="G4949" t="s">
        <v>9</v>
      </c>
      <c r="H4949">
        <v>17136.192389592099</v>
      </c>
      <c r="I4949">
        <v>9085.2244172515002</v>
      </c>
      <c r="J4949">
        <v>19988.0771549292</v>
      </c>
      <c r="K4949">
        <v>19462.097124247099</v>
      </c>
    </row>
    <row r="4950" spans="1:11" x14ac:dyDescent="0.35">
      <c r="A4950" t="str">
        <f t="shared" si="78"/>
        <v>CroppingCereals</v>
      </c>
      <c r="B4950" t="s">
        <v>52</v>
      </c>
      <c r="C4950" t="s">
        <v>53</v>
      </c>
      <c r="F4950" t="s">
        <v>576</v>
      </c>
      <c r="G4950" t="s">
        <v>9</v>
      </c>
      <c r="H4950">
        <v>1903.30701323515</v>
      </c>
      <c r="I4950">
        <v>990.12590359670605</v>
      </c>
      <c r="J4950">
        <v>2505.99705457766</v>
      </c>
      <c r="K4950">
        <v>1617.4112818512599</v>
      </c>
    </row>
    <row r="4951" spans="1:11" x14ac:dyDescent="0.35">
      <c r="A4951" t="str">
        <f t="shared" si="78"/>
        <v>CroppingCereals</v>
      </c>
      <c r="B4951" t="s">
        <v>52</v>
      </c>
      <c r="C4951" t="s">
        <v>53</v>
      </c>
      <c r="F4951" t="s">
        <v>227</v>
      </c>
      <c r="G4951" t="s">
        <v>9</v>
      </c>
      <c r="H4951" t="s">
        <v>19</v>
      </c>
      <c r="I4951" t="s">
        <v>19</v>
      </c>
      <c r="J4951" t="s">
        <v>19</v>
      </c>
      <c r="K4951">
        <v>320.11917181432602</v>
      </c>
    </row>
    <row r="4952" spans="1:11" x14ac:dyDescent="0.35">
      <c r="A4952" t="str">
        <f t="shared" si="78"/>
        <v>CroppingGeneral cropping</v>
      </c>
      <c r="B4952" t="s">
        <v>52</v>
      </c>
      <c r="C4952" t="s">
        <v>55</v>
      </c>
      <c r="F4952" t="s">
        <v>4</v>
      </c>
      <c r="G4952" t="s">
        <v>5</v>
      </c>
      <c r="H4952">
        <v>5911.0003999999999</v>
      </c>
      <c r="I4952">
        <v>1470.2426</v>
      </c>
      <c r="J4952">
        <v>2930.5947000000001</v>
      </c>
      <c r="K4952">
        <v>1510.1631</v>
      </c>
    </row>
    <row r="4953" spans="1:11" x14ac:dyDescent="0.35">
      <c r="A4953" t="str">
        <f t="shared" si="78"/>
        <v>CroppingGeneral cropping</v>
      </c>
      <c r="B4953" t="s">
        <v>52</v>
      </c>
      <c r="C4953" t="s">
        <v>55</v>
      </c>
      <c r="F4953" t="s">
        <v>6</v>
      </c>
      <c r="G4953" t="s">
        <v>7</v>
      </c>
      <c r="H4953">
        <v>243.609011861173</v>
      </c>
      <c r="I4953">
        <v>125.844640331466</v>
      </c>
      <c r="J4953">
        <v>245.52983410943901</v>
      </c>
      <c r="K4953">
        <v>354.53282153762098</v>
      </c>
    </row>
    <row r="4954" spans="1:11" x14ac:dyDescent="0.35">
      <c r="A4954" t="str">
        <f t="shared" si="78"/>
        <v>CroppingGeneral cropping</v>
      </c>
      <c r="B4954" t="s">
        <v>52</v>
      </c>
      <c r="C4954" t="s">
        <v>55</v>
      </c>
      <c r="F4954" t="s">
        <v>228</v>
      </c>
      <c r="G4954" t="s">
        <v>9</v>
      </c>
      <c r="H4954">
        <v>175498.40516383699</v>
      </c>
      <c r="I4954">
        <v>90885.636278189704</v>
      </c>
      <c r="J4954">
        <v>210335.437177888</v>
      </c>
      <c r="K4954">
        <v>190270.36981820001</v>
      </c>
    </row>
    <row r="4955" spans="1:11" x14ac:dyDescent="0.35">
      <c r="A4955" t="str">
        <f t="shared" si="78"/>
        <v>CroppingGeneral cropping</v>
      </c>
      <c r="B4955" t="s">
        <v>52</v>
      </c>
      <c r="C4955" t="s">
        <v>55</v>
      </c>
      <c r="F4955" t="s">
        <v>223</v>
      </c>
      <c r="G4955" t="s">
        <v>9</v>
      </c>
      <c r="H4955">
        <v>122292.846930361</v>
      </c>
      <c r="I4955">
        <v>63582.708382956698</v>
      </c>
      <c r="J4955">
        <v>142595.170962228</v>
      </c>
      <c r="K4955">
        <v>140052.69256479599</v>
      </c>
    </row>
    <row r="4956" spans="1:11" x14ac:dyDescent="0.35">
      <c r="A4956" t="str">
        <f t="shared" si="78"/>
        <v>CroppingGeneral cropping</v>
      </c>
      <c r="B4956" t="s">
        <v>52</v>
      </c>
      <c r="C4956" t="s">
        <v>55</v>
      </c>
      <c r="F4956" t="s">
        <v>567</v>
      </c>
      <c r="G4956" t="s">
        <v>9</v>
      </c>
      <c r="H4956">
        <v>30749.748983048601</v>
      </c>
      <c r="I4956" t="s">
        <v>19</v>
      </c>
      <c r="J4956">
        <v>35020.534740747302</v>
      </c>
      <c r="K4956">
        <v>35791.851962480097</v>
      </c>
    </row>
    <row r="4957" spans="1:11" x14ac:dyDescent="0.35">
      <c r="A4957" t="str">
        <f t="shared" si="78"/>
        <v>CroppingGeneral cropping</v>
      </c>
      <c r="B4957" t="s">
        <v>52</v>
      </c>
      <c r="C4957" t="s">
        <v>55</v>
      </c>
      <c r="F4957" t="s">
        <v>568</v>
      </c>
      <c r="G4957" t="s">
        <v>9</v>
      </c>
      <c r="H4957">
        <v>31554.016770816001</v>
      </c>
      <c r="I4957">
        <v>17475.207509563399</v>
      </c>
      <c r="J4957">
        <v>33923.325296261501</v>
      </c>
      <c r="K4957">
        <v>40662.822386469401</v>
      </c>
    </row>
    <row r="4958" spans="1:11" x14ac:dyDescent="0.35">
      <c r="A4958" t="str">
        <f t="shared" si="78"/>
        <v>CroppingGeneral cropping</v>
      </c>
      <c r="B4958" t="s">
        <v>52</v>
      </c>
      <c r="C4958" t="s">
        <v>55</v>
      </c>
      <c r="F4958" t="s">
        <v>569</v>
      </c>
      <c r="G4958" t="s">
        <v>9</v>
      </c>
      <c r="H4958">
        <v>37251.003706631498</v>
      </c>
      <c r="I4958">
        <v>20583.3610057279</v>
      </c>
      <c r="J4958">
        <v>40773.551022220803</v>
      </c>
      <c r="K4958">
        <v>46642.254126458298</v>
      </c>
    </row>
    <row r="4959" spans="1:11" x14ac:dyDescent="0.35">
      <c r="A4959" t="str">
        <f t="shared" si="78"/>
        <v>CroppingGeneral cropping</v>
      </c>
      <c r="B4959" t="s">
        <v>52</v>
      </c>
      <c r="C4959" t="s">
        <v>55</v>
      </c>
      <c r="F4959" t="s">
        <v>570</v>
      </c>
      <c r="G4959" t="s">
        <v>9</v>
      </c>
      <c r="H4959">
        <v>22738.0774698645</v>
      </c>
      <c r="I4959">
        <v>8466.2400884724702</v>
      </c>
      <c r="J4959">
        <v>32877.759902998499</v>
      </c>
      <c r="K4959">
        <v>16955.764089388798</v>
      </c>
    </row>
    <row r="4960" spans="1:11" x14ac:dyDescent="0.35">
      <c r="A4960" t="str">
        <f t="shared" si="78"/>
        <v>CroppingGeneral cropping</v>
      </c>
      <c r="B4960" t="s">
        <v>52</v>
      </c>
      <c r="C4960" t="s">
        <v>55</v>
      </c>
      <c r="F4960" t="s">
        <v>224</v>
      </c>
      <c r="G4960" t="s">
        <v>9</v>
      </c>
      <c r="H4960">
        <v>5938.2399798517999</v>
      </c>
      <c r="I4960" t="s">
        <v>19</v>
      </c>
      <c r="J4960">
        <v>7161.0823868616098</v>
      </c>
      <c r="K4960">
        <v>5660.3737219509603</v>
      </c>
    </row>
    <row r="4961" spans="1:11" x14ac:dyDescent="0.35">
      <c r="A4961" t="str">
        <f t="shared" si="78"/>
        <v>CroppingGeneral cropping</v>
      </c>
      <c r="B4961" t="s">
        <v>52</v>
      </c>
      <c r="C4961" t="s">
        <v>55</v>
      </c>
      <c r="F4961" t="s">
        <v>571</v>
      </c>
      <c r="G4961" t="s">
        <v>9</v>
      </c>
      <c r="H4961">
        <v>1735.3176682241501</v>
      </c>
      <c r="I4961" t="s">
        <v>19</v>
      </c>
      <c r="J4961">
        <v>2348.9953802209502</v>
      </c>
      <c r="K4961" t="s">
        <v>19</v>
      </c>
    </row>
    <row r="4962" spans="1:11" x14ac:dyDescent="0.35">
      <c r="A4962" t="str">
        <f t="shared" si="78"/>
        <v>CroppingGeneral cropping</v>
      </c>
      <c r="B4962" t="s">
        <v>52</v>
      </c>
      <c r="C4962" t="s">
        <v>55</v>
      </c>
      <c r="F4962" t="s">
        <v>572</v>
      </c>
      <c r="G4962" t="s">
        <v>9</v>
      </c>
      <c r="H4962" t="s">
        <v>54</v>
      </c>
      <c r="I4962" t="s">
        <v>19</v>
      </c>
      <c r="J4962">
        <v>2043.2829616801</v>
      </c>
      <c r="K4962" t="s">
        <v>19</v>
      </c>
    </row>
    <row r="4963" spans="1:11" x14ac:dyDescent="0.35">
      <c r="A4963" t="str">
        <f t="shared" si="78"/>
        <v>CroppingGeneral cropping</v>
      </c>
      <c r="B4963" t="s">
        <v>52</v>
      </c>
      <c r="C4963" t="s">
        <v>55</v>
      </c>
      <c r="F4963" t="s">
        <v>573</v>
      </c>
      <c r="G4963" t="s">
        <v>9</v>
      </c>
      <c r="H4963">
        <v>547.98095533879496</v>
      </c>
      <c r="I4963" t="s">
        <v>19</v>
      </c>
      <c r="J4963">
        <v>703.64330888198197</v>
      </c>
      <c r="K4963" t="s">
        <v>19</v>
      </c>
    </row>
    <row r="4964" spans="1:11" x14ac:dyDescent="0.35">
      <c r="A4964" t="str">
        <f t="shared" si="78"/>
        <v>CroppingGeneral cropping</v>
      </c>
      <c r="B4964" t="s">
        <v>52</v>
      </c>
      <c r="C4964" t="s">
        <v>55</v>
      </c>
      <c r="F4964" t="s">
        <v>574</v>
      </c>
      <c r="G4964" t="s">
        <v>9</v>
      </c>
      <c r="H4964">
        <v>1790.56908475256</v>
      </c>
      <c r="I4964" t="s">
        <v>19</v>
      </c>
      <c r="J4964">
        <v>2065.1607360785802</v>
      </c>
      <c r="K4964">
        <v>1555.0272348728399</v>
      </c>
    </row>
    <row r="4965" spans="1:11" x14ac:dyDescent="0.35">
      <c r="A4965" t="str">
        <f t="shared" si="78"/>
        <v>CroppingGeneral cropping</v>
      </c>
      <c r="B4965" t="s">
        <v>52</v>
      </c>
      <c r="C4965" t="s">
        <v>55</v>
      </c>
      <c r="F4965" t="s">
        <v>575</v>
      </c>
      <c r="G4965" t="s">
        <v>9</v>
      </c>
      <c r="H4965">
        <v>30753.474489428201</v>
      </c>
      <c r="I4965">
        <v>12428.725203854099</v>
      </c>
      <c r="J4965">
        <v>35702.282206440897</v>
      </c>
      <c r="K4965">
        <v>38990.251938946203</v>
      </c>
    </row>
    <row r="4966" spans="1:11" x14ac:dyDescent="0.35">
      <c r="A4966" t="str">
        <f t="shared" si="78"/>
        <v>CroppingGeneral cropping</v>
      </c>
      <c r="B4966" t="s">
        <v>52</v>
      </c>
      <c r="C4966" t="s">
        <v>55</v>
      </c>
      <c r="F4966" t="s">
        <v>576</v>
      </c>
      <c r="G4966" t="s">
        <v>9</v>
      </c>
      <c r="H4966" t="s">
        <v>19</v>
      </c>
      <c r="I4966" t="s">
        <v>19</v>
      </c>
      <c r="J4966" t="s">
        <v>19</v>
      </c>
      <c r="K4966">
        <v>5296.5356500897096</v>
      </c>
    </row>
    <row r="4967" spans="1:11" x14ac:dyDescent="0.35">
      <c r="A4967" t="str">
        <f t="shared" si="78"/>
        <v>CroppingGeneral cropping</v>
      </c>
      <c r="B4967" t="s">
        <v>52</v>
      </c>
      <c r="C4967" t="s">
        <v>55</v>
      </c>
      <c r="F4967" t="s">
        <v>227</v>
      </c>
      <c r="G4967" t="s">
        <v>9</v>
      </c>
      <c r="H4967" t="s">
        <v>24</v>
      </c>
      <c r="I4967" t="s">
        <v>19</v>
      </c>
      <c r="J4967" t="s">
        <v>24</v>
      </c>
      <c r="K4967" t="s">
        <v>24</v>
      </c>
    </row>
    <row r="4968" spans="1:11" x14ac:dyDescent="0.35">
      <c r="A4968" t="str">
        <f t="shared" si="78"/>
        <v>CroppingHorticulture</v>
      </c>
      <c r="B4968" t="s">
        <v>52</v>
      </c>
      <c r="C4968" t="s">
        <v>56</v>
      </c>
      <c r="F4968" t="s">
        <v>4</v>
      </c>
      <c r="G4968" t="s">
        <v>5</v>
      </c>
      <c r="H4968">
        <v>2752.0003999999999</v>
      </c>
      <c r="I4968">
        <v>682.92960000000005</v>
      </c>
      <c r="J4968">
        <v>1374.174</v>
      </c>
      <c r="K4968">
        <v>694.89679999999998</v>
      </c>
    </row>
    <row r="4969" spans="1:11" x14ac:dyDescent="0.35">
      <c r="A4969" t="str">
        <f t="shared" si="78"/>
        <v>CroppingHorticulture</v>
      </c>
      <c r="B4969" t="s">
        <v>52</v>
      </c>
      <c r="C4969" t="s">
        <v>56</v>
      </c>
      <c r="F4969" t="s">
        <v>6</v>
      </c>
      <c r="G4969" t="s">
        <v>7</v>
      </c>
      <c r="H4969">
        <v>25.439972401893499</v>
      </c>
      <c r="I4969">
        <v>12.650448423966401</v>
      </c>
      <c r="J4969">
        <v>27.911380148365499</v>
      </c>
      <c r="K4969">
        <v>33.121976730933298</v>
      </c>
    </row>
    <row r="4970" spans="1:11" x14ac:dyDescent="0.35">
      <c r="A4970" t="str">
        <f t="shared" si="78"/>
        <v>CroppingHorticulture</v>
      </c>
      <c r="B4970" t="s">
        <v>52</v>
      </c>
      <c r="C4970" t="s">
        <v>56</v>
      </c>
      <c r="F4970" t="s">
        <v>228</v>
      </c>
      <c r="G4970" t="s">
        <v>9</v>
      </c>
      <c r="H4970">
        <v>171042.89828329999</v>
      </c>
      <c r="I4970">
        <v>18958.475932951202</v>
      </c>
      <c r="J4970">
        <v>268586.058008375</v>
      </c>
      <c r="K4970">
        <v>127614.406095553</v>
      </c>
    </row>
    <row r="4971" spans="1:11" x14ac:dyDescent="0.35">
      <c r="A4971" t="str">
        <f t="shared" si="78"/>
        <v>CroppingHorticulture</v>
      </c>
      <c r="B4971" t="s">
        <v>52</v>
      </c>
      <c r="C4971" t="s">
        <v>56</v>
      </c>
      <c r="F4971" t="s">
        <v>223</v>
      </c>
      <c r="G4971" t="s">
        <v>9</v>
      </c>
      <c r="H4971">
        <v>123007.202734563</v>
      </c>
      <c r="I4971" t="s">
        <v>19</v>
      </c>
      <c r="J4971">
        <v>190107.447604088</v>
      </c>
      <c r="K4971">
        <v>97922.183103016199</v>
      </c>
    </row>
    <row r="4972" spans="1:11" x14ac:dyDescent="0.35">
      <c r="A4972" t="str">
        <f t="shared" si="78"/>
        <v>CroppingHorticulture</v>
      </c>
      <c r="B4972" t="s">
        <v>52</v>
      </c>
      <c r="C4972" t="s">
        <v>56</v>
      </c>
      <c r="F4972" t="s">
        <v>567</v>
      </c>
      <c r="G4972" t="s">
        <v>9</v>
      </c>
      <c r="H4972">
        <v>51324.056240834798</v>
      </c>
      <c r="I4972" t="s">
        <v>19</v>
      </c>
      <c r="J4972">
        <v>75990.526375480898</v>
      </c>
      <c r="K4972">
        <v>47469.9068986934</v>
      </c>
    </row>
    <row r="4973" spans="1:11" x14ac:dyDescent="0.35">
      <c r="A4973" t="str">
        <f t="shared" si="78"/>
        <v>CroppingHorticulture</v>
      </c>
      <c r="B4973" t="s">
        <v>52</v>
      </c>
      <c r="C4973" t="s">
        <v>56</v>
      </c>
      <c r="F4973" t="s">
        <v>568</v>
      </c>
      <c r="G4973" t="s">
        <v>9</v>
      </c>
      <c r="H4973">
        <v>12352.6839857291</v>
      </c>
      <c r="I4973" t="s">
        <v>19</v>
      </c>
      <c r="J4973">
        <v>18505.566062521899</v>
      </c>
      <c r="K4973">
        <v>10511.2891450932</v>
      </c>
    </row>
    <row r="4974" spans="1:11" x14ac:dyDescent="0.35">
      <c r="A4974" t="str">
        <f t="shared" si="78"/>
        <v>CroppingHorticulture</v>
      </c>
      <c r="B4974" t="s">
        <v>52</v>
      </c>
      <c r="C4974" t="s">
        <v>56</v>
      </c>
      <c r="F4974" t="s">
        <v>569</v>
      </c>
      <c r="G4974" t="s">
        <v>9</v>
      </c>
      <c r="H4974">
        <v>8260.7679808476805</v>
      </c>
      <c r="I4974">
        <v>1193.64782753596</v>
      </c>
      <c r="J4974">
        <v>11052.027866194499</v>
      </c>
      <c r="K4974">
        <v>9686.4023739927998</v>
      </c>
    </row>
    <row r="4975" spans="1:11" x14ac:dyDescent="0.35">
      <c r="A4975" t="str">
        <f t="shared" si="78"/>
        <v>CroppingHorticulture</v>
      </c>
      <c r="B4975" t="s">
        <v>52</v>
      </c>
      <c r="C4975" t="s">
        <v>56</v>
      </c>
      <c r="F4975" t="s">
        <v>570</v>
      </c>
      <c r="G4975" t="s">
        <v>9</v>
      </c>
      <c r="H4975">
        <v>51069.694527152002</v>
      </c>
      <c r="I4975" t="s">
        <v>19</v>
      </c>
      <c r="J4975">
        <v>84559.327299890705</v>
      </c>
      <c r="K4975">
        <v>30254.584685236699</v>
      </c>
    </row>
    <row r="4976" spans="1:11" x14ac:dyDescent="0.35">
      <c r="A4976" t="str">
        <f t="shared" si="78"/>
        <v>CroppingHorticulture</v>
      </c>
      <c r="B4976" t="s">
        <v>52</v>
      </c>
      <c r="C4976" t="s">
        <v>56</v>
      </c>
      <c r="F4976" t="s">
        <v>224</v>
      </c>
      <c r="G4976" t="s">
        <v>9</v>
      </c>
      <c r="H4976" t="s">
        <v>19</v>
      </c>
      <c r="I4976" t="s">
        <v>19</v>
      </c>
      <c r="J4976" t="s">
        <v>19</v>
      </c>
      <c r="K4976">
        <v>57.257409733358998</v>
      </c>
    </row>
    <row r="4977" spans="1:11" x14ac:dyDescent="0.35">
      <c r="A4977" t="str">
        <f t="shared" si="78"/>
        <v>CroppingHorticulture</v>
      </c>
      <c r="B4977" t="s">
        <v>52</v>
      </c>
      <c r="C4977" t="s">
        <v>56</v>
      </c>
      <c r="F4977" t="s">
        <v>571</v>
      </c>
      <c r="G4977" t="s">
        <v>9</v>
      </c>
      <c r="H4977" t="s">
        <v>19</v>
      </c>
      <c r="I4977" t="s">
        <v>24</v>
      </c>
      <c r="J4977" t="s">
        <v>19</v>
      </c>
      <c r="K4977">
        <v>21.7183161586008</v>
      </c>
    </row>
    <row r="4978" spans="1:11" x14ac:dyDescent="0.35">
      <c r="A4978" t="str">
        <f t="shared" si="78"/>
        <v>CroppingHorticulture</v>
      </c>
      <c r="B4978" t="s">
        <v>52</v>
      </c>
      <c r="C4978" t="s">
        <v>56</v>
      </c>
      <c r="F4978" t="s">
        <v>572</v>
      </c>
      <c r="G4978" t="s">
        <v>9</v>
      </c>
      <c r="H4978" t="s">
        <v>24</v>
      </c>
      <c r="I4978" t="s">
        <v>54</v>
      </c>
      <c r="J4978">
        <v>0</v>
      </c>
      <c r="K4978" t="s">
        <v>24</v>
      </c>
    </row>
    <row r="4979" spans="1:11" x14ac:dyDescent="0.35">
      <c r="A4979" t="str">
        <f t="shared" si="78"/>
        <v>CroppingHorticulture</v>
      </c>
      <c r="B4979" t="s">
        <v>52</v>
      </c>
      <c r="C4979" t="s">
        <v>56</v>
      </c>
      <c r="F4979" t="s">
        <v>573</v>
      </c>
      <c r="G4979" t="s">
        <v>9</v>
      </c>
      <c r="H4979" t="s">
        <v>19</v>
      </c>
      <c r="I4979" t="s">
        <v>24</v>
      </c>
      <c r="J4979" t="s">
        <v>19</v>
      </c>
      <c r="K4979" t="s">
        <v>24</v>
      </c>
    </row>
    <row r="4980" spans="1:11" x14ac:dyDescent="0.35">
      <c r="A4980" t="str">
        <f t="shared" si="78"/>
        <v>CroppingHorticulture</v>
      </c>
      <c r="B4980" t="s">
        <v>52</v>
      </c>
      <c r="C4980" t="s">
        <v>56</v>
      </c>
      <c r="F4980" t="s">
        <v>574</v>
      </c>
      <c r="G4980" t="s">
        <v>9</v>
      </c>
      <c r="H4980" t="s">
        <v>19</v>
      </c>
      <c r="I4980">
        <v>100.992015575251</v>
      </c>
      <c r="J4980" t="s">
        <v>19</v>
      </c>
      <c r="K4980">
        <v>28.305322459392499</v>
      </c>
    </row>
    <row r="4981" spans="1:11" x14ac:dyDescent="0.35">
      <c r="A4981" t="str">
        <f t="shared" si="78"/>
        <v>CroppingHorticulture</v>
      </c>
      <c r="B4981" t="s">
        <v>52</v>
      </c>
      <c r="C4981" t="s">
        <v>56</v>
      </c>
      <c r="F4981" t="s">
        <v>575</v>
      </c>
      <c r="G4981" t="s">
        <v>9</v>
      </c>
      <c r="H4981">
        <v>7747.1117379561401</v>
      </c>
      <c r="I4981">
        <v>1450.5480680585499</v>
      </c>
      <c r="J4981">
        <v>11444.649076608899</v>
      </c>
      <c r="K4981">
        <v>6623.27584412534</v>
      </c>
    </row>
    <row r="4982" spans="1:11" x14ac:dyDescent="0.35">
      <c r="A4982" t="str">
        <f t="shared" si="78"/>
        <v>CroppingHorticulture</v>
      </c>
      <c r="B4982" t="s">
        <v>52</v>
      </c>
      <c r="C4982" t="s">
        <v>56</v>
      </c>
      <c r="F4982" t="s">
        <v>576</v>
      </c>
      <c r="G4982" t="s">
        <v>9</v>
      </c>
      <c r="H4982">
        <v>39671.532290874697</v>
      </c>
      <c r="I4982">
        <v>3758.0400440982498</v>
      </c>
      <c r="J4982">
        <v>66245.544887328695</v>
      </c>
      <c r="K4982" t="s">
        <v>19</v>
      </c>
    </row>
    <row r="4983" spans="1:11" x14ac:dyDescent="0.35">
      <c r="A4983" t="str">
        <f t="shared" si="78"/>
        <v>CroppingHorticulture</v>
      </c>
      <c r="B4983" t="s">
        <v>52</v>
      </c>
      <c r="C4983" t="s">
        <v>56</v>
      </c>
      <c r="F4983" t="s">
        <v>227</v>
      </c>
      <c r="G4983" t="s">
        <v>9</v>
      </c>
      <c r="H4983" t="s">
        <v>24</v>
      </c>
      <c r="I4983">
        <v>0.56396808690090505</v>
      </c>
      <c r="J4983" t="s">
        <v>19</v>
      </c>
      <c r="K4983" t="s">
        <v>24</v>
      </c>
    </row>
    <row r="4984" spans="1:11" x14ac:dyDescent="0.35">
      <c r="A4984" t="str">
        <f t="shared" ref="A4984:A5047" si="79">CONCATENATE(B4984,C4984,D4984,E4984)</f>
        <v>CroppingHorticultureSpecialist fruit</v>
      </c>
      <c r="B4984" t="s">
        <v>52</v>
      </c>
      <c r="C4984" t="s">
        <v>56</v>
      </c>
      <c r="D4984" t="s">
        <v>57</v>
      </c>
      <c r="F4984" t="s">
        <v>4</v>
      </c>
      <c r="G4984" t="s">
        <v>5</v>
      </c>
      <c r="H4984">
        <v>608.99990000000003</v>
      </c>
      <c r="I4984">
        <v>200.6925</v>
      </c>
      <c r="J4984">
        <v>273.26749999999998</v>
      </c>
      <c r="K4984">
        <v>135.03989999999999</v>
      </c>
    </row>
    <row r="4985" spans="1:11" x14ac:dyDescent="0.35">
      <c r="A4985" t="str">
        <f t="shared" si="79"/>
        <v>CroppingHorticultureSpecialist fruit</v>
      </c>
      <c r="B4985" t="s">
        <v>52</v>
      </c>
      <c r="C4985" t="s">
        <v>56</v>
      </c>
      <c r="D4985" t="s">
        <v>57</v>
      </c>
      <c r="F4985" t="s">
        <v>6</v>
      </c>
      <c r="G4985" t="s">
        <v>7</v>
      </c>
      <c r="H4985">
        <v>25.6806563465774</v>
      </c>
      <c r="I4985" t="s">
        <v>58</v>
      </c>
      <c r="J4985">
        <v>38.058597052338797</v>
      </c>
      <c r="K4985">
        <v>23.155758831278799</v>
      </c>
    </row>
    <row r="4986" spans="1:11" x14ac:dyDescent="0.35">
      <c r="A4986" t="str">
        <f t="shared" si="79"/>
        <v>CroppingHorticultureSpecialist fruit</v>
      </c>
      <c r="B4986" t="s">
        <v>52</v>
      </c>
      <c r="C4986" t="s">
        <v>56</v>
      </c>
      <c r="D4986" t="s">
        <v>57</v>
      </c>
      <c r="F4986" t="s">
        <v>228</v>
      </c>
      <c r="G4986" t="s">
        <v>9</v>
      </c>
      <c r="H4986" t="s">
        <v>19</v>
      </c>
      <c r="I4986" t="s">
        <v>58</v>
      </c>
      <c r="J4986" t="s">
        <v>19</v>
      </c>
      <c r="K4986" t="s">
        <v>19</v>
      </c>
    </row>
    <row r="4987" spans="1:11" x14ac:dyDescent="0.35">
      <c r="A4987" t="str">
        <f t="shared" si="79"/>
        <v>CroppingHorticultureSpecialist fruit</v>
      </c>
      <c r="B4987" t="s">
        <v>52</v>
      </c>
      <c r="C4987" t="s">
        <v>56</v>
      </c>
      <c r="D4987" t="s">
        <v>57</v>
      </c>
      <c r="F4987" t="s">
        <v>223</v>
      </c>
      <c r="G4987" t="s">
        <v>9</v>
      </c>
      <c r="H4987" t="s">
        <v>19</v>
      </c>
      <c r="I4987" t="s">
        <v>58</v>
      </c>
      <c r="J4987" t="s">
        <v>19</v>
      </c>
      <c r="K4987" t="s">
        <v>19</v>
      </c>
    </row>
    <row r="4988" spans="1:11" x14ac:dyDescent="0.35">
      <c r="A4988" t="str">
        <f t="shared" si="79"/>
        <v>CroppingHorticultureSpecialist fruit</v>
      </c>
      <c r="B4988" t="s">
        <v>52</v>
      </c>
      <c r="C4988" t="s">
        <v>56</v>
      </c>
      <c r="D4988" t="s">
        <v>57</v>
      </c>
      <c r="F4988" t="s">
        <v>567</v>
      </c>
      <c r="G4988" t="s">
        <v>9</v>
      </c>
      <c r="H4988" t="s">
        <v>19</v>
      </c>
      <c r="I4988" t="s">
        <v>58</v>
      </c>
      <c r="J4988" t="s">
        <v>19</v>
      </c>
      <c r="K4988">
        <v>1472.20156487083</v>
      </c>
    </row>
    <row r="4989" spans="1:11" x14ac:dyDescent="0.35">
      <c r="A4989" t="str">
        <f t="shared" si="79"/>
        <v>CroppingHorticultureSpecialist fruit</v>
      </c>
      <c r="B4989" t="s">
        <v>52</v>
      </c>
      <c r="C4989" t="s">
        <v>56</v>
      </c>
      <c r="D4989" t="s">
        <v>57</v>
      </c>
      <c r="F4989" t="s">
        <v>568</v>
      </c>
      <c r="G4989" t="s">
        <v>9</v>
      </c>
      <c r="H4989" t="s">
        <v>19</v>
      </c>
      <c r="I4989" t="s">
        <v>58</v>
      </c>
      <c r="J4989" t="s">
        <v>19</v>
      </c>
      <c r="K4989" t="s">
        <v>19</v>
      </c>
    </row>
    <row r="4990" spans="1:11" x14ac:dyDescent="0.35">
      <c r="A4990" t="str">
        <f t="shared" si="79"/>
        <v>CroppingHorticultureSpecialist fruit</v>
      </c>
      <c r="B4990" t="s">
        <v>52</v>
      </c>
      <c r="C4990" t="s">
        <v>56</v>
      </c>
      <c r="D4990" t="s">
        <v>57</v>
      </c>
      <c r="F4990" t="s">
        <v>569</v>
      </c>
      <c r="G4990" t="s">
        <v>9</v>
      </c>
      <c r="H4990" t="s">
        <v>19</v>
      </c>
      <c r="I4990" t="s">
        <v>58</v>
      </c>
      <c r="J4990" t="s">
        <v>19</v>
      </c>
      <c r="K4990">
        <v>7690.09333685822</v>
      </c>
    </row>
    <row r="4991" spans="1:11" x14ac:dyDescent="0.35">
      <c r="A4991" t="str">
        <f t="shared" si="79"/>
        <v>CroppingHorticultureSpecialist fruit</v>
      </c>
      <c r="B4991" t="s">
        <v>52</v>
      </c>
      <c r="C4991" t="s">
        <v>56</v>
      </c>
      <c r="D4991" t="s">
        <v>57</v>
      </c>
      <c r="F4991" t="s">
        <v>570</v>
      </c>
      <c r="G4991" t="s">
        <v>9</v>
      </c>
      <c r="H4991" t="s">
        <v>19</v>
      </c>
      <c r="I4991" t="s">
        <v>58</v>
      </c>
      <c r="J4991" t="s">
        <v>19</v>
      </c>
      <c r="K4991" t="s">
        <v>19</v>
      </c>
    </row>
    <row r="4992" spans="1:11" x14ac:dyDescent="0.35">
      <c r="A4992" t="str">
        <f t="shared" si="79"/>
        <v>CroppingHorticultureSpecialist fruit</v>
      </c>
      <c r="B4992" t="s">
        <v>52</v>
      </c>
      <c r="C4992" t="s">
        <v>56</v>
      </c>
      <c r="D4992" t="s">
        <v>57</v>
      </c>
      <c r="F4992" t="s">
        <v>224</v>
      </c>
      <c r="G4992" t="s">
        <v>9</v>
      </c>
      <c r="H4992" t="s">
        <v>19</v>
      </c>
      <c r="I4992" t="s">
        <v>24</v>
      </c>
      <c r="J4992" t="s">
        <v>19</v>
      </c>
      <c r="K4992" t="s">
        <v>24</v>
      </c>
    </row>
    <row r="4993" spans="1:11" x14ac:dyDescent="0.35">
      <c r="A4993" t="str">
        <f t="shared" si="79"/>
        <v>CroppingHorticultureSpecialist fruit</v>
      </c>
      <c r="B4993" t="s">
        <v>52</v>
      </c>
      <c r="C4993" t="s">
        <v>56</v>
      </c>
      <c r="D4993" t="s">
        <v>57</v>
      </c>
      <c r="F4993" t="s">
        <v>571</v>
      </c>
      <c r="G4993" t="s">
        <v>9</v>
      </c>
      <c r="H4993" t="s">
        <v>19</v>
      </c>
      <c r="I4993" t="s">
        <v>24</v>
      </c>
      <c r="J4993" t="s">
        <v>19</v>
      </c>
      <c r="K4993" t="s">
        <v>24</v>
      </c>
    </row>
    <row r="4994" spans="1:11" x14ac:dyDescent="0.35">
      <c r="A4994" t="str">
        <f t="shared" si="79"/>
        <v>CroppingHorticultureSpecialist fruit</v>
      </c>
      <c r="B4994" t="s">
        <v>52</v>
      </c>
      <c r="C4994" t="s">
        <v>56</v>
      </c>
      <c r="D4994" t="s">
        <v>57</v>
      </c>
      <c r="F4994" t="s">
        <v>572</v>
      </c>
      <c r="G4994" t="s">
        <v>9</v>
      </c>
      <c r="H4994" t="s">
        <v>24</v>
      </c>
      <c r="I4994" t="s">
        <v>54</v>
      </c>
      <c r="J4994">
        <v>0</v>
      </c>
      <c r="K4994" t="s">
        <v>24</v>
      </c>
    </row>
    <row r="4995" spans="1:11" x14ac:dyDescent="0.35">
      <c r="A4995" t="str">
        <f t="shared" si="79"/>
        <v>CroppingHorticultureSpecialist fruit</v>
      </c>
      <c r="B4995" t="s">
        <v>52</v>
      </c>
      <c r="C4995" t="s">
        <v>56</v>
      </c>
      <c r="D4995" t="s">
        <v>57</v>
      </c>
      <c r="F4995" t="s">
        <v>573</v>
      </c>
      <c r="G4995" t="s">
        <v>9</v>
      </c>
      <c r="H4995" t="s">
        <v>19</v>
      </c>
      <c r="I4995" t="s">
        <v>54</v>
      </c>
      <c r="J4995" t="s">
        <v>19</v>
      </c>
      <c r="K4995" t="s">
        <v>24</v>
      </c>
    </row>
    <row r="4996" spans="1:11" x14ac:dyDescent="0.35">
      <c r="A4996" t="str">
        <f t="shared" si="79"/>
        <v>CroppingHorticultureSpecialist fruit</v>
      </c>
      <c r="B4996" t="s">
        <v>52</v>
      </c>
      <c r="C4996" t="s">
        <v>56</v>
      </c>
      <c r="D4996" t="s">
        <v>57</v>
      </c>
      <c r="F4996" t="s">
        <v>574</v>
      </c>
      <c r="G4996" t="s">
        <v>9</v>
      </c>
      <c r="H4996" t="s">
        <v>19</v>
      </c>
      <c r="I4996">
        <v>0</v>
      </c>
      <c r="J4996" t="s">
        <v>19</v>
      </c>
      <c r="K4996" t="s">
        <v>24</v>
      </c>
    </row>
    <row r="4997" spans="1:11" x14ac:dyDescent="0.35">
      <c r="A4997" t="str">
        <f t="shared" si="79"/>
        <v>CroppingHorticultureSpecialist fruit</v>
      </c>
      <c r="B4997" t="s">
        <v>52</v>
      </c>
      <c r="C4997" t="s">
        <v>56</v>
      </c>
      <c r="D4997" t="s">
        <v>57</v>
      </c>
      <c r="F4997" t="s">
        <v>575</v>
      </c>
      <c r="G4997" t="s">
        <v>9</v>
      </c>
      <c r="H4997">
        <v>6416.3454796954802</v>
      </c>
      <c r="I4997" t="s">
        <v>58</v>
      </c>
      <c r="J4997">
        <v>11105.5338754151</v>
      </c>
      <c r="K4997" t="s">
        <v>19</v>
      </c>
    </row>
    <row r="4998" spans="1:11" x14ac:dyDescent="0.35">
      <c r="A4998" t="str">
        <f t="shared" si="79"/>
        <v>CroppingHorticultureSpecialist fruit</v>
      </c>
      <c r="B4998" t="s">
        <v>52</v>
      </c>
      <c r="C4998" t="s">
        <v>56</v>
      </c>
      <c r="D4998" t="s">
        <v>57</v>
      </c>
      <c r="F4998" t="s">
        <v>576</v>
      </c>
      <c r="G4998" t="s">
        <v>9</v>
      </c>
      <c r="H4998" t="s">
        <v>19</v>
      </c>
      <c r="I4998" t="s">
        <v>58</v>
      </c>
      <c r="J4998" t="s">
        <v>19</v>
      </c>
      <c r="K4998" t="s">
        <v>19</v>
      </c>
    </row>
    <row r="4999" spans="1:11" x14ac:dyDescent="0.35">
      <c r="A4999" t="str">
        <f t="shared" si="79"/>
        <v>CroppingHorticultureSpecialist fruit</v>
      </c>
      <c r="B4999" t="s">
        <v>52</v>
      </c>
      <c r="C4999" t="s">
        <v>56</v>
      </c>
      <c r="D4999" t="s">
        <v>57</v>
      </c>
      <c r="F4999" t="s">
        <v>227</v>
      </c>
      <c r="G4999" t="s">
        <v>9</v>
      </c>
      <c r="H4999" t="s">
        <v>24</v>
      </c>
      <c r="I4999" t="s">
        <v>58</v>
      </c>
      <c r="J4999" t="s">
        <v>19</v>
      </c>
      <c r="K4999" t="s">
        <v>24</v>
      </c>
    </row>
    <row r="5000" spans="1:11" x14ac:dyDescent="0.35">
      <c r="A5000" t="str">
        <f t="shared" si="79"/>
        <v>CroppingHorticultureSpecialist glass</v>
      </c>
      <c r="B5000" t="s">
        <v>52</v>
      </c>
      <c r="C5000" t="s">
        <v>56</v>
      </c>
      <c r="D5000" t="s">
        <v>59</v>
      </c>
      <c r="F5000" t="s">
        <v>4</v>
      </c>
      <c r="G5000" t="s">
        <v>5</v>
      </c>
      <c r="H5000">
        <v>266</v>
      </c>
      <c r="I5000">
        <v>93.316199999999995</v>
      </c>
      <c r="J5000">
        <v>137.87049999999999</v>
      </c>
      <c r="K5000">
        <v>34.813299999999998</v>
      </c>
    </row>
    <row r="5001" spans="1:11" x14ac:dyDescent="0.35">
      <c r="A5001" t="str">
        <f t="shared" si="79"/>
        <v>CroppingHorticultureSpecialist glass</v>
      </c>
      <c r="B5001" t="s">
        <v>52</v>
      </c>
      <c r="C5001" t="s">
        <v>56</v>
      </c>
      <c r="D5001" t="s">
        <v>59</v>
      </c>
      <c r="F5001" t="s">
        <v>6</v>
      </c>
      <c r="G5001" t="s">
        <v>7</v>
      </c>
      <c r="H5001">
        <v>7.2862214022556397</v>
      </c>
      <c r="I5001">
        <v>2.79724126143156</v>
      </c>
      <c r="J5001">
        <v>8.4140495319883506</v>
      </c>
      <c r="K5001" t="s">
        <v>19</v>
      </c>
    </row>
    <row r="5002" spans="1:11" x14ac:dyDescent="0.35">
      <c r="A5002" t="str">
        <f t="shared" si="79"/>
        <v>CroppingHorticultureSpecialist glass</v>
      </c>
      <c r="B5002" t="s">
        <v>52</v>
      </c>
      <c r="C5002" t="s">
        <v>56</v>
      </c>
      <c r="D5002" t="s">
        <v>59</v>
      </c>
      <c r="F5002" t="s">
        <v>228</v>
      </c>
      <c r="G5002" t="s">
        <v>9</v>
      </c>
      <c r="H5002">
        <v>234328.89144285701</v>
      </c>
      <c r="I5002" t="s">
        <v>19</v>
      </c>
      <c r="J5002">
        <v>345150.84079988103</v>
      </c>
      <c r="K5002">
        <v>315963.99266946799</v>
      </c>
    </row>
    <row r="5003" spans="1:11" x14ac:dyDescent="0.35">
      <c r="A5003" t="str">
        <f t="shared" si="79"/>
        <v>CroppingHorticultureSpecialist glass</v>
      </c>
      <c r="B5003" t="s">
        <v>52</v>
      </c>
      <c r="C5003" t="s">
        <v>56</v>
      </c>
      <c r="D5003" t="s">
        <v>59</v>
      </c>
      <c r="F5003" t="s">
        <v>223</v>
      </c>
      <c r="G5003" t="s">
        <v>9</v>
      </c>
      <c r="H5003">
        <v>198049.07230864701</v>
      </c>
      <c r="I5003" t="s">
        <v>19</v>
      </c>
      <c r="J5003">
        <v>283597.85217794997</v>
      </c>
      <c r="K5003">
        <v>291960.06906555803</v>
      </c>
    </row>
    <row r="5004" spans="1:11" x14ac:dyDescent="0.35">
      <c r="A5004" t="str">
        <f t="shared" si="79"/>
        <v>CroppingHorticultureSpecialist glass</v>
      </c>
      <c r="B5004" t="s">
        <v>52</v>
      </c>
      <c r="C5004" t="s">
        <v>56</v>
      </c>
      <c r="D5004" t="s">
        <v>59</v>
      </c>
      <c r="F5004" t="s">
        <v>567</v>
      </c>
      <c r="G5004" t="s">
        <v>9</v>
      </c>
      <c r="H5004">
        <v>117703.514694361</v>
      </c>
      <c r="I5004" t="s">
        <v>24</v>
      </c>
      <c r="J5004" t="s">
        <v>19</v>
      </c>
      <c r="K5004" t="s">
        <v>19</v>
      </c>
    </row>
    <row r="5005" spans="1:11" x14ac:dyDescent="0.35">
      <c r="A5005" t="str">
        <f t="shared" si="79"/>
        <v>CroppingHorticultureSpecialist glass</v>
      </c>
      <c r="B5005" t="s">
        <v>52</v>
      </c>
      <c r="C5005" t="s">
        <v>56</v>
      </c>
      <c r="D5005" t="s">
        <v>59</v>
      </c>
      <c r="F5005" t="s">
        <v>568</v>
      </c>
      <c r="G5005" t="s">
        <v>9</v>
      </c>
      <c r="H5005">
        <v>21112.105959398501</v>
      </c>
      <c r="I5005" t="s">
        <v>19</v>
      </c>
      <c r="J5005" t="s">
        <v>19</v>
      </c>
      <c r="K5005">
        <v>30274.084818158601</v>
      </c>
    </row>
    <row r="5006" spans="1:11" x14ac:dyDescent="0.35">
      <c r="A5006" t="str">
        <f t="shared" si="79"/>
        <v>CroppingHorticultureSpecialist glass</v>
      </c>
      <c r="B5006" t="s">
        <v>52</v>
      </c>
      <c r="C5006" t="s">
        <v>56</v>
      </c>
      <c r="D5006" t="s">
        <v>59</v>
      </c>
      <c r="F5006" t="s">
        <v>569</v>
      </c>
      <c r="G5006" t="s">
        <v>9</v>
      </c>
      <c r="H5006">
        <v>4676.5484921052603</v>
      </c>
      <c r="I5006" t="s">
        <v>19</v>
      </c>
      <c r="J5006">
        <v>4730.9268516470202</v>
      </c>
      <c r="K5006" t="s">
        <v>19</v>
      </c>
    </row>
    <row r="5007" spans="1:11" x14ac:dyDescent="0.35">
      <c r="A5007" t="str">
        <f t="shared" si="79"/>
        <v>CroppingHorticultureSpecialist glass</v>
      </c>
      <c r="B5007" t="s">
        <v>52</v>
      </c>
      <c r="C5007" t="s">
        <v>56</v>
      </c>
      <c r="D5007" t="s">
        <v>59</v>
      </c>
      <c r="F5007" t="s">
        <v>570</v>
      </c>
      <c r="G5007" t="s">
        <v>9</v>
      </c>
      <c r="H5007">
        <v>54556.903162782</v>
      </c>
      <c r="I5007" t="s">
        <v>19</v>
      </c>
      <c r="J5007">
        <v>72979.005916421607</v>
      </c>
      <c r="K5007">
        <v>91645.384154906307</v>
      </c>
    </row>
    <row r="5008" spans="1:11" x14ac:dyDescent="0.35">
      <c r="A5008" t="str">
        <f t="shared" si="79"/>
        <v>CroppingHorticultureSpecialist glass</v>
      </c>
      <c r="B5008" t="s">
        <v>52</v>
      </c>
      <c r="C5008" t="s">
        <v>56</v>
      </c>
      <c r="D5008" t="s">
        <v>59</v>
      </c>
      <c r="F5008" t="s">
        <v>224</v>
      </c>
      <c r="G5008" t="s">
        <v>9</v>
      </c>
      <c r="H5008">
        <v>0</v>
      </c>
      <c r="I5008">
        <v>0</v>
      </c>
      <c r="J5008">
        <v>0</v>
      </c>
      <c r="K5008">
        <v>0</v>
      </c>
    </row>
    <row r="5009" spans="1:11" x14ac:dyDescent="0.35">
      <c r="A5009" t="str">
        <f t="shared" si="79"/>
        <v>CroppingHorticultureSpecialist glass</v>
      </c>
      <c r="B5009" t="s">
        <v>52</v>
      </c>
      <c r="C5009" t="s">
        <v>56</v>
      </c>
      <c r="D5009" t="s">
        <v>59</v>
      </c>
      <c r="F5009" t="s">
        <v>571</v>
      </c>
      <c r="G5009" t="s">
        <v>9</v>
      </c>
      <c r="H5009">
        <v>0</v>
      </c>
      <c r="I5009">
        <v>0</v>
      </c>
      <c r="J5009">
        <v>0</v>
      </c>
      <c r="K5009">
        <v>0</v>
      </c>
    </row>
    <row r="5010" spans="1:11" x14ac:dyDescent="0.35">
      <c r="A5010" t="str">
        <f t="shared" si="79"/>
        <v>CroppingHorticultureSpecialist glass</v>
      </c>
      <c r="B5010" t="s">
        <v>52</v>
      </c>
      <c r="C5010" t="s">
        <v>56</v>
      </c>
      <c r="D5010" t="s">
        <v>59</v>
      </c>
      <c r="F5010" t="s">
        <v>572</v>
      </c>
      <c r="G5010" t="s">
        <v>9</v>
      </c>
      <c r="H5010" t="s">
        <v>54</v>
      </c>
      <c r="I5010">
        <v>0</v>
      </c>
      <c r="J5010">
        <v>0</v>
      </c>
      <c r="K5010" t="s">
        <v>54</v>
      </c>
    </row>
    <row r="5011" spans="1:11" x14ac:dyDescent="0.35">
      <c r="A5011" t="str">
        <f t="shared" si="79"/>
        <v>CroppingHorticultureSpecialist glass</v>
      </c>
      <c r="B5011" t="s">
        <v>52</v>
      </c>
      <c r="C5011" t="s">
        <v>56</v>
      </c>
      <c r="D5011" t="s">
        <v>59</v>
      </c>
      <c r="F5011" t="s">
        <v>573</v>
      </c>
      <c r="G5011" t="s">
        <v>9</v>
      </c>
      <c r="H5011">
        <v>0</v>
      </c>
      <c r="I5011">
        <v>0</v>
      </c>
      <c r="J5011">
        <v>0</v>
      </c>
      <c r="K5011">
        <v>0</v>
      </c>
    </row>
    <row r="5012" spans="1:11" x14ac:dyDescent="0.35">
      <c r="A5012" t="str">
        <f t="shared" si="79"/>
        <v>CroppingHorticultureSpecialist glass</v>
      </c>
      <c r="B5012" t="s">
        <v>52</v>
      </c>
      <c r="C5012" t="s">
        <v>56</v>
      </c>
      <c r="D5012" t="s">
        <v>59</v>
      </c>
      <c r="F5012" t="s">
        <v>574</v>
      </c>
      <c r="G5012" t="s">
        <v>9</v>
      </c>
      <c r="H5012">
        <v>0</v>
      </c>
      <c r="I5012">
        <v>0</v>
      </c>
      <c r="J5012">
        <v>0</v>
      </c>
      <c r="K5012">
        <v>0</v>
      </c>
    </row>
    <row r="5013" spans="1:11" x14ac:dyDescent="0.35">
      <c r="A5013" t="str">
        <f t="shared" si="79"/>
        <v>CroppingHorticultureSpecialist glass</v>
      </c>
      <c r="B5013" t="s">
        <v>52</v>
      </c>
      <c r="C5013" t="s">
        <v>56</v>
      </c>
      <c r="D5013" t="s">
        <v>59</v>
      </c>
      <c r="F5013" t="s">
        <v>575</v>
      </c>
      <c r="G5013" t="s">
        <v>9</v>
      </c>
      <c r="H5013" t="s">
        <v>19</v>
      </c>
      <c r="I5013">
        <v>172.255742304123</v>
      </c>
      <c r="J5013" t="s">
        <v>19</v>
      </c>
      <c r="K5013" t="s">
        <v>19</v>
      </c>
    </row>
    <row r="5014" spans="1:11" x14ac:dyDescent="0.35">
      <c r="A5014" t="str">
        <f t="shared" si="79"/>
        <v>CroppingHorticultureSpecialist glass</v>
      </c>
      <c r="B5014" t="s">
        <v>52</v>
      </c>
      <c r="C5014" t="s">
        <v>56</v>
      </c>
      <c r="D5014" t="s">
        <v>59</v>
      </c>
      <c r="F5014" t="s">
        <v>576</v>
      </c>
      <c r="G5014" t="s">
        <v>9</v>
      </c>
      <c r="H5014" t="s">
        <v>19</v>
      </c>
      <c r="I5014" t="s">
        <v>19</v>
      </c>
      <c r="J5014" t="s">
        <v>19</v>
      </c>
      <c r="K5014" t="s">
        <v>19</v>
      </c>
    </row>
    <row r="5015" spans="1:11" x14ac:dyDescent="0.35">
      <c r="A5015" t="str">
        <f t="shared" si="79"/>
        <v>CroppingHorticultureSpecialist glass</v>
      </c>
      <c r="B5015" t="s">
        <v>52</v>
      </c>
      <c r="C5015" t="s">
        <v>56</v>
      </c>
      <c r="D5015" t="s">
        <v>59</v>
      </c>
      <c r="F5015" t="s">
        <v>227</v>
      </c>
      <c r="G5015" t="s">
        <v>9</v>
      </c>
      <c r="H5015" t="s">
        <v>24</v>
      </c>
      <c r="I5015" t="s">
        <v>54</v>
      </c>
      <c r="J5015" t="s">
        <v>24</v>
      </c>
      <c r="K5015">
        <v>0</v>
      </c>
    </row>
    <row r="5016" spans="1:11" x14ac:dyDescent="0.35">
      <c r="A5016" t="str">
        <f t="shared" si="79"/>
        <v>CroppingHorticultureSpecialist hardy nursery stock</v>
      </c>
      <c r="B5016" t="s">
        <v>52</v>
      </c>
      <c r="C5016" t="s">
        <v>56</v>
      </c>
      <c r="D5016" t="s">
        <v>60</v>
      </c>
      <c r="F5016" t="s">
        <v>4</v>
      </c>
      <c r="G5016" t="s">
        <v>5</v>
      </c>
      <c r="H5016">
        <v>668.00019999999995</v>
      </c>
      <c r="I5016">
        <v>83.809100000000001</v>
      </c>
      <c r="J5016">
        <v>358.93279999999999</v>
      </c>
      <c r="K5016">
        <v>225.25829999999999</v>
      </c>
    </row>
    <row r="5017" spans="1:11" x14ac:dyDescent="0.35">
      <c r="A5017" t="str">
        <f t="shared" si="79"/>
        <v>CroppingHorticultureSpecialist hardy nursery stock</v>
      </c>
      <c r="B5017" t="s">
        <v>52</v>
      </c>
      <c r="C5017" t="s">
        <v>56</v>
      </c>
      <c r="D5017" t="s">
        <v>60</v>
      </c>
      <c r="F5017" t="s">
        <v>6</v>
      </c>
      <c r="G5017" t="s">
        <v>7</v>
      </c>
      <c r="H5017">
        <v>8.5612652571062107</v>
      </c>
      <c r="I5017" t="s">
        <v>61</v>
      </c>
      <c r="J5017">
        <v>5.7202384234597696</v>
      </c>
      <c r="K5017" t="s">
        <v>58</v>
      </c>
    </row>
    <row r="5018" spans="1:11" x14ac:dyDescent="0.35">
      <c r="A5018" t="str">
        <f t="shared" si="79"/>
        <v>CroppingHorticultureSpecialist hardy nursery stock</v>
      </c>
      <c r="B5018" t="s">
        <v>52</v>
      </c>
      <c r="C5018" t="s">
        <v>56</v>
      </c>
      <c r="D5018" t="s">
        <v>60</v>
      </c>
      <c r="F5018" t="s">
        <v>228</v>
      </c>
      <c r="G5018" t="s">
        <v>9</v>
      </c>
      <c r="H5018">
        <v>204550.85534136099</v>
      </c>
      <c r="I5018" t="s">
        <v>61</v>
      </c>
      <c r="J5018">
        <v>256038.21518011199</v>
      </c>
      <c r="K5018" t="s">
        <v>58</v>
      </c>
    </row>
    <row r="5019" spans="1:11" x14ac:dyDescent="0.35">
      <c r="A5019" t="str">
        <f t="shared" si="79"/>
        <v>CroppingHorticultureSpecialist hardy nursery stock</v>
      </c>
      <c r="B5019" t="s">
        <v>52</v>
      </c>
      <c r="C5019" t="s">
        <v>56</v>
      </c>
      <c r="D5019" t="s">
        <v>60</v>
      </c>
      <c r="F5019" t="s">
        <v>223</v>
      </c>
      <c r="G5019" t="s">
        <v>9</v>
      </c>
      <c r="H5019">
        <v>174177.10174712501</v>
      </c>
      <c r="I5019" t="s">
        <v>61</v>
      </c>
      <c r="J5019">
        <v>215941.622842493</v>
      </c>
      <c r="K5019" t="s">
        <v>58</v>
      </c>
    </row>
    <row r="5020" spans="1:11" x14ac:dyDescent="0.35">
      <c r="A5020" t="str">
        <f t="shared" si="79"/>
        <v>CroppingHorticultureSpecialist hardy nursery stock</v>
      </c>
      <c r="B5020" t="s">
        <v>52</v>
      </c>
      <c r="C5020" t="s">
        <v>56</v>
      </c>
      <c r="D5020" t="s">
        <v>60</v>
      </c>
      <c r="F5020" t="s">
        <v>567</v>
      </c>
      <c r="G5020" t="s">
        <v>9</v>
      </c>
      <c r="H5020">
        <v>98630.585343387604</v>
      </c>
      <c r="I5020" t="s">
        <v>61</v>
      </c>
      <c r="J5020">
        <v>119122.17471794201</v>
      </c>
      <c r="K5020" t="s">
        <v>58</v>
      </c>
    </row>
    <row r="5021" spans="1:11" x14ac:dyDescent="0.35">
      <c r="A5021" t="str">
        <f t="shared" si="79"/>
        <v>CroppingHorticultureSpecialist hardy nursery stock</v>
      </c>
      <c r="B5021" t="s">
        <v>52</v>
      </c>
      <c r="C5021" t="s">
        <v>56</v>
      </c>
      <c r="D5021" t="s">
        <v>60</v>
      </c>
      <c r="F5021" t="s">
        <v>568</v>
      </c>
      <c r="G5021" t="s">
        <v>9</v>
      </c>
      <c r="H5021">
        <v>19433.152679445298</v>
      </c>
      <c r="I5021" t="s">
        <v>61</v>
      </c>
      <c r="J5021">
        <v>25489.309297450702</v>
      </c>
      <c r="K5021" t="s">
        <v>58</v>
      </c>
    </row>
    <row r="5022" spans="1:11" x14ac:dyDescent="0.35">
      <c r="A5022" t="str">
        <f t="shared" si="79"/>
        <v>CroppingHorticultureSpecialist hardy nursery stock</v>
      </c>
      <c r="B5022" t="s">
        <v>52</v>
      </c>
      <c r="C5022" t="s">
        <v>56</v>
      </c>
      <c r="D5022" t="s">
        <v>60</v>
      </c>
      <c r="F5022" t="s">
        <v>569</v>
      </c>
      <c r="G5022" t="s">
        <v>9</v>
      </c>
      <c r="H5022">
        <v>3935.7543321094799</v>
      </c>
      <c r="I5022" t="s">
        <v>61</v>
      </c>
      <c r="J5022">
        <v>2251.03543810986</v>
      </c>
      <c r="K5022" t="s">
        <v>58</v>
      </c>
    </row>
    <row r="5023" spans="1:11" x14ac:dyDescent="0.35">
      <c r="A5023" t="str">
        <f t="shared" si="79"/>
        <v>CroppingHorticultureSpecialist hardy nursery stock</v>
      </c>
      <c r="B5023" t="s">
        <v>52</v>
      </c>
      <c r="C5023" t="s">
        <v>56</v>
      </c>
      <c r="D5023" t="s">
        <v>60</v>
      </c>
      <c r="F5023" t="s">
        <v>570</v>
      </c>
      <c r="G5023" t="s">
        <v>9</v>
      </c>
      <c r="H5023">
        <v>52177.6093921828</v>
      </c>
      <c r="I5023" t="s">
        <v>61</v>
      </c>
      <c r="J5023">
        <v>69079.103388990901</v>
      </c>
      <c r="K5023" t="s">
        <v>58</v>
      </c>
    </row>
    <row r="5024" spans="1:11" x14ac:dyDescent="0.35">
      <c r="A5024" t="str">
        <f t="shared" si="79"/>
        <v>CroppingHorticultureSpecialist hardy nursery stock</v>
      </c>
      <c r="B5024" t="s">
        <v>52</v>
      </c>
      <c r="C5024" t="s">
        <v>56</v>
      </c>
      <c r="D5024" t="s">
        <v>60</v>
      </c>
      <c r="F5024" t="s">
        <v>224</v>
      </c>
      <c r="G5024" t="s">
        <v>9</v>
      </c>
      <c r="H5024">
        <v>0</v>
      </c>
      <c r="I5024">
        <v>0</v>
      </c>
      <c r="J5024">
        <v>0</v>
      </c>
      <c r="K5024">
        <v>0</v>
      </c>
    </row>
    <row r="5025" spans="1:11" x14ac:dyDescent="0.35">
      <c r="A5025" t="str">
        <f t="shared" si="79"/>
        <v>CroppingHorticultureSpecialist hardy nursery stock</v>
      </c>
      <c r="B5025" t="s">
        <v>52</v>
      </c>
      <c r="C5025" t="s">
        <v>56</v>
      </c>
      <c r="D5025" t="s">
        <v>60</v>
      </c>
      <c r="F5025" t="s">
        <v>571</v>
      </c>
      <c r="G5025" t="s">
        <v>9</v>
      </c>
      <c r="H5025">
        <v>0</v>
      </c>
      <c r="I5025">
        <v>0</v>
      </c>
      <c r="J5025">
        <v>0</v>
      </c>
      <c r="K5025">
        <v>0</v>
      </c>
    </row>
    <row r="5026" spans="1:11" x14ac:dyDescent="0.35">
      <c r="A5026" t="str">
        <f t="shared" si="79"/>
        <v>CroppingHorticultureSpecialist hardy nursery stock</v>
      </c>
      <c r="B5026" t="s">
        <v>52</v>
      </c>
      <c r="C5026" t="s">
        <v>56</v>
      </c>
      <c r="D5026" t="s">
        <v>60</v>
      </c>
      <c r="F5026" t="s">
        <v>572</v>
      </c>
      <c r="G5026" t="s">
        <v>9</v>
      </c>
      <c r="H5026">
        <v>0</v>
      </c>
      <c r="I5026">
        <v>0</v>
      </c>
      <c r="J5026">
        <v>0</v>
      </c>
      <c r="K5026">
        <v>0</v>
      </c>
    </row>
    <row r="5027" spans="1:11" x14ac:dyDescent="0.35">
      <c r="A5027" t="str">
        <f t="shared" si="79"/>
        <v>CroppingHorticultureSpecialist hardy nursery stock</v>
      </c>
      <c r="B5027" t="s">
        <v>52</v>
      </c>
      <c r="C5027" t="s">
        <v>56</v>
      </c>
      <c r="D5027" t="s">
        <v>60</v>
      </c>
      <c r="F5027" t="s">
        <v>573</v>
      </c>
      <c r="G5027" t="s">
        <v>9</v>
      </c>
      <c r="H5027">
        <v>0</v>
      </c>
      <c r="I5027">
        <v>0</v>
      </c>
      <c r="J5027">
        <v>0</v>
      </c>
      <c r="K5027">
        <v>0</v>
      </c>
    </row>
    <row r="5028" spans="1:11" x14ac:dyDescent="0.35">
      <c r="A5028" t="str">
        <f t="shared" si="79"/>
        <v>CroppingHorticultureSpecialist hardy nursery stock</v>
      </c>
      <c r="B5028" t="s">
        <v>52</v>
      </c>
      <c r="C5028" t="s">
        <v>56</v>
      </c>
      <c r="D5028" t="s">
        <v>60</v>
      </c>
      <c r="F5028" t="s">
        <v>574</v>
      </c>
      <c r="G5028" t="s">
        <v>9</v>
      </c>
      <c r="H5028">
        <v>0</v>
      </c>
      <c r="I5028">
        <v>0</v>
      </c>
      <c r="J5028">
        <v>0</v>
      </c>
      <c r="K5028">
        <v>0</v>
      </c>
    </row>
    <row r="5029" spans="1:11" x14ac:dyDescent="0.35">
      <c r="A5029" t="str">
        <f t="shared" si="79"/>
        <v>CroppingHorticultureSpecialist hardy nursery stock</v>
      </c>
      <c r="B5029" t="s">
        <v>52</v>
      </c>
      <c r="C5029" t="s">
        <v>56</v>
      </c>
      <c r="D5029" t="s">
        <v>60</v>
      </c>
      <c r="F5029" t="s">
        <v>575</v>
      </c>
      <c r="G5029" t="s">
        <v>9</v>
      </c>
      <c r="H5029" t="s">
        <v>19</v>
      </c>
      <c r="I5029" t="s">
        <v>61</v>
      </c>
      <c r="J5029" t="s">
        <v>19</v>
      </c>
      <c r="K5029" t="s">
        <v>24</v>
      </c>
    </row>
    <row r="5030" spans="1:11" x14ac:dyDescent="0.35">
      <c r="A5030" t="str">
        <f t="shared" si="79"/>
        <v>CroppingHorticultureSpecialist hardy nursery stock</v>
      </c>
      <c r="B5030" t="s">
        <v>52</v>
      </c>
      <c r="C5030" t="s">
        <v>56</v>
      </c>
      <c r="D5030" t="s">
        <v>60</v>
      </c>
      <c r="F5030" t="s">
        <v>576</v>
      </c>
      <c r="G5030" t="s">
        <v>9</v>
      </c>
      <c r="H5030" t="s">
        <v>19</v>
      </c>
      <c r="I5030" t="s">
        <v>61</v>
      </c>
      <c r="J5030" t="s">
        <v>19</v>
      </c>
      <c r="K5030" t="s">
        <v>58</v>
      </c>
    </row>
    <row r="5031" spans="1:11" x14ac:dyDescent="0.35">
      <c r="A5031" t="str">
        <f t="shared" si="79"/>
        <v>CroppingHorticultureSpecialist hardy nursery stock</v>
      </c>
      <c r="B5031" t="s">
        <v>52</v>
      </c>
      <c r="C5031" t="s">
        <v>56</v>
      </c>
      <c r="D5031" t="s">
        <v>60</v>
      </c>
      <c r="F5031" t="s">
        <v>227</v>
      </c>
      <c r="G5031" t="s">
        <v>9</v>
      </c>
      <c r="H5031" t="s">
        <v>24</v>
      </c>
      <c r="I5031" t="s">
        <v>54</v>
      </c>
      <c r="J5031" t="s">
        <v>24</v>
      </c>
      <c r="K5031">
        <v>0</v>
      </c>
    </row>
    <row r="5032" spans="1:11" x14ac:dyDescent="0.35">
      <c r="A5032" t="str">
        <f t="shared" si="79"/>
        <v>CroppingHorticultureOther horticulture</v>
      </c>
      <c r="B5032" t="s">
        <v>52</v>
      </c>
      <c r="C5032" t="s">
        <v>56</v>
      </c>
      <c r="D5032" t="s">
        <v>62</v>
      </c>
      <c r="F5032" t="s">
        <v>4</v>
      </c>
      <c r="G5032" t="s">
        <v>5</v>
      </c>
      <c r="H5032">
        <v>1209.0002999999999</v>
      </c>
      <c r="I5032">
        <v>305.11180000000002</v>
      </c>
      <c r="J5032">
        <v>604.10320000000002</v>
      </c>
      <c r="K5032">
        <v>299.78530000000001</v>
      </c>
    </row>
    <row r="5033" spans="1:11" x14ac:dyDescent="0.35">
      <c r="A5033" t="str">
        <f t="shared" si="79"/>
        <v>CroppingHorticultureOther horticulture</v>
      </c>
      <c r="B5033" t="s">
        <v>52</v>
      </c>
      <c r="C5033" t="s">
        <v>56</v>
      </c>
      <c r="D5033" t="s">
        <v>62</v>
      </c>
      <c r="F5033" t="s">
        <v>6</v>
      </c>
      <c r="G5033" t="s">
        <v>7</v>
      </c>
      <c r="H5033">
        <v>38.638729272441097</v>
      </c>
      <c r="I5033" t="s">
        <v>58</v>
      </c>
      <c r="J5033">
        <v>40.956056554575397</v>
      </c>
      <c r="K5033" t="s">
        <v>19</v>
      </c>
    </row>
    <row r="5034" spans="1:11" x14ac:dyDescent="0.35">
      <c r="A5034" t="str">
        <f t="shared" si="79"/>
        <v>CroppingHorticultureOther horticulture</v>
      </c>
      <c r="B5034" t="s">
        <v>52</v>
      </c>
      <c r="C5034" t="s">
        <v>56</v>
      </c>
      <c r="D5034" t="s">
        <v>62</v>
      </c>
      <c r="F5034" t="s">
        <v>228</v>
      </c>
      <c r="G5034" t="s">
        <v>9</v>
      </c>
      <c r="H5034">
        <v>155995.802809396</v>
      </c>
      <c r="I5034" t="s">
        <v>58</v>
      </c>
      <c r="J5034">
        <v>260406.423495853</v>
      </c>
      <c r="K5034" t="s">
        <v>19</v>
      </c>
    </row>
    <row r="5035" spans="1:11" x14ac:dyDescent="0.35">
      <c r="A5035" t="str">
        <f t="shared" si="79"/>
        <v>CroppingHorticultureOther horticulture</v>
      </c>
      <c r="B5035" t="s">
        <v>52</v>
      </c>
      <c r="C5035" t="s">
        <v>56</v>
      </c>
      <c r="D5035" t="s">
        <v>62</v>
      </c>
      <c r="F5035" t="s">
        <v>223</v>
      </c>
      <c r="G5035" t="s">
        <v>9</v>
      </c>
      <c r="H5035">
        <v>101798.695715626</v>
      </c>
      <c r="I5035" t="s">
        <v>58</v>
      </c>
      <c r="J5035">
        <v>171934.58786197499</v>
      </c>
      <c r="K5035" t="s">
        <v>19</v>
      </c>
    </row>
    <row r="5036" spans="1:11" x14ac:dyDescent="0.35">
      <c r="A5036" t="str">
        <f t="shared" si="79"/>
        <v>CroppingHorticultureOther horticulture</v>
      </c>
      <c r="B5036" t="s">
        <v>52</v>
      </c>
      <c r="C5036" t="s">
        <v>56</v>
      </c>
      <c r="D5036" t="s">
        <v>62</v>
      </c>
      <c r="F5036" t="s">
        <v>567</v>
      </c>
      <c r="G5036" t="s">
        <v>9</v>
      </c>
      <c r="H5036">
        <v>33640.503389370497</v>
      </c>
      <c r="I5036" t="s">
        <v>58</v>
      </c>
      <c r="J5036" t="s">
        <v>19</v>
      </c>
      <c r="K5036" t="s">
        <v>19</v>
      </c>
    </row>
    <row r="5037" spans="1:11" x14ac:dyDescent="0.35">
      <c r="A5037" t="str">
        <f t="shared" si="79"/>
        <v>CroppingHorticultureOther horticulture</v>
      </c>
      <c r="B5037" t="s">
        <v>52</v>
      </c>
      <c r="C5037" t="s">
        <v>56</v>
      </c>
      <c r="D5037" t="s">
        <v>62</v>
      </c>
      <c r="F5037" t="s">
        <v>568</v>
      </c>
      <c r="G5037" t="s">
        <v>9</v>
      </c>
      <c r="H5037">
        <v>11631.0060274592</v>
      </c>
      <c r="I5037" t="s">
        <v>58</v>
      </c>
      <c r="J5037" t="s">
        <v>19</v>
      </c>
      <c r="K5037" t="s">
        <v>19</v>
      </c>
    </row>
    <row r="5038" spans="1:11" x14ac:dyDescent="0.35">
      <c r="A5038" t="str">
        <f t="shared" si="79"/>
        <v>CroppingHorticultureOther horticulture</v>
      </c>
      <c r="B5038" t="s">
        <v>52</v>
      </c>
      <c r="C5038" t="s">
        <v>56</v>
      </c>
      <c r="D5038" t="s">
        <v>62</v>
      </c>
      <c r="F5038" t="s">
        <v>569</v>
      </c>
      <c r="G5038" t="s">
        <v>9</v>
      </c>
      <c r="H5038">
        <v>10310.6790497074</v>
      </c>
      <c r="I5038" t="s">
        <v>24</v>
      </c>
      <c r="J5038">
        <v>14294.5342545777</v>
      </c>
      <c r="K5038" t="s">
        <v>19</v>
      </c>
    </row>
    <row r="5039" spans="1:11" x14ac:dyDescent="0.35">
      <c r="A5039" t="str">
        <f t="shared" si="79"/>
        <v>CroppingHorticultureOther horticulture</v>
      </c>
      <c r="B5039" t="s">
        <v>52</v>
      </c>
      <c r="C5039" t="s">
        <v>56</v>
      </c>
      <c r="D5039" t="s">
        <v>62</v>
      </c>
      <c r="F5039" t="s">
        <v>570</v>
      </c>
      <c r="G5039" t="s">
        <v>9</v>
      </c>
      <c r="H5039">
        <v>46216.507249088398</v>
      </c>
      <c r="I5039" t="s">
        <v>58</v>
      </c>
      <c r="J5039" t="s">
        <v>19</v>
      </c>
      <c r="K5039" t="s">
        <v>19</v>
      </c>
    </row>
    <row r="5040" spans="1:11" x14ac:dyDescent="0.35">
      <c r="A5040" t="str">
        <f t="shared" si="79"/>
        <v>CroppingHorticultureOther horticulture</v>
      </c>
      <c r="B5040" t="s">
        <v>52</v>
      </c>
      <c r="C5040" t="s">
        <v>56</v>
      </c>
      <c r="D5040" t="s">
        <v>62</v>
      </c>
      <c r="F5040" t="s">
        <v>224</v>
      </c>
      <c r="G5040" t="s">
        <v>9</v>
      </c>
      <c r="H5040" t="s">
        <v>19</v>
      </c>
      <c r="I5040" t="s">
        <v>58</v>
      </c>
      <c r="J5040" t="s">
        <v>24</v>
      </c>
      <c r="K5040" t="s">
        <v>24</v>
      </c>
    </row>
    <row r="5041" spans="1:11" x14ac:dyDescent="0.35">
      <c r="A5041" t="str">
        <f t="shared" si="79"/>
        <v>CroppingHorticultureOther horticulture</v>
      </c>
      <c r="B5041" t="s">
        <v>52</v>
      </c>
      <c r="C5041" t="s">
        <v>56</v>
      </c>
      <c r="D5041" t="s">
        <v>62</v>
      </c>
      <c r="F5041" t="s">
        <v>571</v>
      </c>
      <c r="G5041" t="s">
        <v>9</v>
      </c>
      <c r="H5041" t="s">
        <v>19</v>
      </c>
      <c r="I5041" t="s">
        <v>24</v>
      </c>
      <c r="J5041" t="s">
        <v>24</v>
      </c>
      <c r="K5041" t="s">
        <v>24</v>
      </c>
    </row>
    <row r="5042" spans="1:11" x14ac:dyDescent="0.35">
      <c r="A5042" t="str">
        <f t="shared" si="79"/>
        <v>CroppingHorticultureOther horticulture</v>
      </c>
      <c r="B5042" t="s">
        <v>52</v>
      </c>
      <c r="C5042" t="s">
        <v>56</v>
      </c>
      <c r="D5042" t="s">
        <v>62</v>
      </c>
      <c r="F5042" t="s">
        <v>572</v>
      </c>
      <c r="G5042" t="s">
        <v>9</v>
      </c>
      <c r="H5042">
        <v>0</v>
      </c>
      <c r="I5042">
        <v>0</v>
      </c>
      <c r="J5042">
        <v>0</v>
      </c>
      <c r="K5042">
        <v>0</v>
      </c>
    </row>
    <row r="5043" spans="1:11" x14ac:dyDescent="0.35">
      <c r="A5043" t="str">
        <f t="shared" si="79"/>
        <v>CroppingHorticultureOther horticulture</v>
      </c>
      <c r="B5043" t="s">
        <v>52</v>
      </c>
      <c r="C5043" t="s">
        <v>56</v>
      </c>
      <c r="D5043" t="s">
        <v>62</v>
      </c>
      <c r="F5043" t="s">
        <v>573</v>
      </c>
      <c r="G5043" t="s">
        <v>9</v>
      </c>
      <c r="H5043" t="s">
        <v>19</v>
      </c>
      <c r="I5043" t="s">
        <v>24</v>
      </c>
      <c r="J5043" t="s">
        <v>24</v>
      </c>
      <c r="K5043" t="s">
        <v>24</v>
      </c>
    </row>
    <row r="5044" spans="1:11" x14ac:dyDescent="0.35">
      <c r="A5044" t="str">
        <f t="shared" si="79"/>
        <v>CroppingHorticultureOther horticulture</v>
      </c>
      <c r="B5044" t="s">
        <v>52</v>
      </c>
      <c r="C5044" t="s">
        <v>56</v>
      </c>
      <c r="D5044" t="s">
        <v>62</v>
      </c>
      <c r="F5044" t="s">
        <v>574</v>
      </c>
      <c r="G5044" t="s">
        <v>9</v>
      </c>
      <c r="H5044">
        <v>73.270914655687093</v>
      </c>
      <c r="I5044" t="s">
        <v>58</v>
      </c>
      <c r="J5044" t="s">
        <v>24</v>
      </c>
      <c r="K5044" t="s">
        <v>24</v>
      </c>
    </row>
    <row r="5045" spans="1:11" x14ac:dyDescent="0.35">
      <c r="A5045" t="str">
        <f t="shared" si="79"/>
        <v>CroppingHorticultureOther horticulture</v>
      </c>
      <c r="B5045" t="s">
        <v>52</v>
      </c>
      <c r="C5045" t="s">
        <v>56</v>
      </c>
      <c r="D5045" t="s">
        <v>62</v>
      </c>
      <c r="F5045" t="s">
        <v>575</v>
      </c>
      <c r="G5045" t="s">
        <v>9</v>
      </c>
      <c r="H5045" t="s">
        <v>19</v>
      </c>
      <c r="I5045" t="s">
        <v>58</v>
      </c>
      <c r="J5045" t="s">
        <v>19</v>
      </c>
      <c r="K5045" t="s">
        <v>19</v>
      </c>
    </row>
    <row r="5046" spans="1:11" x14ac:dyDescent="0.35">
      <c r="A5046" t="str">
        <f t="shared" si="79"/>
        <v>CroppingHorticultureOther horticulture</v>
      </c>
      <c r="B5046" t="s">
        <v>52</v>
      </c>
      <c r="C5046" t="s">
        <v>56</v>
      </c>
      <c r="D5046" t="s">
        <v>62</v>
      </c>
      <c r="F5046" t="s">
        <v>576</v>
      </c>
      <c r="G5046" t="s">
        <v>9</v>
      </c>
      <c r="H5046">
        <v>42837.833192680002</v>
      </c>
      <c r="I5046" t="s">
        <v>58</v>
      </c>
      <c r="J5046">
        <v>71477.196531155598</v>
      </c>
      <c r="K5046" t="s">
        <v>24</v>
      </c>
    </row>
    <row r="5047" spans="1:11" x14ac:dyDescent="0.35">
      <c r="A5047" t="str">
        <f t="shared" si="79"/>
        <v>CroppingHorticultureOther horticulture</v>
      </c>
      <c r="B5047" t="s">
        <v>52</v>
      </c>
      <c r="C5047" t="s">
        <v>56</v>
      </c>
      <c r="D5047" t="s">
        <v>62</v>
      </c>
      <c r="F5047" t="s">
        <v>227</v>
      </c>
      <c r="G5047" t="s">
        <v>9</v>
      </c>
      <c r="H5047" t="s">
        <v>24</v>
      </c>
      <c r="I5047" t="s">
        <v>58</v>
      </c>
      <c r="J5047" t="s">
        <v>24</v>
      </c>
      <c r="K5047" t="s">
        <v>19</v>
      </c>
    </row>
    <row r="5048" spans="1:11" x14ac:dyDescent="0.35">
      <c r="A5048" t="str">
        <f t="shared" ref="A5048:A5111" si="80">CONCATENATE(B5048,C5048,D5048,E5048)</f>
        <v>Grazing Livestock</v>
      </c>
      <c r="B5048" t="s">
        <v>63</v>
      </c>
      <c r="F5048" t="s">
        <v>4</v>
      </c>
      <c r="G5048" t="s">
        <v>5</v>
      </c>
      <c r="H5048">
        <v>25558.000876999999</v>
      </c>
      <c r="I5048">
        <v>6350.4106769999999</v>
      </c>
      <c r="J5048">
        <v>12747.1103</v>
      </c>
      <c r="K5048">
        <v>6460.4799000000003</v>
      </c>
    </row>
    <row r="5049" spans="1:11" x14ac:dyDescent="0.35">
      <c r="A5049" t="str">
        <f t="shared" si="80"/>
        <v>Grazing Livestock</v>
      </c>
      <c r="B5049" t="s">
        <v>63</v>
      </c>
      <c r="F5049" t="s">
        <v>6</v>
      </c>
      <c r="G5049" t="s">
        <v>7</v>
      </c>
      <c r="H5049">
        <v>132.35446819631801</v>
      </c>
      <c r="I5049">
        <v>80.296215477081304</v>
      </c>
      <c r="J5049">
        <v>124.62346634491701</v>
      </c>
      <c r="K5049">
        <v>198.77975298414</v>
      </c>
    </row>
    <row r="5050" spans="1:11" x14ac:dyDescent="0.35">
      <c r="A5050" t="str">
        <f t="shared" si="80"/>
        <v>Grazing Livestock</v>
      </c>
      <c r="B5050" t="s">
        <v>63</v>
      </c>
      <c r="F5050" t="s">
        <v>228</v>
      </c>
      <c r="G5050" t="s">
        <v>9</v>
      </c>
      <c r="H5050">
        <v>105375.523668211</v>
      </c>
      <c r="I5050">
        <v>68387.515327012094</v>
      </c>
      <c r="J5050">
        <v>116740.921201537</v>
      </c>
      <c r="K5050">
        <v>119308.399944205</v>
      </c>
    </row>
    <row r="5051" spans="1:11" x14ac:dyDescent="0.35">
      <c r="A5051" t="str">
        <f t="shared" si="80"/>
        <v>Grazing Livestock</v>
      </c>
      <c r="B5051" t="s">
        <v>63</v>
      </c>
      <c r="F5051" t="s">
        <v>223</v>
      </c>
      <c r="G5051" t="s">
        <v>9</v>
      </c>
      <c r="H5051">
        <v>12530.710566518401</v>
      </c>
      <c r="I5051">
        <v>8139.3744207782602</v>
      </c>
      <c r="J5051">
        <v>12997.573223728999</v>
      </c>
      <c r="K5051">
        <v>15926.0679547196</v>
      </c>
    </row>
    <row r="5052" spans="1:11" x14ac:dyDescent="0.35">
      <c r="A5052" t="str">
        <f t="shared" si="80"/>
        <v>Grazing Livestock</v>
      </c>
      <c r="B5052" t="s">
        <v>63</v>
      </c>
      <c r="F5052" t="s">
        <v>567</v>
      </c>
      <c r="G5052" t="s">
        <v>9</v>
      </c>
      <c r="H5052">
        <v>2113.5265209486802</v>
      </c>
      <c r="I5052">
        <v>1315.2548245769101</v>
      </c>
      <c r="J5052">
        <v>2175.3449936963402</v>
      </c>
      <c r="K5052">
        <v>2776.22438230943</v>
      </c>
    </row>
    <row r="5053" spans="1:11" x14ac:dyDescent="0.35">
      <c r="A5053" t="str">
        <f t="shared" si="80"/>
        <v>Grazing Livestock</v>
      </c>
      <c r="B5053" t="s">
        <v>63</v>
      </c>
      <c r="F5053" t="s">
        <v>568</v>
      </c>
      <c r="G5053" t="s">
        <v>9</v>
      </c>
      <c r="H5053">
        <v>6908.7805370837496</v>
      </c>
      <c r="I5053">
        <v>4524.5159933436798</v>
      </c>
      <c r="J5053">
        <v>7249.51937529715</v>
      </c>
      <c r="K5053">
        <v>8580.1151172221707</v>
      </c>
    </row>
    <row r="5054" spans="1:11" x14ac:dyDescent="0.35">
      <c r="A5054" t="str">
        <f t="shared" si="80"/>
        <v>Grazing Livestock</v>
      </c>
      <c r="B5054" t="s">
        <v>63</v>
      </c>
      <c r="F5054" t="s">
        <v>569</v>
      </c>
      <c r="G5054" t="s">
        <v>9</v>
      </c>
      <c r="H5054">
        <v>2223.32854031942</v>
      </c>
      <c r="I5054">
        <v>1292.0787995272201</v>
      </c>
      <c r="J5054">
        <v>2218.1367001429398</v>
      </c>
      <c r="K5054">
        <v>3148.9562566551699</v>
      </c>
    </row>
    <row r="5055" spans="1:11" x14ac:dyDescent="0.35">
      <c r="A5055" t="str">
        <f t="shared" si="80"/>
        <v>Grazing Livestock</v>
      </c>
      <c r="B5055" t="s">
        <v>63</v>
      </c>
      <c r="F5055" t="s">
        <v>570</v>
      </c>
      <c r="G5055" t="s">
        <v>9</v>
      </c>
      <c r="H5055">
        <v>1285.07496816657</v>
      </c>
      <c r="I5055">
        <v>1007.52480333045</v>
      </c>
      <c r="J5055">
        <v>1354.5721545925601</v>
      </c>
      <c r="K5055">
        <v>1420.7721985328101</v>
      </c>
    </row>
    <row r="5056" spans="1:11" x14ac:dyDescent="0.35">
      <c r="A5056" t="str">
        <f t="shared" si="80"/>
        <v>Grazing Livestock</v>
      </c>
      <c r="B5056" t="s">
        <v>63</v>
      </c>
      <c r="F5056" t="s">
        <v>224</v>
      </c>
      <c r="G5056" t="s">
        <v>9</v>
      </c>
      <c r="H5056">
        <v>78765.381550366204</v>
      </c>
      <c r="I5056">
        <v>50603.359309481501</v>
      </c>
      <c r="J5056">
        <v>88816.823835689298</v>
      </c>
      <c r="K5056">
        <v>86615.195190267594</v>
      </c>
    </row>
    <row r="5057" spans="1:11" x14ac:dyDescent="0.35">
      <c r="A5057" t="str">
        <f t="shared" si="80"/>
        <v>Grazing Livestock</v>
      </c>
      <c r="B5057" t="s">
        <v>63</v>
      </c>
      <c r="F5057" t="s">
        <v>571</v>
      </c>
      <c r="G5057" t="s">
        <v>9</v>
      </c>
      <c r="H5057">
        <v>50072.926349476802</v>
      </c>
      <c r="I5057">
        <v>31561.4851130649</v>
      </c>
      <c r="J5057">
        <v>57021.732721831002</v>
      </c>
      <c r="K5057">
        <v>54558.359822093</v>
      </c>
    </row>
    <row r="5058" spans="1:11" x14ac:dyDescent="0.35">
      <c r="A5058" t="str">
        <f t="shared" si="80"/>
        <v>Grazing Livestock</v>
      </c>
      <c r="B5058" t="s">
        <v>63</v>
      </c>
      <c r="F5058" t="s">
        <v>572</v>
      </c>
      <c r="G5058" t="s">
        <v>9</v>
      </c>
      <c r="H5058">
        <v>4796.59962023563</v>
      </c>
      <c r="I5058">
        <v>3217.76118195135</v>
      </c>
      <c r="J5058">
        <v>4777.9591671376702</v>
      </c>
      <c r="K5058">
        <v>6385.3181901084499</v>
      </c>
    </row>
    <row r="5059" spans="1:11" x14ac:dyDescent="0.35">
      <c r="A5059" t="str">
        <f t="shared" si="80"/>
        <v>Grazing Livestock</v>
      </c>
      <c r="B5059" t="s">
        <v>63</v>
      </c>
      <c r="F5059" t="s">
        <v>573</v>
      </c>
      <c r="G5059" t="s">
        <v>9</v>
      </c>
      <c r="H5059">
        <v>6740.9345351011198</v>
      </c>
      <c r="I5059">
        <v>4234.0151778681602</v>
      </c>
      <c r="J5059">
        <v>7837.7196802792196</v>
      </c>
      <c r="K5059">
        <v>7041.0865766798497</v>
      </c>
    </row>
    <row r="5060" spans="1:11" x14ac:dyDescent="0.35">
      <c r="A5060" t="str">
        <f t="shared" si="80"/>
        <v>Grazing Livestock</v>
      </c>
      <c r="B5060" t="s">
        <v>63</v>
      </c>
      <c r="F5060" t="s">
        <v>574</v>
      </c>
      <c r="G5060" t="s">
        <v>9</v>
      </c>
      <c r="H5060">
        <v>17154.921045552699</v>
      </c>
      <c r="I5060">
        <v>11590.0978365971</v>
      </c>
      <c r="J5060">
        <v>19179.412266441301</v>
      </c>
      <c r="K5060">
        <v>18630.430601386099</v>
      </c>
    </row>
    <row r="5061" spans="1:11" x14ac:dyDescent="0.35">
      <c r="A5061" t="str">
        <f t="shared" si="80"/>
        <v>Grazing Livestock</v>
      </c>
      <c r="B5061" t="s">
        <v>63</v>
      </c>
      <c r="F5061" t="s">
        <v>575</v>
      </c>
      <c r="G5061" t="s">
        <v>9</v>
      </c>
      <c r="H5061">
        <v>11000.409072546699</v>
      </c>
      <c r="I5061">
        <v>8312.1024919670708</v>
      </c>
      <c r="J5061">
        <v>11262.271810035299</v>
      </c>
      <c r="K5061">
        <v>13126.235300120699</v>
      </c>
    </row>
    <row r="5062" spans="1:11" x14ac:dyDescent="0.35">
      <c r="A5062" t="str">
        <f t="shared" si="80"/>
        <v>Grazing Livestock</v>
      </c>
      <c r="B5062" t="s">
        <v>63</v>
      </c>
      <c r="F5062" t="s">
        <v>576</v>
      </c>
      <c r="G5062" t="s">
        <v>9</v>
      </c>
      <c r="H5062">
        <v>2971.0475317577002</v>
      </c>
      <c r="I5062">
        <v>1317.20162630862</v>
      </c>
      <c r="J5062">
        <v>3538.0720547699302</v>
      </c>
      <c r="K5062">
        <v>3477.9257527447699</v>
      </c>
    </row>
    <row r="5063" spans="1:11" x14ac:dyDescent="0.35">
      <c r="A5063" t="str">
        <f t="shared" si="80"/>
        <v>Grazing Livestock</v>
      </c>
      <c r="B5063" t="s">
        <v>63</v>
      </c>
      <c r="F5063" t="s">
        <v>227</v>
      </c>
      <c r="G5063" t="s">
        <v>9</v>
      </c>
      <c r="H5063">
        <v>107.97494702155799</v>
      </c>
      <c r="I5063" t="s">
        <v>19</v>
      </c>
      <c r="J5063">
        <v>126.180277313518</v>
      </c>
      <c r="K5063" t="s">
        <v>19</v>
      </c>
    </row>
    <row r="5064" spans="1:11" x14ac:dyDescent="0.35">
      <c r="A5064" t="str">
        <f t="shared" si="80"/>
        <v>Grazing LivestockDairy</v>
      </c>
      <c r="B5064" t="s">
        <v>63</v>
      </c>
      <c r="C5064" t="s">
        <v>64</v>
      </c>
      <c r="F5064" t="s">
        <v>4</v>
      </c>
      <c r="G5064" t="s">
        <v>5</v>
      </c>
      <c r="H5064">
        <v>5839.0001769999999</v>
      </c>
      <c r="I5064">
        <v>1482.183477</v>
      </c>
      <c r="J5064">
        <v>2879.2031999999999</v>
      </c>
      <c r="K5064">
        <v>1477.6134999999999</v>
      </c>
    </row>
    <row r="5065" spans="1:11" x14ac:dyDescent="0.35">
      <c r="A5065" t="str">
        <f t="shared" si="80"/>
        <v>Grazing LivestockDairy</v>
      </c>
      <c r="B5065" t="s">
        <v>63</v>
      </c>
      <c r="C5065" t="s">
        <v>64</v>
      </c>
      <c r="F5065" t="s">
        <v>6</v>
      </c>
      <c r="G5065" t="s">
        <v>7</v>
      </c>
      <c r="H5065">
        <v>168.443519154966</v>
      </c>
      <c r="I5065">
        <v>136.448772673338</v>
      </c>
      <c r="J5065">
        <v>178.12802988514301</v>
      </c>
      <c r="K5065">
        <v>181.666469744625</v>
      </c>
    </row>
    <row r="5066" spans="1:11" x14ac:dyDescent="0.35">
      <c r="A5066" t="str">
        <f t="shared" si="80"/>
        <v>Grazing LivestockDairy</v>
      </c>
      <c r="B5066" t="s">
        <v>63</v>
      </c>
      <c r="C5066" t="s">
        <v>64</v>
      </c>
      <c r="F5066" t="s">
        <v>228</v>
      </c>
      <c r="G5066" t="s">
        <v>9</v>
      </c>
      <c r="H5066">
        <v>309796.51097571099</v>
      </c>
      <c r="I5066">
        <v>217008.13958490701</v>
      </c>
      <c r="J5066">
        <v>345204.03339021001</v>
      </c>
      <c r="K5066">
        <v>333878.54534619499</v>
      </c>
    </row>
    <row r="5067" spans="1:11" x14ac:dyDescent="0.35">
      <c r="A5067" t="str">
        <f t="shared" si="80"/>
        <v>Grazing LivestockDairy</v>
      </c>
      <c r="B5067" t="s">
        <v>63</v>
      </c>
      <c r="C5067" t="s">
        <v>64</v>
      </c>
      <c r="F5067" t="s">
        <v>223</v>
      </c>
      <c r="G5067" t="s">
        <v>9</v>
      </c>
      <c r="H5067">
        <v>33596.091721630903</v>
      </c>
      <c r="I5067">
        <v>25053.145473373101</v>
      </c>
      <c r="J5067">
        <v>33743.796052428697</v>
      </c>
      <c r="K5067">
        <v>41877.650459541699</v>
      </c>
    </row>
    <row r="5068" spans="1:11" x14ac:dyDescent="0.35">
      <c r="A5068" t="str">
        <f t="shared" si="80"/>
        <v>Grazing LivestockDairy</v>
      </c>
      <c r="B5068" t="s">
        <v>63</v>
      </c>
      <c r="C5068" t="s">
        <v>64</v>
      </c>
      <c r="F5068" t="s">
        <v>567</v>
      </c>
      <c r="G5068" t="s">
        <v>9</v>
      </c>
      <c r="H5068">
        <v>6241.8322229088399</v>
      </c>
      <c r="I5068">
        <v>4229.9286009170701</v>
      </c>
      <c r="J5068">
        <v>6487.4635059449802</v>
      </c>
      <c r="K5068">
        <v>7781.3335401984295</v>
      </c>
    </row>
    <row r="5069" spans="1:11" x14ac:dyDescent="0.35">
      <c r="A5069" t="str">
        <f t="shared" si="80"/>
        <v>Grazing LivestockDairy</v>
      </c>
      <c r="B5069" t="s">
        <v>63</v>
      </c>
      <c r="C5069" t="s">
        <v>64</v>
      </c>
      <c r="F5069" t="s">
        <v>568</v>
      </c>
      <c r="G5069" t="s">
        <v>9</v>
      </c>
      <c r="H5069">
        <v>17296.116993419098</v>
      </c>
      <c r="I5069">
        <v>12997.1193787549</v>
      </c>
      <c r="J5069">
        <v>17562.442586094701</v>
      </c>
      <c r="K5069">
        <v>21089.461960451801</v>
      </c>
    </row>
    <row r="5070" spans="1:11" x14ac:dyDescent="0.35">
      <c r="A5070" t="str">
        <f t="shared" si="80"/>
        <v>Grazing LivestockDairy</v>
      </c>
      <c r="B5070" t="s">
        <v>63</v>
      </c>
      <c r="C5070" t="s">
        <v>64</v>
      </c>
      <c r="F5070" t="s">
        <v>569</v>
      </c>
      <c r="G5070" t="s">
        <v>9</v>
      </c>
      <c r="H5070">
        <v>6747.8051106836001</v>
      </c>
      <c r="I5070">
        <v>5036.8407396185003</v>
      </c>
      <c r="J5070">
        <v>6138.9809822036896</v>
      </c>
      <c r="K5070">
        <v>9650.38518286412</v>
      </c>
    </row>
    <row r="5071" spans="1:11" x14ac:dyDescent="0.35">
      <c r="A5071" t="str">
        <f t="shared" si="80"/>
        <v>Grazing LivestockDairy</v>
      </c>
      <c r="B5071" t="s">
        <v>63</v>
      </c>
      <c r="C5071" t="s">
        <v>64</v>
      </c>
      <c r="F5071" t="s">
        <v>570</v>
      </c>
      <c r="G5071" t="s">
        <v>9</v>
      </c>
      <c r="H5071">
        <v>3310.3373946193301</v>
      </c>
      <c r="I5071">
        <v>2789.2567540826799</v>
      </c>
      <c r="J5071">
        <v>3554.90897818535</v>
      </c>
      <c r="K5071">
        <v>3356.4697760273598</v>
      </c>
    </row>
    <row r="5072" spans="1:11" x14ac:dyDescent="0.35">
      <c r="A5072" t="str">
        <f t="shared" si="80"/>
        <v>Grazing LivestockDairy</v>
      </c>
      <c r="B5072" t="s">
        <v>63</v>
      </c>
      <c r="C5072" t="s">
        <v>64</v>
      </c>
      <c r="F5072" t="s">
        <v>224</v>
      </c>
      <c r="G5072" t="s">
        <v>9</v>
      </c>
      <c r="H5072">
        <v>239352.691526918</v>
      </c>
      <c r="I5072">
        <v>165863.839737973</v>
      </c>
      <c r="J5072">
        <v>272714.09476021002</v>
      </c>
      <c r="K5072">
        <v>248062.48127876499</v>
      </c>
    </row>
    <row r="5073" spans="1:11" x14ac:dyDescent="0.35">
      <c r="A5073" t="str">
        <f t="shared" si="80"/>
        <v>Grazing LivestockDairy</v>
      </c>
      <c r="B5073" t="s">
        <v>63</v>
      </c>
      <c r="C5073" t="s">
        <v>64</v>
      </c>
      <c r="F5073" t="s">
        <v>571</v>
      </c>
      <c r="G5073" t="s">
        <v>9</v>
      </c>
      <c r="H5073">
        <v>164192.84093090499</v>
      </c>
      <c r="I5073">
        <v>110126.023116424</v>
      </c>
      <c r="J5073">
        <v>189867.92487060299</v>
      </c>
      <c r="K5073">
        <v>168397.70247226401</v>
      </c>
    </row>
    <row r="5074" spans="1:11" x14ac:dyDescent="0.35">
      <c r="A5074" t="str">
        <f t="shared" si="80"/>
        <v>Grazing LivestockDairy</v>
      </c>
      <c r="B5074" t="s">
        <v>63</v>
      </c>
      <c r="C5074" t="s">
        <v>64</v>
      </c>
      <c r="F5074" t="s">
        <v>572</v>
      </c>
      <c r="G5074" t="s">
        <v>9</v>
      </c>
      <c r="H5074">
        <v>12700.2643984849</v>
      </c>
      <c r="I5074">
        <v>12743.597144417499</v>
      </c>
      <c r="J5074">
        <v>10332.2001466239</v>
      </c>
      <c r="K5074">
        <v>17271.088292371402</v>
      </c>
    </row>
    <row r="5075" spans="1:11" x14ac:dyDescent="0.35">
      <c r="A5075" t="str">
        <f t="shared" si="80"/>
        <v>Grazing LivestockDairy</v>
      </c>
      <c r="B5075" t="s">
        <v>63</v>
      </c>
      <c r="C5075" t="s">
        <v>64</v>
      </c>
      <c r="F5075" t="s">
        <v>573</v>
      </c>
      <c r="G5075" t="s">
        <v>9</v>
      </c>
      <c r="H5075">
        <v>17445.857179516599</v>
      </c>
      <c r="I5075">
        <v>11528.3480058077</v>
      </c>
      <c r="J5075">
        <v>21255.422927565502</v>
      </c>
      <c r="K5075">
        <v>15958.540252508499</v>
      </c>
    </row>
    <row r="5076" spans="1:11" x14ac:dyDescent="0.35">
      <c r="A5076" t="str">
        <f t="shared" si="80"/>
        <v>Grazing LivestockDairy</v>
      </c>
      <c r="B5076" t="s">
        <v>63</v>
      </c>
      <c r="C5076" t="s">
        <v>64</v>
      </c>
      <c r="F5076" t="s">
        <v>574</v>
      </c>
      <c r="G5076" t="s">
        <v>9</v>
      </c>
      <c r="H5076">
        <v>45013.7290180118</v>
      </c>
      <c r="I5076">
        <v>31465.871471323298</v>
      </c>
      <c r="J5076">
        <v>51258.546815417503</v>
      </c>
      <c r="K5076">
        <v>46435.150261621202</v>
      </c>
    </row>
    <row r="5077" spans="1:11" x14ac:dyDescent="0.35">
      <c r="A5077" t="str">
        <f t="shared" si="80"/>
        <v>Grazing LivestockDairy</v>
      </c>
      <c r="B5077" t="s">
        <v>63</v>
      </c>
      <c r="C5077" t="s">
        <v>64</v>
      </c>
      <c r="F5077" t="s">
        <v>575</v>
      </c>
      <c r="G5077" t="s">
        <v>9</v>
      </c>
      <c r="H5077">
        <v>29729.3579003784</v>
      </c>
      <c r="I5077">
        <v>21968.635642270099</v>
      </c>
      <c r="J5077">
        <v>30318.976762876599</v>
      </c>
      <c r="K5077">
        <v>36365.180992729198</v>
      </c>
    </row>
    <row r="5078" spans="1:11" x14ac:dyDescent="0.35">
      <c r="A5078" t="str">
        <f t="shared" si="80"/>
        <v>Grazing LivestockDairy</v>
      </c>
      <c r="B5078" t="s">
        <v>63</v>
      </c>
      <c r="C5078" t="s">
        <v>64</v>
      </c>
      <c r="F5078" t="s">
        <v>576</v>
      </c>
      <c r="G5078" t="s">
        <v>9</v>
      </c>
      <c r="H5078">
        <v>7021.61232854027</v>
      </c>
      <c r="I5078">
        <v>4091.95982021597</v>
      </c>
      <c r="J5078">
        <v>8261.1809001184793</v>
      </c>
      <c r="K5078">
        <v>7544.9648447987202</v>
      </c>
    </row>
    <row r="5079" spans="1:11" x14ac:dyDescent="0.35">
      <c r="A5079" t="str">
        <f t="shared" si="80"/>
        <v>Grazing LivestockDairy</v>
      </c>
      <c r="B5079" t="s">
        <v>63</v>
      </c>
      <c r="C5079" t="s">
        <v>64</v>
      </c>
      <c r="F5079" t="s">
        <v>227</v>
      </c>
      <c r="G5079" t="s">
        <v>9</v>
      </c>
      <c r="H5079" t="s">
        <v>19</v>
      </c>
      <c r="I5079" t="s">
        <v>24</v>
      </c>
      <c r="J5079" t="s">
        <v>19</v>
      </c>
      <c r="K5079" t="s">
        <v>19</v>
      </c>
    </row>
    <row r="5080" spans="1:11" x14ac:dyDescent="0.35">
      <c r="A5080" t="str">
        <f t="shared" si="80"/>
        <v>Grazing LivestockGrazing livestock (lowland)</v>
      </c>
      <c r="B5080" t="s">
        <v>63</v>
      </c>
      <c r="C5080" t="s">
        <v>65</v>
      </c>
      <c r="F5080" t="s">
        <v>4</v>
      </c>
      <c r="G5080" t="s">
        <v>5</v>
      </c>
      <c r="H5080">
        <v>12791.000599999999</v>
      </c>
      <c r="I5080">
        <v>3170.4452000000001</v>
      </c>
      <c r="J5080">
        <v>6377.9678000000004</v>
      </c>
      <c r="K5080">
        <v>3242.5875999999998</v>
      </c>
    </row>
    <row r="5081" spans="1:11" x14ac:dyDescent="0.35">
      <c r="A5081" t="str">
        <f t="shared" si="80"/>
        <v>Grazing LivestockGrazing livestock (lowland)</v>
      </c>
      <c r="B5081" t="s">
        <v>63</v>
      </c>
      <c r="C5081" t="s">
        <v>65</v>
      </c>
      <c r="F5081" t="s">
        <v>6</v>
      </c>
      <c r="G5081" t="s">
        <v>7</v>
      </c>
      <c r="H5081">
        <v>94.501708578060601</v>
      </c>
      <c r="I5081">
        <v>57.892403977523401</v>
      </c>
      <c r="J5081">
        <v>95.636351734795497</v>
      </c>
      <c r="K5081">
        <v>128.06474216517699</v>
      </c>
    </row>
    <row r="5082" spans="1:11" x14ac:dyDescent="0.35">
      <c r="A5082" t="str">
        <f t="shared" si="80"/>
        <v>Grazing LivestockGrazing livestock (lowland)</v>
      </c>
      <c r="B5082" t="s">
        <v>63</v>
      </c>
      <c r="C5082" t="s">
        <v>65</v>
      </c>
      <c r="F5082" t="s">
        <v>228</v>
      </c>
      <c r="G5082" t="s">
        <v>9</v>
      </c>
      <c r="H5082">
        <v>44334.432266127798</v>
      </c>
      <c r="I5082">
        <v>23066.1567985783</v>
      </c>
      <c r="J5082">
        <v>51455.374178746999</v>
      </c>
      <c r="K5082">
        <v>51123.073425433402</v>
      </c>
    </row>
    <row r="5083" spans="1:11" x14ac:dyDescent="0.35">
      <c r="A5083" t="str">
        <f t="shared" si="80"/>
        <v>Grazing LivestockGrazing livestock (lowland)</v>
      </c>
      <c r="B5083" t="s">
        <v>63</v>
      </c>
      <c r="C5083" t="s">
        <v>65</v>
      </c>
      <c r="F5083" t="s">
        <v>223</v>
      </c>
      <c r="G5083" t="s">
        <v>9</v>
      </c>
      <c r="H5083">
        <v>6745.6148482238304</v>
      </c>
      <c r="I5083">
        <v>3272.8271338044201</v>
      </c>
      <c r="J5083">
        <v>7597.9899412160703</v>
      </c>
      <c r="K5083">
        <v>8464.5698714199698</v>
      </c>
    </row>
    <row r="5084" spans="1:11" x14ac:dyDescent="0.35">
      <c r="A5084" t="str">
        <f t="shared" si="80"/>
        <v>Grazing LivestockGrazing livestock (lowland)</v>
      </c>
      <c r="B5084" t="s">
        <v>63</v>
      </c>
      <c r="C5084" t="s">
        <v>65</v>
      </c>
      <c r="F5084" t="s">
        <v>567</v>
      </c>
      <c r="G5084" t="s">
        <v>9</v>
      </c>
      <c r="H5084">
        <v>1156.5821143656301</v>
      </c>
      <c r="I5084">
        <v>533.73074081204697</v>
      </c>
      <c r="J5084">
        <v>1212.66857499657</v>
      </c>
      <c r="K5084">
        <v>1655.25746477905</v>
      </c>
    </row>
    <row r="5085" spans="1:11" x14ac:dyDescent="0.35">
      <c r="A5085" t="str">
        <f t="shared" si="80"/>
        <v>Grazing LivestockGrazing livestock (lowland)</v>
      </c>
      <c r="B5085" t="s">
        <v>63</v>
      </c>
      <c r="C5085" t="s">
        <v>65</v>
      </c>
      <c r="F5085" t="s">
        <v>568</v>
      </c>
      <c r="G5085" t="s">
        <v>9</v>
      </c>
      <c r="H5085">
        <v>3764.5501880439301</v>
      </c>
      <c r="I5085">
        <v>1973.98870332154</v>
      </c>
      <c r="J5085">
        <v>4341.7652820699404</v>
      </c>
      <c r="K5085">
        <v>4379.9284067144399</v>
      </c>
    </row>
    <row r="5086" spans="1:11" x14ac:dyDescent="0.35">
      <c r="A5086" t="str">
        <f t="shared" si="80"/>
        <v>Grazing LivestockGrazing livestock (lowland)</v>
      </c>
      <c r="B5086" t="s">
        <v>63</v>
      </c>
      <c r="C5086" t="s">
        <v>65</v>
      </c>
      <c r="F5086" t="s">
        <v>569</v>
      </c>
      <c r="G5086" t="s">
        <v>9</v>
      </c>
      <c r="H5086">
        <v>1125.71644441171</v>
      </c>
      <c r="I5086">
        <v>180.12723651555299</v>
      </c>
      <c r="J5086">
        <v>1373.10124905303</v>
      </c>
      <c r="K5086">
        <v>1563.6773023186799</v>
      </c>
    </row>
    <row r="5087" spans="1:11" x14ac:dyDescent="0.35">
      <c r="A5087" t="str">
        <f t="shared" si="80"/>
        <v>Grazing LivestockGrazing livestock (lowland)</v>
      </c>
      <c r="B5087" t="s">
        <v>63</v>
      </c>
      <c r="C5087" t="s">
        <v>65</v>
      </c>
      <c r="F5087" t="s">
        <v>570</v>
      </c>
      <c r="G5087" t="s">
        <v>9</v>
      </c>
      <c r="H5087">
        <v>698.76610140257503</v>
      </c>
      <c r="I5087">
        <v>584.980453155286</v>
      </c>
      <c r="J5087">
        <v>670.45483509653297</v>
      </c>
      <c r="K5087">
        <v>865.70669760779901</v>
      </c>
    </row>
    <row r="5088" spans="1:11" x14ac:dyDescent="0.35">
      <c r="A5088" t="str">
        <f t="shared" si="80"/>
        <v>Grazing LivestockGrazing livestock (lowland)</v>
      </c>
      <c r="B5088" t="s">
        <v>63</v>
      </c>
      <c r="C5088" t="s">
        <v>65</v>
      </c>
      <c r="F5088" t="s">
        <v>224</v>
      </c>
      <c r="G5088" t="s">
        <v>9</v>
      </c>
      <c r="H5088">
        <v>29729.730584298399</v>
      </c>
      <c r="I5088">
        <v>14462.349326523599</v>
      </c>
      <c r="J5088">
        <v>35155.730709364798</v>
      </c>
      <c r="K5088">
        <v>33984.832757887503</v>
      </c>
    </row>
    <row r="5089" spans="1:11" x14ac:dyDescent="0.35">
      <c r="A5089" t="str">
        <f t="shared" si="80"/>
        <v>Grazing LivestockGrazing livestock (lowland)</v>
      </c>
      <c r="B5089" t="s">
        <v>63</v>
      </c>
      <c r="C5089" t="s">
        <v>65</v>
      </c>
      <c r="F5089" t="s">
        <v>571</v>
      </c>
      <c r="G5089" t="s">
        <v>9</v>
      </c>
      <c r="H5089">
        <v>14577.488553389599</v>
      </c>
      <c r="I5089">
        <v>6425.9094799998402</v>
      </c>
      <c r="J5089">
        <v>17085.700218367401</v>
      </c>
      <c r="K5089">
        <v>17614.211913103001</v>
      </c>
    </row>
    <row r="5090" spans="1:11" x14ac:dyDescent="0.35">
      <c r="A5090" t="str">
        <f t="shared" si="80"/>
        <v>Grazing LivestockGrazing livestock (lowland)</v>
      </c>
      <c r="B5090" t="s">
        <v>63</v>
      </c>
      <c r="C5090" t="s">
        <v>65</v>
      </c>
      <c r="F5090" t="s">
        <v>572</v>
      </c>
      <c r="G5090" t="s">
        <v>9</v>
      </c>
      <c r="H5090">
        <v>3361.1077881272199</v>
      </c>
      <c r="I5090" t="s">
        <v>19</v>
      </c>
      <c r="J5090">
        <v>4468.8020051778803</v>
      </c>
      <c r="K5090">
        <v>4069.2294972077202</v>
      </c>
    </row>
    <row r="5091" spans="1:11" x14ac:dyDescent="0.35">
      <c r="A5091" t="str">
        <f t="shared" si="80"/>
        <v>Grazing LivestockGrazing livestock (lowland)</v>
      </c>
      <c r="B5091" t="s">
        <v>63</v>
      </c>
      <c r="C5091" t="s">
        <v>65</v>
      </c>
      <c r="F5091" t="s">
        <v>573</v>
      </c>
      <c r="G5091" t="s">
        <v>9</v>
      </c>
      <c r="H5091">
        <v>3126.1227150126101</v>
      </c>
      <c r="I5091">
        <v>1889.7605995208501</v>
      </c>
      <c r="J5091">
        <v>3701.44374266048</v>
      </c>
      <c r="K5091">
        <v>3203.3571266663698</v>
      </c>
    </row>
    <row r="5092" spans="1:11" x14ac:dyDescent="0.35">
      <c r="A5092" t="str">
        <f t="shared" si="80"/>
        <v>Grazing LivestockGrazing livestock (lowland)</v>
      </c>
      <c r="B5092" t="s">
        <v>63</v>
      </c>
      <c r="C5092" t="s">
        <v>65</v>
      </c>
      <c r="F5092" t="s">
        <v>574</v>
      </c>
      <c r="G5092" t="s">
        <v>9</v>
      </c>
      <c r="H5092">
        <v>8665.0115277689692</v>
      </c>
      <c r="I5092">
        <v>5738.1488198565903</v>
      </c>
      <c r="J5092">
        <v>9899.7847431590999</v>
      </c>
      <c r="K5092">
        <v>9098.0342209104801</v>
      </c>
    </row>
    <row r="5093" spans="1:11" x14ac:dyDescent="0.35">
      <c r="A5093" t="str">
        <f t="shared" si="80"/>
        <v>Grazing LivestockGrazing livestock (lowland)</v>
      </c>
      <c r="B5093" t="s">
        <v>63</v>
      </c>
      <c r="C5093" t="s">
        <v>65</v>
      </c>
      <c r="F5093" t="s">
        <v>575</v>
      </c>
      <c r="G5093" t="s">
        <v>9</v>
      </c>
      <c r="H5093">
        <v>6245.74591009713</v>
      </c>
      <c r="I5093">
        <v>5013.7519787441797</v>
      </c>
      <c r="J5093">
        <v>6593.7488246491303</v>
      </c>
      <c r="K5093">
        <v>6765.8298895610396</v>
      </c>
    </row>
    <row r="5094" spans="1:11" x14ac:dyDescent="0.35">
      <c r="A5094" t="str">
        <f t="shared" si="80"/>
        <v>Grazing LivestockGrazing livestock (lowland)</v>
      </c>
      <c r="B5094" t="s">
        <v>63</v>
      </c>
      <c r="C5094" t="s">
        <v>65</v>
      </c>
      <c r="F5094" t="s">
        <v>576</v>
      </c>
      <c r="G5094" t="s">
        <v>9</v>
      </c>
      <c r="H5094">
        <v>1482.2080112246999</v>
      </c>
      <c r="I5094" t="s">
        <v>19</v>
      </c>
      <c r="J5094">
        <v>1986.2740724247601</v>
      </c>
      <c r="K5094">
        <v>1632.6177439894</v>
      </c>
    </row>
    <row r="5095" spans="1:11" x14ac:dyDescent="0.35">
      <c r="A5095" t="str">
        <f t="shared" si="80"/>
        <v>Grazing LivestockGrazing livestock (lowland)</v>
      </c>
      <c r="B5095" t="s">
        <v>63</v>
      </c>
      <c r="C5095" t="s">
        <v>65</v>
      </c>
      <c r="F5095" t="s">
        <v>227</v>
      </c>
      <c r="G5095" t="s">
        <v>9</v>
      </c>
      <c r="H5095" t="s">
        <v>19</v>
      </c>
      <c r="I5095">
        <v>2.8796261484033798</v>
      </c>
      <c r="J5095" t="s">
        <v>19</v>
      </c>
      <c r="K5095" t="s">
        <v>24</v>
      </c>
    </row>
    <row r="5096" spans="1:11" x14ac:dyDescent="0.35">
      <c r="A5096" t="str">
        <f t="shared" si="80"/>
        <v>Grazing LivestockGrazing livestock (LFA)</v>
      </c>
      <c r="B5096" t="s">
        <v>63</v>
      </c>
      <c r="C5096" t="s">
        <v>66</v>
      </c>
      <c r="F5096" t="s">
        <v>4</v>
      </c>
      <c r="G5096" t="s">
        <v>5</v>
      </c>
      <c r="H5096">
        <v>6928.0001000000002</v>
      </c>
      <c r="I5096">
        <v>1697.7819999999999</v>
      </c>
      <c r="J5096">
        <v>3489.9393</v>
      </c>
      <c r="K5096">
        <v>1740.2788</v>
      </c>
    </row>
    <row r="5097" spans="1:11" x14ac:dyDescent="0.35">
      <c r="A5097" t="str">
        <f t="shared" si="80"/>
        <v>Grazing LivestockGrazing livestock (LFA)</v>
      </c>
      <c r="B5097" t="s">
        <v>63</v>
      </c>
      <c r="C5097" t="s">
        <v>66</v>
      </c>
      <c r="F5097" t="s">
        <v>6</v>
      </c>
      <c r="G5097" t="s">
        <v>7</v>
      </c>
      <c r="H5097">
        <v>171.82483368512101</v>
      </c>
      <c r="I5097">
        <v>73.111349671512599</v>
      </c>
      <c r="J5097">
        <v>133.45696469219399</v>
      </c>
      <c r="K5097">
        <v>345.07035628256801</v>
      </c>
    </row>
    <row r="5098" spans="1:11" x14ac:dyDescent="0.35">
      <c r="A5098" t="str">
        <f t="shared" si="80"/>
        <v>Grazing LivestockGrazing livestock (LFA)</v>
      </c>
      <c r="B5098" t="s">
        <v>63</v>
      </c>
      <c r="C5098" t="s">
        <v>66</v>
      </c>
      <c r="F5098" t="s">
        <v>228</v>
      </c>
      <c r="G5098" t="s">
        <v>9</v>
      </c>
      <c r="H5098">
        <v>45785.809701215199</v>
      </c>
      <c r="I5098">
        <v>23273.2721482499</v>
      </c>
      <c r="J5098">
        <v>47569.916714769301</v>
      </c>
      <c r="K5098">
        <v>64170.769541983798</v>
      </c>
    </row>
    <row r="5099" spans="1:11" x14ac:dyDescent="0.35">
      <c r="A5099" t="str">
        <f t="shared" si="80"/>
        <v>Grazing LivestockGrazing livestock (LFA)</v>
      </c>
      <c r="B5099" t="s">
        <v>63</v>
      </c>
      <c r="C5099" t="s">
        <v>66</v>
      </c>
      <c r="F5099" t="s">
        <v>223</v>
      </c>
      <c r="G5099" t="s">
        <v>9</v>
      </c>
      <c r="H5099">
        <v>5457.4425552332204</v>
      </c>
      <c r="I5099">
        <v>2461.2658642275601</v>
      </c>
      <c r="J5099">
        <v>5749.8188438692896</v>
      </c>
      <c r="K5099">
        <v>7794.1252492416797</v>
      </c>
    </row>
    <row r="5100" spans="1:11" x14ac:dyDescent="0.35">
      <c r="A5100" t="str">
        <f t="shared" si="80"/>
        <v>Grazing LivestockGrazing livestock (LFA)</v>
      </c>
      <c r="B5100" t="s">
        <v>63</v>
      </c>
      <c r="C5100" t="s">
        <v>66</v>
      </c>
      <c r="F5100" t="s">
        <v>567</v>
      </c>
      <c r="G5100" t="s">
        <v>9</v>
      </c>
      <c r="H5100">
        <v>400.92532660327203</v>
      </c>
      <c r="I5100">
        <v>230.131980725441</v>
      </c>
      <c r="J5100">
        <v>377.16293965341998</v>
      </c>
      <c r="K5100">
        <v>615.20085327707295</v>
      </c>
    </row>
    <row r="5101" spans="1:11" x14ac:dyDescent="0.35">
      <c r="A5101" t="str">
        <f t="shared" si="80"/>
        <v>Grazing LivestockGrazing livestock (LFA)</v>
      </c>
      <c r="B5101" t="s">
        <v>63</v>
      </c>
      <c r="C5101" t="s">
        <v>66</v>
      </c>
      <c r="F5101" t="s">
        <v>568</v>
      </c>
      <c r="G5101" t="s">
        <v>9</v>
      </c>
      <c r="H5101">
        <v>3959.32804992309</v>
      </c>
      <c r="I5101">
        <v>1890.69979025576</v>
      </c>
      <c r="J5101">
        <v>4055.35507193492</v>
      </c>
      <c r="K5101">
        <v>5784.8696504835898</v>
      </c>
    </row>
    <row r="5102" spans="1:11" x14ac:dyDescent="0.35">
      <c r="A5102" t="str">
        <f t="shared" si="80"/>
        <v>Grazing LivestockGrazing livestock (LFA)</v>
      </c>
      <c r="B5102" t="s">
        <v>63</v>
      </c>
      <c r="C5102" t="s">
        <v>66</v>
      </c>
      <c r="F5102" t="s">
        <v>569</v>
      </c>
      <c r="G5102" t="s">
        <v>9</v>
      </c>
      <c r="H5102">
        <v>436.54125117579002</v>
      </c>
      <c r="I5102">
        <v>99.3209676507349</v>
      </c>
      <c r="J5102">
        <v>527.76388858683003</v>
      </c>
      <c r="K5102">
        <v>582.58972343971595</v>
      </c>
    </row>
    <row r="5103" spans="1:11" x14ac:dyDescent="0.35">
      <c r="A5103" t="str">
        <f t="shared" si="80"/>
        <v>Grazing LivestockGrazing livestock (LFA)</v>
      </c>
      <c r="B5103" t="s">
        <v>63</v>
      </c>
      <c r="C5103" t="s">
        <v>66</v>
      </c>
      <c r="F5103" t="s">
        <v>570</v>
      </c>
      <c r="G5103" t="s">
        <v>9</v>
      </c>
      <c r="H5103">
        <v>660.64792753106303</v>
      </c>
      <c r="I5103">
        <v>241.11312559563001</v>
      </c>
      <c r="J5103">
        <v>789.53694369412096</v>
      </c>
      <c r="K5103">
        <v>811.46502204129604</v>
      </c>
    </row>
    <row r="5104" spans="1:11" x14ac:dyDescent="0.35">
      <c r="A5104" t="str">
        <f t="shared" si="80"/>
        <v>Grazing LivestockGrazing livestock (LFA)</v>
      </c>
      <c r="B5104" t="s">
        <v>63</v>
      </c>
      <c r="C5104" t="s">
        <v>66</v>
      </c>
      <c r="F5104" t="s">
        <v>224</v>
      </c>
      <c r="G5104" t="s">
        <v>9</v>
      </c>
      <c r="H5104">
        <v>33953.850665908598</v>
      </c>
      <c r="I5104">
        <v>17469.489343508201</v>
      </c>
      <c r="J5104">
        <v>35168.645242826999</v>
      </c>
      <c r="K5104">
        <v>47599.533529627603</v>
      </c>
    </row>
    <row r="5105" spans="1:11" x14ac:dyDescent="0.35">
      <c r="A5105" t="str">
        <f t="shared" si="80"/>
        <v>Grazing LivestockGrazing livestock (LFA)</v>
      </c>
      <c r="B5105" t="s">
        <v>63</v>
      </c>
      <c r="C5105" t="s">
        <v>66</v>
      </c>
      <c r="F5105" t="s">
        <v>571</v>
      </c>
      <c r="G5105" t="s">
        <v>9</v>
      </c>
      <c r="H5105">
        <v>19425.6930601516</v>
      </c>
      <c r="I5105">
        <v>9912.0065630334193</v>
      </c>
      <c r="J5105">
        <v>20407.7858329226</v>
      </c>
      <c r="K5105">
        <v>26737.579824795899</v>
      </c>
    </row>
    <row r="5106" spans="1:11" x14ac:dyDescent="0.35">
      <c r="A5106" t="str">
        <f t="shared" si="80"/>
        <v>Grazing LivestockGrazing livestock (LFA)</v>
      </c>
      <c r="B5106" t="s">
        <v>63</v>
      </c>
      <c r="C5106" t="s">
        <v>66</v>
      </c>
      <c r="F5106" t="s">
        <v>572</v>
      </c>
      <c r="G5106" t="s">
        <v>9</v>
      </c>
      <c r="H5106">
        <v>785.61192504890403</v>
      </c>
      <c r="I5106" t="s">
        <v>19</v>
      </c>
      <c r="J5106">
        <v>760.69904528138898</v>
      </c>
      <c r="K5106" t="s">
        <v>19</v>
      </c>
    </row>
    <row r="5107" spans="1:11" x14ac:dyDescent="0.35">
      <c r="A5107" t="str">
        <f t="shared" si="80"/>
        <v>Grazing LivestockGrazing livestock (LFA)</v>
      </c>
      <c r="B5107" t="s">
        <v>63</v>
      </c>
      <c r="C5107" t="s">
        <v>66</v>
      </c>
      <c r="F5107" t="s">
        <v>573</v>
      </c>
      <c r="G5107" t="s">
        <v>9</v>
      </c>
      <c r="H5107">
        <v>4392.63995931524</v>
      </c>
      <c r="I5107">
        <v>2243.6483829490498</v>
      </c>
      <c r="J5107">
        <v>4327.2691162278998</v>
      </c>
      <c r="K5107">
        <v>6620.2482545325502</v>
      </c>
    </row>
    <row r="5108" spans="1:11" x14ac:dyDescent="0.35">
      <c r="A5108" t="str">
        <f t="shared" si="80"/>
        <v>Grazing LivestockGrazing livestock (LFA)</v>
      </c>
      <c r="B5108" t="s">
        <v>63</v>
      </c>
      <c r="C5108" t="s">
        <v>66</v>
      </c>
      <c r="F5108" t="s">
        <v>574</v>
      </c>
      <c r="G5108" t="s">
        <v>9</v>
      </c>
      <c r="H5108">
        <v>9349.9057213928099</v>
      </c>
      <c r="I5108">
        <v>5166.26980495729</v>
      </c>
      <c r="J5108">
        <v>9672.8912483950699</v>
      </c>
      <c r="K5108">
        <v>12783.666949456599</v>
      </c>
    </row>
    <row r="5109" spans="1:11" x14ac:dyDescent="0.35">
      <c r="A5109" t="str">
        <f t="shared" si="80"/>
        <v>Grazing LivestockGrazing livestock (LFA)</v>
      </c>
      <c r="B5109" t="s">
        <v>63</v>
      </c>
      <c r="C5109" t="s">
        <v>66</v>
      </c>
      <c r="F5109" t="s">
        <v>575</v>
      </c>
      <c r="G5109" t="s">
        <v>9</v>
      </c>
      <c r="H5109">
        <v>3993.8508369247802</v>
      </c>
      <c r="I5109">
        <v>2549.1433865478598</v>
      </c>
      <c r="J5109">
        <v>4072.3368425920798</v>
      </c>
      <c r="K5109">
        <v>5245.8840794360103</v>
      </c>
    </row>
    <row r="5110" spans="1:11" x14ac:dyDescent="0.35">
      <c r="A5110" t="str">
        <f t="shared" si="80"/>
        <v>Grazing LivestockGrazing livestock (LFA)</v>
      </c>
      <c r="B5110" t="s">
        <v>63</v>
      </c>
      <c r="C5110" t="s">
        <v>66</v>
      </c>
      <c r="F5110" t="s">
        <v>576</v>
      </c>
      <c r="G5110" t="s">
        <v>9</v>
      </c>
      <c r="H5110">
        <v>2305.99249445738</v>
      </c>
      <c r="I5110">
        <v>767.537059881657</v>
      </c>
      <c r="J5110">
        <v>2477.4597575952098</v>
      </c>
      <c r="K5110">
        <v>3463.0206696766099</v>
      </c>
    </row>
    <row r="5111" spans="1:11" x14ac:dyDescent="0.35">
      <c r="A5111" t="str">
        <f t="shared" si="80"/>
        <v>Grazing LivestockGrazing livestock (LFA)</v>
      </c>
      <c r="B5111" t="s">
        <v>63</v>
      </c>
      <c r="C5111" t="s">
        <v>66</v>
      </c>
      <c r="F5111" t="s">
        <v>227</v>
      </c>
      <c r="G5111" t="s">
        <v>9</v>
      </c>
      <c r="H5111" t="s">
        <v>19</v>
      </c>
      <c r="I5111" t="s">
        <v>24</v>
      </c>
      <c r="J5111" t="s">
        <v>19</v>
      </c>
      <c r="K5111" t="s">
        <v>19</v>
      </c>
    </row>
    <row r="5112" spans="1:11" x14ac:dyDescent="0.35">
      <c r="A5112" t="str">
        <f t="shared" ref="A5112:A5175" si="81">CONCATENATE(B5112,C5112,D5112,E5112)</f>
        <v>Grazing LivestockGrazing livestock (LFA)Grazing livestock (DA)</v>
      </c>
      <c r="B5112" t="s">
        <v>63</v>
      </c>
      <c r="C5112" t="s">
        <v>66</v>
      </c>
      <c r="D5112" t="s">
        <v>67</v>
      </c>
      <c r="F5112" t="s">
        <v>4</v>
      </c>
      <c r="G5112" t="s">
        <v>5</v>
      </c>
      <c r="H5112">
        <v>2634.0001999999999</v>
      </c>
      <c r="I5112">
        <v>910.23170000000005</v>
      </c>
      <c r="J5112">
        <v>1159.3735999999999</v>
      </c>
      <c r="K5112">
        <v>564.39490000000001</v>
      </c>
    </row>
    <row r="5113" spans="1:11" x14ac:dyDescent="0.35">
      <c r="A5113" t="str">
        <f t="shared" si="81"/>
        <v>Grazing LivestockGrazing livestock (LFA)Grazing livestock (DA)</v>
      </c>
      <c r="B5113" t="s">
        <v>63</v>
      </c>
      <c r="C5113" t="s">
        <v>66</v>
      </c>
      <c r="D5113" t="s">
        <v>67</v>
      </c>
      <c r="F5113" t="s">
        <v>6</v>
      </c>
      <c r="G5113" t="s">
        <v>7</v>
      </c>
      <c r="H5113">
        <v>91.992141920869997</v>
      </c>
      <c r="I5113">
        <v>66.213767614333804</v>
      </c>
      <c r="J5113">
        <v>91.198815661319202</v>
      </c>
      <c r="K5113">
        <v>135.19603159064701</v>
      </c>
    </row>
    <row r="5114" spans="1:11" x14ac:dyDescent="0.35">
      <c r="A5114" t="str">
        <f t="shared" si="81"/>
        <v>Grazing LivestockGrazing livestock (LFA)Grazing livestock (DA)</v>
      </c>
      <c r="B5114" t="s">
        <v>63</v>
      </c>
      <c r="C5114" t="s">
        <v>66</v>
      </c>
      <c r="D5114" t="s">
        <v>67</v>
      </c>
      <c r="F5114" t="s">
        <v>228</v>
      </c>
      <c r="G5114" t="s">
        <v>9</v>
      </c>
      <c r="H5114">
        <v>36842.093586401403</v>
      </c>
      <c r="I5114">
        <v>21630.949212272</v>
      </c>
      <c r="J5114">
        <v>44463.167203479497</v>
      </c>
      <c r="K5114">
        <v>45718.846808856702</v>
      </c>
    </row>
    <row r="5115" spans="1:11" x14ac:dyDescent="0.35">
      <c r="A5115" t="str">
        <f t="shared" si="81"/>
        <v>Grazing LivestockGrazing livestock (LFA)Grazing livestock (DA)</v>
      </c>
      <c r="B5115" t="s">
        <v>63</v>
      </c>
      <c r="C5115" t="s">
        <v>66</v>
      </c>
      <c r="D5115" t="s">
        <v>67</v>
      </c>
      <c r="F5115" t="s">
        <v>223</v>
      </c>
      <c r="G5115" t="s">
        <v>9</v>
      </c>
      <c r="H5115">
        <v>5721.4645342092199</v>
      </c>
      <c r="I5115">
        <v>2048.5891813040598</v>
      </c>
      <c r="J5115">
        <v>7580.54526823795</v>
      </c>
      <c r="K5115">
        <v>7826.0166006106701</v>
      </c>
    </row>
    <row r="5116" spans="1:11" x14ac:dyDescent="0.35">
      <c r="A5116" t="str">
        <f t="shared" si="81"/>
        <v>Grazing LivestockGrazing livestock (LFA)Grazing livestock (DA)</v>
      </c>
      <c r="B5116" t="s">
        <v>63</v>
      </c>
      <c r="C5116" t="s">
        <v>66</v>
      </c>
      <c r="D5116" t="s">
        <v>67</v>
      </c>
      <c r="F5116" t="s">
        <v>567</v>
      </c>
      <c r="G5116" t="s">
        <v>9</v>
      </c>
      <c r="H5116">
        <v>528.81561584543499</v>
      </c>
      <c r="I5116">
        <v>246.20078360267999</v>
      </c>
      <c r="J5116" t="s">
        <v>19</v>
      </c>
      <c r="K5116">
        <v>814.53237015430204</v>
      </c>
    </row>
    <row r="5117" spans="1:11" x14ac:dyDescent="0.35">
      <c r="A5117" t="str">
        <f t="shared" si="81"/>
        <v>Grazing LivestockGrazing livestock (LFA)Grazing livestock (DA)</v>
      </c>
      <c r="B5117" t="s">
        <v>63</v>
      </c>
      <c r="C5117" t="s">
        <v>66</v>
      </c>
      <c r="D5117" t="s">
        <v>67</v>
      </c>
      <c r="F5117" t="s">
        <v>568</v>
      </c>
      <c r="G5117" t="s">
        <v>9</v>
      </c>
      <c r="H5117">
        <v>3647.0023017462199</v>
      </c>
      <c r="I5117">
        <v>1409.42976595959</v>
      </c>
      <c r="J5117">
        <v>4537.8855734682902</v>
      </c>
      <c r="K5117">
        <v>5425.6202644637597</v>
      </c>
    </row>
    <row r="5118" spans="1:11" x14ac:dyDescent="0.35">
      <c r="A5118" t="str">
        <f t="shared" si="81"/>
        <v>Grazing LivestockGrazing livestock (LFA)Grazing livestock (DA)</v>
      </c>
      <c r="B5118" t="s">
        <v>63</v>
      </c>
      <c r="C5118" t="s">
        <v>66</v>
      </c>
      <c r="D5118" t="s">
        <v>67</v>
      </c>
      <c r="F5118" t="s">
        <v>569</v>
      </c>
      <c r="G5118" t="s">
        <v>9</v>
      </c>
      <c r="H5118">
        <v>537.89882263486504</v>
      </c>
      <c r="I5118" t="s">
        <v>19</v>
      </c>
      <c r="J5118">
        <v>806.52435375447601</v>
      </c>
      <c r="K5118" t="s">
        <v>19</v>
      </c>
    </row>
    <row r="5119" spans="1:11" x14ac:dyDescent="0.35">
      <c r="A5119" t="str">
        <f t="shared" si="81"/>
        <v>Grazing LivestockGrazing livestock (LFA)Grazing livestock (DA)</v>
      </c>
      <c r="B5119" t="s">
        <v>63</v>
      </c>
      <c r="C5119" t="s">
        <v>66</v>
      </c>
      <c r="D5119" t="s">
        <v>67</v>
      </c>
      <c r="F5119" t="s">
        <v>570</v>
      </c>
      <c r="G5119" t="s">
        <v>9</v>
      </c>
      <c r="H5119" t="s">
        <v>19</v>
      </c>
      <c r="I5119" t="s">
        <v>19</v>
      </c>
      <c r="J5119" t="s">
        <v>19</v>
      </c>
      <c r="K5119">
        <v>945.19365128919503</v>
      </c>
    </row>
    <row r="5120" spans="1:11" x14ac:dyDescent="0.35">
      <c r="A5120" t="str">
        <f t="shared" si="81"/>
        <v>Grazing LivestockGrazing livestock (LFA)Grazing livestock (DA)</v>
      </c>
      <c r="B5120" t="s">
        <v>63</v>
      </c>
      <c r="C5120" t="s">
        <v>66</v>
      </c>
      <c r="D5120" t="s">
        <v>67</v>
      </c>
      <c r="F5120" t="s">
        <v>224</v>
      </c>
      <c r="G5120" t="s">
        <v>9</v>
      </c>
      <c r="H5120">
        <v>25377.2392795946</v>
      </c>
      <c r="I5120">
        <v>16769.7130389987</v>
      </c>
      <c r="J5120">
        <v>29379.128644726799</v>
      </c>
      <c r="K5120">
        <v>31038.449830428999</v>
      </c>
    </row>
    <row r="5121" spans="1:11" x14ac:dyDescent="0.35">
      <c r="A5121" t="str">
        <f t="shared" si="81"/>
        <v>Grazing LivestockGrazing livestock (LFA)Grazing livestock (DA)</v>
      </c>
      <c r="B5121" t="s">
        <v>63</v>
      </c>
      <c r="C5121" t="s">
        <v>66</v>
      </c>
      <c r="D5121" t="s">
        <v>67</v>
      </c>
      <c r="F5121" t="s">
        <v>571</v>
      </c>
      <c r="G5121" t="s">
        <v>9</v>
      </c>
      <c r="H5121">
        <v>13491.2193642202</v>
      </c>
      <c r="I5121">
        <v>10082.121779322801</v>
      </c>
      <c r="J5121">
        <v>15411.041349397599</v>
      </c>
      <c r="K5121">
        <v>15045.5880586448</v>
      </c>
    </row>
    <row r="5122" spans="1:11" x14ac:dyDescent="0.35">
      <c r="A5122" t="str">
        <f t="shared" si="81"/>
        <v>Grazing LivestockGrazing livestock (LFA)Grazing livestock (DA)</v>
      </c>
      <c r="B5122" t="s">
        <v>63</v>
      </c>
      <c r="C5122" t="s">
        <v>66</v>
      </c>
      <c r="D5122" t="s">
        <v>67</v>
      </c>
      <c r="F5122" t="s">
        <v>572</v>
      </c>
      <c r="G5122" t="s">
        <v>9</v>
      </c>
      <c r="H5122" t="s">
        <v>19</v>
      </c>
      <c r="I5122" t="s">
        <v>24</v>
      </c>
      <c r="J5122" t="s">
        <v>19</v>
      </c>
      <c r="K5122" t="s">
        <v>19</v>
      </c>
    </row>
    <row r="5123" spans="1:11" x14ac:dyDescent="0.35">
      <c r="A5123" t="str">
        <f t="shared" si="81"/>
        <v>Grazing LivestockGrazing livestock (LFA)Grazing livestock (DA)</v>
      </c>
      <c r="B5123" t="s">
        <v>63</v>
      </c>
      <c r="C5123" t="s">
        <v>66</v>
      </c>
      <c r="D5123" t="s">
        <v>67</v>
      </c>
      <c r="F5123" t="s">
        <v>573</v>
      </c>
      <c r="G5123" t="s">
        <v>9</v>
      </c>
      <c r="H5123">
        <v>3195.4219980317398</v>
      </c>
      <c r="I5123">
        <v>1635.1514728612501</v>
      </c>
      <c r="J5123">
        <v>3808.7769947495799</v>
      </c>
      <c r="K5123">
        <v>4451.8119866072502</v>
      </c>
    </row>
    <row r="5124" spans="1:11" x14ac:dyDescent="0.35">
      <c r="A5124" t="str">
        <f t="shared" si="81"/>
        <v>Grazing LivestockGrazing livestock (LFA)Grazing livestock (DA)</v>
      </c>
      <c r="B5124" t="s">
        <v>63</v>
      </c>
      <c r="C5124" t="s">
        <v>66</v>
      </c>
      <c r="D5124" t="s">
        <v>67</v>
      </c>
      <c r="F5124" t="s">
        <v>574</v>
      </c>
      <c r="G5124" t="s">
        <v>9</v>
      </c>
      <c r="H5124">
        <v>7828.09467584702</v>
      </c>
      <c r="I5124">
        <v>4804.6714515655704</v>
      </c>
      <c r="J5124">
        <v>9430.1345254023399</v>
      </c>
      <c r="K5124">
        <v>9413.2488888542393</v>
      </c>
    </row>
    <row r="5125" spans="1:11" x14ac:dyDescent="0.35">
      <c r="A5125" t="str">
        <f t="shared" si="81"/>
        <v>Grazing LivestockGrazing livestock (LFA)Grazing livestock (DA)</v>
      </c>
      <c r="B5125" t="s">
        <v>63</v>
      </c>
      <c r="C5125" t="s">
        <v>66</v>
      </c>
      <c r="D5125" t="s">
        <v>67</v>
      </c>
      <c r="F5125" t="s">
        <v>575</v>
      </c>
      <c r="G5125" t="s">
        <v>9</v>
      </c>
      <c r="H5125">
        <v>3870.5129310544498</v>
      </c>
      <c r="I5125">
        <v>2473.8934223011602</v>
      </c>
      <c r="J5125">
        <v>5110.5778542826902</v>
      </c>
      <c r="K5125">
        <v>3575.5932133688698</v>
      </c>
    </row>
    <row r="5126" spans="1:11" x14ac:dyDescent="0.35">
      <c r="A5126" t="str">
        <f t="shared" si="81"/>
        <v>Grazing LivestockGrazing livestock (LFA)Grazing livestock (DA)</v>
      </c>
      <c r="B5126" t="s">
        <v>63</v>
      </c>
      <c r="C5126" t="s">
        <v>66</v>
      </c>
      <c r="D5126" t="s">
        <v>67</v>
      </c>
      <c r="F5126" t="s">
        <v>576</v>
      </c>
      <c r="G5126" t="s">
        <v>9</v>
      </c>
      <c r="H5126">
        <v>1793.65110837881</v>
      </c>
      <c r="I5126" t="s">
        <v>19</v>
      </c>
      <c r="J5126" t="s">
        <v>19</v>
      </c>
      <c r="K5126" t="s">
        <v>24</v>
      </c>
    </row>
    <row r="5127" spans="1:11" x14ac:dyDescent="0.35">
      <c r="A5127" t="str">
        <f t="shared" si="81"/>
        <v>Grazing LivestockGrazing livestock (LFA)Grazing livestock (DA)</v>
      </c>
      <c r="B5127" t="s">
        <v>63</v>
      </c>
      <c r="C5127" t="s">
        <v>66</v>
      </c>
      <c r="D5127" t="s">
        <v>67</v>
      </c>
      <c r="F5127" t="s">
        <v>227</v>
      </c>
      <c r="G5127" t="s">
        <v>9</v>
      </c>
      <c r="H5127" t="s">
        <v>19</v>
      </c>
      <c r="I5127" t="s">
        <v>19</v>
      </c>
      <c r="J5127" t="s">
        <v>24</v>
      </c>
      <c r="K5127" t="s">
        <v>24</v>
      </c>
    </row>
    <row r="5128" spans="1:11" x14ac:dyDescent="0.35">
      <c r="A5128" t="str">
        <f t="shared" si="81"/>
        <v>Grazing LivestockGrazing livestock (LFA)Specialist sheep (SDA)</v>
      </c>
      <c r="B5128" t="s">
        <v>63</v>
      </c>
      <c r="C5128" t="s">
        <v>66</v>
      </c>
      <c r="D5128" t="s">
        <v>68</v>
      </c>
      <c r="F5128" t="s">
        <v>4</v>
      </c>
      <c r="G5128" t="s">
        <v>5</v>
      </c>
      <c r="H5128">
        <v>2027</v>
      </c>
      <c r="I5128">
        <v>364.69639999999998</v>
      </c>
      <c r="J5128">
        <v>969.47220000000004</v>
      </c>
      <c r="K5128">
        <v>692.83140000000003</v>
      </c>
    </row>
    <row r="5129" spans="1:11" x14ac:dyDescent="0.35">
      <c r="A5129" t="str">
        <f t="shared" si="81"/>
        <v>Grazing LivestockGrazing livestock (LFA)Specialist sheep (SDA)</v>
      </c>
      <c r="B5129" t="s">
        <v>63</v>
      </c>
      <c r="C5129" t="s">
        <v>66</v>
      </c>
      <c r="D5129" t="s">
        <v>68</v>
      </c>
      <c r="F5129" t="s">
        <v>6</v>
      </c>
      <c r="G5129" t="s">
        <v>7</v>
      </c>
      <c r="H5129">
        <v>266.49564945584598</v>
      </c>
      <c r="I5129" t="s">
        <v>58</v>
      </c>
      <c r="J5129">
        <v>173.08419297737501</v>
      </c>
      <c r="K5129">
        <v>487.78073545165603</v>
      </c>
    </row>
    <row r="5130" spans="1:11" x14ac:dyDescent="0.35">
      <c r="A5130" t="str">
        <f t="shared" si="81"/>
        <v>Grazing LivestockGrazing livestock (LFA)Specialist sheep (SDA)</v>
      </c>
      <c r="B5130" t="s">
        <v>63</v>
      </c>
      <c r="C5130" t="s">
        <v>66</v>
      </c>
      <c r="D5130" t="s">
        <v>68</v>
      </c>
      <c r="F5130" t="s">
        <v>228</v>
      </c>
      <c r="G5130" t="s">
        <v>9</v>
      </c>
      <c r="H5130">
        <v>49889.449857523403</v>
      </c>
      <c r="I5130" t="s">
        <v>58</v>
      </c>
      <c r="J5130">
        <v>48574.206365277903</v>
      </c>
      <c r="K5130">
        <v>66049.017095356801</v>
      </c>
    </row>
    <row r="5131" spans="1:11" x14ac:dyDescent="0.35">
      <c r="A5131" t="str">
        <f t="shared" si="81"/>
        <v>Grazing LivestockGrazing livestock (LFA)Specialist sheep (SDA)</v>
      </c>
      <c r="B5131" t="s">
        <v>63</v>
      </c>
      <c r="C5131" t="s">
        <v>66</v>
      </c>
      <c r="D5131" t="s">
        <v>68</v>
      </c>
      <c r="F5131" t="s">
        <v>223</v>
      </c>
      <c r="G5131" t="s">
        <v>9</v>
      </c>
      <c r="H5131">
        <v>3484.3119672422299</v>
      </c>
      <c r="I5131" t="s">
        <v>58</v>
      </c>
      <c r="J5131">
        <v>3196.0841570289499</v>
      </c>
      <c r="K5131">
        <v>4659.1917491037502</v>
      </c>
    </row>
    <row r="5132" spans="1:11" x14ac:dyDescent="0.35">
      <c r="A5132" t="str">
        <f t="shared" si="81"/>
        <v>Grazing LivestockGrazing livestock (LFA)Specialist sheep (SDA)</v>
      </c>
      <c r="B5132" t="s">
        <v>63</v>
      </c>
      <c r="C5132" t="s">
        <v>66</v>
      </c>
      <c r="D5132" t="s">
        <v>68</v>
      </c>
      <c r="F5132" t="s">
        <v>567</v>
      </c>
      <c r="G5132" t="s">
        <v>9</v>
      </c>
      <c r="H5132">
        <v>150.32396674889</v>
      </c>
      <c r="I5132" t="s">
        <v>58</v>
      </c>
      <c r="J5132" t="s">
        <v>24</v>
      </c>
      <c r="K5132" t="s">
        <v>19</v>
      </c>
    </row>
    <row r="5133" spans="1:11" x14ac:dyDescent="0.35">
      <c r="A5133" t="str">
        <f t="shared" si="81"/>
        <v>Grazing LivestockGrazing livestock (LFA)Specialist sheep (SDA)</v>
      </c>
      <c r="B5133" t="s">
        <v>63</v>
      </c>
      <c r="C5133" t="s">
        <v>66</v>
      </c>
      <c r="D5133" t="s">
        <v>68</v>
      </c>
      <c r="F5133" t="s">
        <v>568</v>
      </c>
      <c r="G5133" t="s">
        <v>9</v>
      </c>
      <c r="H5133">
        <v>2836.5774208682801</v>
      </c>
      <c r="I5133" t="s">
        <v>58</v>
      </c>
      <c r="J5133">
        <v>2685.4168001929302</v>
      </c>
      <c r="K5133">
        <v>3550.6504855293801</v>
      </c>
    </row>
    <row r="5134" spans="1:11" x14ac:dyDescent="0.35">
      <c r="A5134" t="str">
        <f t="shared" si="81"/>
        <v>Grazing LivestockGrazing livestock (LFA)Specialist sheep (SDA)</v>
      </c>
      <c r="B5134" t="s">
        <v>63</v>
      </c>
      <c r="C5134" t="s">
        <v>66</v>
      </c>
      <c r="D5134" t="s">
        <v>68</v>
      </c>
      <c r="F5134" t="s">
        <v>569</v>
      </c>
      <c r="G5134" t="s">
        <v>9</v>
      </c>
      <c r="H5134">
        <v>202.82117104094701</v>
      </c>
      <c r="I5134" t="s">
        <v>58</v>
      </c>
      <c r="J5134">
        <v>194.46864613549499</v>
      </c>
      <c r="K5134">
        <v>316.37269370297003</v>
      </c>
    </row>
    <row r="5135" spans="1:11" x14ac:dyDescent="0.35">
      <c r="A5135" t="str">
        <f t="shared" si="81"/>
        <v>Grazing LivestockGrazing livestock (LFA)Specialist sheep (SDA)</v>
      </c>
      <c r="B5135" t="s">
        <v>63</v>
      </c>
      <c r="C5135" t="s">
        <v>66</v>
      </c>
      <c r="D5135" t="s">
        <v>68</v>
      </c>
      <c r="F5135" t="s">
        <v>570</v>
      </c>
      <c r="G5135" t="s">
        <v>9</v>
      </c>
      <c r="H5135">
        <v>294.58940858411501</v>
      </c>
      <c r="I5135" t="s">
        <v>24</v>
      </c>
      <c r="J5135" t="s">
        <v>54</v>
      </c>
      <c r="K5135">
        <v>558.10216064110296</v>
      </c>
    </row>
    <row r="5136" spans="1:11" x14ac:dyDescent="0.35">
      <c r="A5136" t="str">
        <f t="shared" si="81"/>
        <v>Grazing LivestockGrazing livestock (LFA)Specialist sheep (SDA)</v>
      </c>
      <c r="B5136" t="s">
        <v>63</v>
      </c>
      <c r="C5136" t="s">
        <v>66</v>
      </c>
      <c r="D5136" t="s">
        <v>68</v>
      </c>
      <c r="F5136" t="s">
        <v>224</v>
      </c>
      <c r="G5136" t="s">
        <v>9</v>
      </c>
      <c r="H5136">
        <v>39619.153307696099</v>
      </c>
      <c r="I5136" t="s">
        <v>58</v>
      </c>
      <c r="J5136">
        <v>38260.571482916203</v>
      </c>
      <c r="K5136">
        <v>52840.426853632802</v>
      </c>
    </row>
    <row r="5137" spans="1:11" x14ac:dyDescent="0.35">
      <c r="A5137" t="str">
        <f t="shared" si="81"/>
        <v>Grazing LivestockGrazing livestock (LFA)Specialist sheep (SDA)</v>
      </c>
      <c r="B5137" t="s">
        <v>63</v>
      </c>
      <c r="C5137" t="s">
        <v>66</v>
      </c>
      <c r="D5137" t="s">
        <v>68</v>
      </c>
      <c r="F5137" t="s">
        <v>571</v>
      </c>
      <c r="G5137" t="s">
        <v>9</v>
      </c>
      <c r="H5137">
        <v>24259.024816329598</v>
      </c>
      <c r="I5137" t="s">
        <v>58</v>
      </c>
      <c r="J5137">
        <v>24084.905965431499</v>
      </c>
      <c r="K5137">
        <v>32210.063387427301</v>
      </c>
    </row>
    <row r="5138" spans="1:11" x14ac:dyDescent="0.35">
      <c r="A5138" t="str">
        <f t="shared" si="81"/>
        <v>Grazing LivestockGrazing livestock (LFA)Specialist sheep (SDA)</v>
      </c>
      <c r="B5138" t="s">
        <v>63</v>
      </c>
      <c r="C5138" t="s">
        <v>66</v>
      </c>
      <c r="D5138" t="s">
        <v>68</v>
      </c>
      <c r="F5138" t="s">
        <v>572</v>
      </c>
      <c r="G5138" t="s">
        <v>9</v>
      </c>
      <c r="H5138" t="s">
        <v>24</v>
      </c>
      <c r="I5138" t="s">
        <v>54</v>
      </c>
      <c r="J5138">
        <v>0</v>
      </c>
      <c r="K5138" t="s">
        <v>24</v>
      </c>
    </row>
    <row r="5139" spans="1:11" x14ac:dyDescent="0.35">
      <c r="A5139" t="str">
        <f t="shared" si="81"/>
        <v>Grazing LivestockGrazing livestock (LFA)Specialist sheep (SDA)</v>
      </c>
      <c r="B5139" t="s">
        <v>63</v>
      </c>
      <c r="C5139" t="s">
        <v>66</v>
      </c>
      <c r="D5139" t="s">
        <v>68</v>
      </c>
      <c r="F5139" t="s">
        <v>573</v>
      </c>
      <c r="G5139" t="s">
        <v>9</v>
      </c>
      <c r="H5139">
        <v>5439.3676396151895</v>
      </c>
      <c r="I5139" t="s">
        <v>58</v>
      </c>
      <c r="J5139">
        <v>4931.5121993183502</v>
      </c>
      <c r="K5139">
        <v>7365.3793608372798</v>
      </c>
    </row>
    <row r="5140" spans="1:11" x14ac:dyDescent="0.35">
      <c r="A5140" t="str">
        <f t="shared" si="81"/>
        <v>Grazing LivestockGrazing livestock (LFA)Specialist sheep (SDA)</v>
      </c>
      <c r="B5140" t="s">
        <v>63</v>
      </c>
      <c r="C5140" t="s">
        <v>66</v>
      </c>
      <c r="D5140" t="s">
        <v>68</v>
      </c>
      <c r="F5140" t="s">
        <v>574</v>
      </c>
      <c r="G5140" t="s">
        <v>9</v>
      </c>
      <c r="H5140">
        <v>9815.3227063147497</v>
      </c>
      <c r="I5140" t="s">
        <v>58</v>
      </c>
      <c r="J5140">
        <v>9244.1533181663199</v>
      </c>
      <c r="K5140">
        <v>12956.5062840685</v>
      </c>
    </row>
    <row r="5141" spans="1:11" x14ac:dyDescent="0.35">
      <c r="A5141" t="str">
        <f t="shared" si="81"/>
        <v>Grazing LivestockGrazing livestock (LFA)Specialist sheep (SDA)</v>
      </c>
      <c r="B5141" t="s">
        <v>63</v>
      </c>
      <c r="C5141" t="s">
        <v>66</v>
      </c>
      <c r="D5141" t="s">
        <v>68</v>
      </c>
      <c r="F5141" t="s">
        <v>575</v>
      </c>
      <c r="G5141" t="s">
        <v>9</v>
      </c>
      <c r="H5141">
        <v>3703.6473902812099</v>
      </c>
      <c r="I5141" t="s">
        <v>58</v>
      </c>
      <c r="J5141">
        <v>3174.3437207379402</v>
      </c>
      <c r="K5141" t="s">
        <v>19</v>
      </c>
    </row>
    <row r="5142" spans="1:11" x14ac:dyDescent="0.35">
      <c r="A5142" t="str">
        <f t="shared" si="81"/>
        <v>Grazing LivestockGrazing livestock (LFA)Specialist sheep (SDA)</v>
      </c>
      <c r="B5142" t="s">
        <v>63</v>
      </c>
      <c r="C5142" t="s">
        <v>66</v>
      </c>
      <c r="D5142" t="s">
        <v>68</v>
      </c>
      <c r="F5142" t="s">
        <v>576</v>
      </c>
      <c r="G5142" t="s">
        <v>9</v>
      </c>
      <c r="H5142">
        <v>3058.2902381845101</v>
      </c>
      <c r="I5142" t="s">
        <v>24</v>
      </c>
      <c r="J5142" t="s">
        <v>54</v>
      </c>
      <c r="K5142" t="s">
        <v>54</v>
      </c>
    </row>
    <row r="5143" spans="1:11" x14ac:dyDescent="0.35">
      <c r="A5143" t="str">
        <f t="shared" si="81"/>
        <v>Grazing LivestockGrazing livestock (LFA)Specialist sheep (SDA)</v>
      </c>
      <c r="B5143" t="s">
        <v>63</v>
      </c>
      <c r="C5143" t="s">
        <v>66</v>
      </c>
      <c r="D5143" t="s">
        <v>68</v>
      </c>
      <c r="F5143" t="s">
        <v>227</v>
      </c>
      <c r="G5143" t="s">
        <v>9</v>
      </c>
      <c r="H5143" t="s">
        <v>19</v>
      </c>
      <c r="I5143" t="s">
        <v>24</v>
      </c>
      <c r="J5143" t="s">
        <v>24</v>
      </c>
      <c r="K5143" t="s">
        <v>24</v>
      </c>
    </row>
    <row r="5144" spans="1:11" x14ac:dyDescent="0.35">
      <c r="A5144" t="str">
        <f t="shared" si="81"/>
        <v>Grazing LivestockGrazing livestock (LFA)Other grazing livestock (SDA)</v>
      </c>
      <c r="B5144" t="s">
        <v>63</v>
      </c>
      <c r="C5144" t="s">
        <v>66</v>
      </c>
      <c r="D5144" t="s">
        <v>69</v>
      </c>
      <c r="F5144" t="s">
        <v>4</v>
      </c>
      <c r="G5144" t="s">
        <v>5</v>
      </c>
      <c r="H5144">
        <v>2266.9998999999998</v>
      </c>
      <c r="I5144">
        <v>422.85390000000001</v>
      </c>
      <c r="J5144">
        <v>1361.0934999999999</v>
      </c>
      <c r="K5144">
        <v>483.05250000000001</v>
      </c>
    </row>
    <row r="5145" spans="1:11" x14ac:dyDescent="0.35">
      <c r="A5145" t="str">
        <f t="shared" si="81"/>
        <v>Grazing LivestockGrazing livestock (LFA)Other grazing livestock (SDA)</v>
      </c>
      <c r="B5145" t="s">
        <v>63</v>
      </c>
      <c r="C5145" t="s">
        <v>66</v>
      </c>
      <c r="D5145" t="s">
        <v>69</v>
      </c>
      <c r="F5145" t="s">
        <v>6</v>
      </c>
      <c r="G5145" t="s">
        <v>7</v>
      </c>
      <c r="H5145">
        <v>179.93316333538399</v>
      </c>
      <c r="I5145" t="s">
        <v>58</v>
      </c>
      <c r="J5145">
        <v>141.22681017725799</v>
      </c>
      <c r="K5145">
        <v>385.599629400531</v>
      </c>
    </row>
    <row r="5146" spans="1:11" x14ac:dyDescent="0.35">
      <c r="A5146" t="str">
        <f t="shared" si="81"/>
        <v>Grazing LivestockGrazing livestock (LFA)Other grazing livestock (SDA)</v>
      </c>
      <c r="B5146" t="s">
        <v>63</v>
      </c>
      <c r="C5146" t="s">
        <v>66</v>
      </c>
      <c r="D5146" t="s">
        <v>69</v>
      </c>
      <c r="F5146" t="s">
        <v>228</v>
      </c>
      <c r="G5146" t="s">
        <v>9</v>
      </c>
      <c r="H5146">
        <v>52508.205868204903</v>
      </c>
      <c r="I5146" t="s">
        <v>58</v>
      </c>
      <c r="J5146">
        <v>49500.902696471603</v>
      </c>
      <c r="K5146">
        <v>83035.928512946295</v>
      </c>
    </row>
    <row r="5147" spans="1:11" x14ac:dyDescent="0.35">
      <c r="A5147" t="str">
        <f t="shared" si="81"/>
        <v>Grazing LivestockGrazing livestock (LFA)Other grazing livestock (SDA)</v>
      </c>
      <c r="B5147" t="s">
        <v>63</v>
      </c>
      <c r="C5147" t="s">
        <v>66</v>
      </c>
      <c r="D5147" t="s">
        <v>69</v>
      </c>
      <c r="F5147" t="s">
        <v>223</v>
      </c>
      <c r="G5147" t="s">
        <v>9</v>
      </c>
      <c r="H5147">
        <v>6914.9202359470801</v>
      </c>
      <c r="I5147" t="s">
        <v>58</v>
      </c>
      <c r="J5147">
        <v>6009.3740469703198</v>
      </c>
      <c r="K5147">
        <v>12253.2286587897</v>
      </c>
    </row>
    <row r="5148" spans="1:11" x14ac:dyDescent="0.35">
      <c r="A5148" t="str">
        <f t="shared" si="81"/>
        <v>Grazing LivestockGrazing livestock (LFA)Other grazing livestock (SDA)</v>
      </c>
      <c r="B5148" t="s">
        <v>63</v>
      </c>
      <c r="C5148" t="s">
        <v>66</v>
      </c>
      <c r="D5148" t="s">
        <v>69</v>
      </c>
      <c r="F5148" t="s">
        <v>567</v>
      </c>
      <c r="G5148" t="s">
        <v>9</v>
      </c>
      <c r="H5148">
        <v>476.40213142488398</v>
      </c>
      <c r="I5148" t="s">
        <v>58</v>
      </c>
      <c r="J5148">
        <v>354.55385210494399</v>
      </c>
      <c r="K5148">
        <v>928.95602258553697</v>
      </c>
    </row>
    <row r="5149" spans="1:11" x14ac:dyDescent="0.35">
      <c r="A5149" t="str">
        <f t="shared" si="81"/>
        <v>Grazing LivestockGrazing livestock (LFA)Other grazing livestock (SDA)</v>
      </c>
      <c r="B5149" t="s">
        <v>63</v>
      </c>
      <c r="C5149" t="s">
        <v>66</v>
      </c>
      <c r="D5149" t="s">
        <v>69</v>
      </c>
      <c r="F5149" t="s">
        <v>568</v>
      </c>
      <c r="G5149" t="s">
        <v>9</v>
      </c>
      <c r="H5149">
        <v>5326.1042938290402</v>
      </c>
      <c r="I5149" t="s">
        <v>58</v>
      </c>
      <c r="J5149">
        <v>4620.1097676978097</v>
      </c>
      <c r="K5149">
        <v>9409.1045178319091</v>
      </c>
    </row>
    <row r="5150" spans="1:11" x14ac:dyDescent="0.35">
      <c r="A5150" t="str">
        <f t="shared" si="81"/>
        <v>Grazing LivestockGrazing livestock (LFA)Other grazing livestock (SDA)</v>
      </c>
      <c r="B5150" t="s">
        <v>63</v>
      </c>
      <c r="C5150" t="s">
        <v>66</v>
      </c>
      <c r="D5150" t="s">
        <v>69</v>
      </c>
      <c r="F5150" t="s">
        <v>569</v>
      </c>
      <c r="G5150" t="s">
        <v>9</v>
      </c>
      <c r="H5150">
        <v>527.75199138738401</v>
      </c>
      <c r="I5150" t="s">
        <v>58</v>
      </c>
      <c r="J5150">
        <v>527.71462518923204</v>
      </c>
      <c r="K5150">
        <v>896.557931694795</v>
      </c>
    </row>
    <row r="5151" spans="1:11" x14ac:dyDescent="0.35">
      <c r="A5151" t="str">
        <f t="shared" si="81"/>
        <v>Grazing LivestockGrazing livestock (LFA)Other grazing livestock (SDA)</v>
      </c>
      <c r="B5151" t="s">
        <v>63</v>
      </c>
      <c r="C5151" t="s">
        <v>66</v>
      </c>
      <c r="D5151" t="s">
        <v>69</v>
      </c>
      <c r="F5151" t="s">
        <v>570</v>
      </c>
      <c r="G5151" t="s">
        <v>9</v>
      </c>
      <c r="H5151">
        <v>584.66181930577102</v>
      </c>
      <c r="I5151" t="s">
        <v>58</v>
      </c>
      <c r="J5151">
        <v>506.99580197833598</v>
      </c>
      <c r="K5151">
        <v>1018.61018667743</v>
      </c>
    </row>
    <row r="5152" spans="1:11" x14ac:dyDescent="0.35">
      <c r="A5152" t="str">
        <f t="shared" si="81"/>
        <v>Grazing LivestockGrazing livestock (LFA)Other grazing livestock (SDA)</v>
      </c>
      <c r="B5152" t="s">
        <v>63</v>
      </c>
      <c r="C5152" t="s">
        <v>66</v>
      </c>
      <c r="D5152" t="s">
        <v>69</v>
      </c>
      <c r="F5152" t="s">
        <v>224</v>
      </c>
      <c r="G5152" t="s">
        <v>9</v>
      </c>
      <c r="H5152">
        <v>38853.377856876003</v>
      </c>
      <c r="I5152" t="s">
        <v>58</v>
      </c>
      <c r="J5152">
        <v>37897.830391666699</v>
      </c>
      <c r="K5152">
        <v>59432.4827833413</v>
      </c>
    </row>
    <row r="5153" spans="1:11" x14ac:dyDescent="0.35">
      <c r="A5153" t="str">
        <f t="shared" si="81"/>
        <v>Grazing LivestockGrazing livestock (LFA)Other grazing livestock (SDA)</v>
      </c>
      <c r="B5153" t="s">
        <v>63</v>
      </c>
      <c r="C5153" t="s">
        <v>66</v>
      </c>
      <c r="D5153" t="s">
        <v>69</v>
      </c>
      <c r="F5153" t="s">
        <v>571</v>
      </c>
      <c r="G5153" t="s">
        <v>9</v>
      </c>
      <c r="H5153">
        <v>21999.244753826399</v>
      </c>
      <c r="I5153" t="s">
        <v>58</v>
      </c>
      <c r="J5153">
        <v>22044.872407516501</v>
      </c>
      <c r="K5153">
        <v>32549.3540635852</v>
      </c>
    </row>
    <row r="5154" spans="1:11" x14ac:dyDescent="0.35">
      <c r="A5154" t="str">
        <f t="shared" si="81"/>
        <v>Grazing LivestockGrazing livestock (LFA)Other grazing livestock (SDA)</v>
      </c>
      <c r="B5154" t="s">
        <v>63</v>
      </c>
      <c r="C5154" t="s">
        <v>66</v>
      </c>
      <c r="D5154" t="s">
        <v>69</v>
      </c>
      <c r="F5154" t="s">
        <v>572</v>
      </c>
      <c r="G5154" t="s">
        <v>9</v>
      </c>
      <c r="H5154">
        <v>1304.4388153259299</v>
      </c>
      <c r="I5154" t="s">
        <v>24</v>
      </c>
      <c r="J5154">
        <v>1329.3769679305601</v>
      </c>
      <c r="K5154" t="s">
        <v>19</v>
      </c>
    </row>
    <row r="5155" spans="1:11" x14ac:dyDescent="0.35">
      <c r="A5155" t="str">
        <f t="shared" si="81"/>
        <v>Grazing LivestockGrazing livestock (LFA)Other grazing livestock (SDA)</v>
      </c>
      <c r="B5155" t="s">
        <v>63</v>
      </c>
      <c r="C5155" t="s">
        <v>66</v>
      </c>
      <c r="D5155" t="s">
        <v>69</v>
      </c>
      <c r="F5155" t="s">
        <v>573</v>
      </c>
      <c r="G5155" t="s">
        <v>9</v>
      </c>
      <c r="H5155">
        <v>4847.7592301614104</v>
      </c>
      <c r="I5155" t="s">
        <v>58</v>
      </c>
      <c r="J5155">
        <v>4338.5315360039504</v>
      </c>
      <c r="K5155">
        <v>8085.1079603148801</v>
      </c>
    </row>
    <row r="5156" spans="1:11" x14ac:dyDescent="0.35">
      <c r="A5156" t="str">
        <f t="shared" si="81"/>
        <v>Grazing LivestockGrazing livestock (LFA)Other grazing livestock (SDA)</v>
      </c>
      <c r="B5156" t="s">
        <v>63</v>
      </c>
      <c r="C5156" t="s">
        <v>66</v>
      </c>
      <c r="D5156" t="s">
        <v>69</v>
      </c>
      <c r="F5156" t="s">
        <v>574</v>
      </c>
      <c r="G5156" t="s">
        <v>9</v>
      </c>
      <c r="H5156">
        <v>10701.935057562199</v>
      </c>
      <c r="I5156" t="s">
        <v>58</v>
      </c>
      <c r="J5156">
        <v>10185.049480215701</v>
      </c>
      <c r="K5156">
        <v>16473.7384139405</v>
      </c>
    </row>
    <row r="5157" spans="1:11" x14ac:dyDescent="0.35">
      <c r="A5157" t="str">
        <f t="shared" si="81"/>
        <v>Grazing LivestockGrazing livestock (LFA)Other grazing livestock (SDA)</v>
      </c>
      <c r="B5157" t="s">
        <v>63</v>
      </c>
      <c r="C5157" t="s">
        <v>66</v>
      </c>
      <c r="D5157" t="s">
        <v>69</v>
      </c>
      <c r="F5157" t="s">
        <v>575</v>
      </c>
      <c r="G5157" t="s">
        <v>9</v>
      </c>
      <c r="H5157">
        <v>4396.6362340818796</v>
      </c>
      <c r="I5157" t="s">
        <v>58</v>
      </c>
      <c r="J5157">
        <v>3827.5852131392899</v>
      </c>
      <c r="K5157">
        <v>6942.1778562371601</v>
      </c>
    </row>
    <row r="5158" spans="1:11" x14ac:dyDescent="0.35">
      <c r="A5158" t="str">
        <f t="shared" si="81"/>
        <v>Grazing LivestockGrazing livestock (LFA)Other grazing livestock (SDA)</v>
      </c>
      <c r="B5158" t="s">
        <v>63</v>
      </c>
      <c r="C5158" t="s">
        <v>66</v>
      </c>
      <c r="D5158" t="s">
        <v>69</v>
      </c>
      <c r="F5158" t="s">
        <v>576</v>
      </c>
      <c r="G5158" t="s">
        <v>9</v>
      </c>
      <c r="H5158">
        <v>2228.6214221712098</v>
      </c>
      <c r="I5158" t="s">
        <v>58</v>
      </c>
      <c r="J5158">
        <v>1586.74469160274</v>
      </c>
      <c r="K5158">
        <v>4377.3640848562</v>
      </c>
    </row>
    <row r="5159" spans="1:11" x14ac:dyDescent="0.35">
      <c r="A5159" t="str">
        <f t="shared" si="81"/>
        <v>Grazing LivestockGrazing livestock (LFA)Other grazing livestock (SDA)</v>
      </c>
      <c r="B5159" t="s">
        <v>63</v>
      </c>
      <c r="C5159" t="s">
        <v>66</v>
      </c>
      <c r="D5159" t="s">
        <v>69</v>
      </c>
      <c r="F5159" t="s">
        <v>227</v>
      </c>
      <c r="G5159" t="s">
        <v>9</v>
      </c>
      <c r="H5159" t="s">
        <v>19</v>
      </c>
      <c r="I5159" t="s">
        <v>58</v>
      </c>
      <c r="J5159" t="s">
        <v>19</v>
      </c>
      <c r="K5159" t="s">
        <v>19</v>
      </c>
    </row>
    <row r="5160" spans="1:11" x14ac:dyDescent="0.35">
      <c r="A5160" t="str">
        <f t="shared" si="81"/>
        <v>Other types &amp; mixed</v>
      </c>
      <c r="B5160" t="s">
        <v>70</v>
      </c>
      <c r="F5160" t="s">
        <v>4</v>
      </c>
      <c r="G5160" t="s">
        <v>5</v>
      </c>
      <c r="H5160">
        <v>8914.0005999999994</v>
      </c>
      <c r="I5160">
        <v>2147.5664999999999</v>
      </c>
      <c r="J5160">
        <v>4468.2597999999998</v>
      </c>
      <c r="K5160">
        <v>2298.1743000000001</v>
      </c>
    </row>
    <row r="5161" spans="1:11" x14ac:dyDescent="0.35">
      <c r="A5161" t="str">
        <f t="shared" si="81"/>
        <v>Other types &amp; mixed</v>
      </c>
      <c r="B5161" t="s">
        <v>70</v>
      </c>
      <c r="F5161" t="s">
        <v>6</v>
      </c>
      <c r="G5161" t="s">
        <v>7</v>
      </c>
      <c r="H5161">
        <v>140.87410433560001</v>
      </c>
      <c r="I5161">
        <v>69.101111382581195</v>
      </c>
      <c r="J5161">
        <v>146.64488754324401</v>
      </c>
      <c r="K5161">
        <v>196.72361786005499</v>
      </c>
    </row>
    <row r="5162" spans="1:11" x14ac:dyDescent="0.35">
      <c r="A5162" t="str">
        <f t="shared" si="81"/>
        <v>Other types &amp; mixed</v>
      </c>
      <c r="B5162" t="s">
        <v>70</v>
      </c>
      <c r="F5162" t="s">
        <v>228</v>
      </c>
      <c r="G5162" t="s">
        <v>9</v>
      </c>
      <c r="H5162">
        <v>250546.79780268401</v>
      </c>
      <c r="I5162">
        <v>61292.307935144301</v>
      </c>
      <c r="J5162">
        <v>363618.37019132101</v>
      </c>
      <c r="K5162">
        <v>207557.648105542</v>
      </c>
    </row>
    <row r="5163" spans="1:11" x14ac:dyDescent="0.35">
      <c r="A5163" t="str">
        <f t="shared" si="81"/>
        <v>Other types &amp; mixed</v>
      </c>
      <c r="B5163" t="s">
        <v>70</v>
      </c>
      <c r="F5163" t="s">
        <v>223</v>
      </c>
      <c r="G5163" t="s">
        <v>9</v>
      </c>
      <c r="H5163">
        <v>35732.6284952797</v>
      </c>
      <c r="I5163">
        <v>13579.8827637701</v>
      </c>
      <c r="J5163">
        <v>39028.818171181498</v>
      </c>
      <c r="K5163">
        <v>50024.957320817601</v>
      </c>
    </row>
    <row r="5164" spans="1:11" x14ac:dyDescent="0.35">
      <c r="A5164" t="str">
        <f t="shared" si="81"/>
        <v>Other types &amp; mixed</v>
      </c>
      <c r="B5164" t="s">
        <v>70</v>
      </c>
      <c r="F5164" t="s">
        <v>567</v>
      </c>
      <c r="G5164" t="s">
        <v>9</v>
      </c>
      <c r="H5164">
        <v>6877.5214881632401</v>
      </c>
      <c r="I5164">
        <v>2498.3766369982</v>
      </c>
      <c r="J5164">
        <v>7611.5906569040599</v>
      </c>
      <c r="K5164">
        <v>9542.4599238186602</v>
      </c>
    </row>
    <row r="5165" spans="1:11" x14ac:dyDescent="0.35">
      <c r="A5165" t="str">
        <f t="shared" si="81"/>
        <v>Other types &amp; mixed</v>
      </c>
      <c r="B5165" t="s">
        <v>70</v>
      </c>
      <c r="F5165" t="s">
        <v>568</v>
      </c>
      <c r="G5165" t="s">
        <v>9</v>
      </c>
      <c r="H5165">
        <v>12811.765803706599</v>
      </c>
      <c r="I5165">
        <v>5816.8865561555403</v>
      </c>
      <c r="J5165">
        <v>13874.922077650899</v>
      </c>
      <c r="K5165">
        <v>17281.187423991301</v>
      </c>
    </row>
    <row r="5166" spans="1:11" x14ac:dyDescent="0.35">
      <c r="A5166" t="str">
        <f t="shared" si="81"/>
        <v>Other types &amp; mixed</v>
      </c>
      <c r="B5166" t="s">
        <v>70</v>
      </c>
      <c r="F5166" t="s">
        <v>569</v>
      </c>
      <c r="G5166" t="s">
        <v>9</v>
      </c>
      <c r="H5166">
        <v>12883.8880261574</v>
      </c>
      <c r="I5166">
        <v>4298.6983814936602</v>
      </c>
      <c r="J5166">
        <v>14068.631978449401</v>
      </c>
      <c r="K5166">
        <v>18603.002499636299</v>
      </c>
    </row>
    <row r="5167" spans="1:11" x14ac:dyDescent="0.35">
      <c r="A5167" t="str">
        <f t="shared" si="81"/>
        <v>Other types &amp; mixed</v>
      </c>
      <c r="B5167" t="s">
        <v>70</v>
      </c>
      <c r="F5167" t="s">
        <v>570</v>
      </c>
      <c r="G5167" t="s">
        <v>9</v>
      </c>
      <c r="H5167">
        <v>3159.4531772524201</v>
      </c>
      <c r="I5167">
        <v>965.92118912266596</v>
      </c>
      <c r="J5167">
        <v>3473.6734581771698</v>
      </c>
      <c r="K5167">
        <v>4598.3074733713602</v>
      </c>
    </row>
    <row r="5168" spans="1:11" x14ac:dyDescent="0.35">
      <c r="A5168" t="str">
        <f t="shared" si="81"/>
        <v>Other types &amp; mixed</v>
      </c>
      <c r="B5168" t="s">
        <v>70</v>
      </c>
      <c r="F5168" t="s">
        <v>224</v>
      </c>
      <c r="G5168" t="s">
        <v>9</v>
      </c>
      <c r="H5168">
        <v>195302.35139159599</v>
      </c>
      <c r="I5168">
        <v>40206.2843493322</v>
      </c>
      <c r="J5168">
        <v>300550.22409511602</v>
      </c>
      <c r="K5168">
        <v>135604.651014851</v>
      </c>
    </row>
    <row r="5169" spans="1:11" x14ac:dyDescent="0.35">
      <c r="A5169" t="str">
        <f t="shared" si="81"/>
        <v>Other types &amp; mixed</v>
      </c>
      <c r="B5169" t="s">
        <v>70</v>
      </c>
      <c r="F5169" t="s">
        <v>571</v>
      </c>
      <c r="G5169" t="s">
        <v>9</v>
      </c>
      <c r="H5169">
        <v>153947.196047698</v>
      </c>
      <c r="I5169">
        <v>24801.387508046901</v>
      </c>
      <c r="J5169">
        <v>241258.03794873401</v>
      </c>
      <c r="K5169">
        <v>104874.193649498</v>
      </c>
    </row>
    <row r="5170" spans="1:11" x14ac:dyDescent="0.35">
      <c r="A5170" t="str">
        <f t="shared" si="81"/>
        <v>Other types &amp; mixed</v>
      </c>
      <c r="B5170" t="s">
        <v>70</v>
      </c>
      <c r="F5170" t="s">
        <v>572</v>
      </c>
      <c r="G5170" t="s">
        <v>9</v>
      </c>
      <c r="H5170">
        <v>9925.3165145512794</v>
      </c>
      <c r="I5170">
        <v>5217.19413401169</v>
      </c>
      <c r="J5170">
        <v>14051.2846041092</v>
      </c>
      <c r="K5170">
        <v>6302.9231006542896</v>
      </c>
    </row>
    <row r="5171" spans="1:11" x14ac:dyDescent="0.35">
      <c r="A5171" t="str">
        <f t="shared" si="81"/>
        <v>Other types &amp; mixed</v>
      </c>
      <c r="B5171" t="s">
        <v>70</v>
      </c>
      <c r="F5171" t="s">
        <v>573</v>
      </c>
      <c r="G5171" t="s">
        <v>9</v>
      </c>
      <c r="H5171">
        <v>7875.3212525585895</v>
      </c>
      <c r="I5171">
        <v>2183.1974247596099</v>
      </c>
      <c r="J5171">
        <v>12007.763839179601</v>
      </c>
      <c r="K5171">
        <v>5159.8559202841998</v>
      </c>
    </row>
    <row r="5172" spans="1:11" x14ac:dyDescent="0.35">
      <c r="A5172" t="str">
        <f t="shared" si="81"/>
        <v>Other types &amp; mixed</v>
      </c>
      <c r="B5172" t="s">
        <v>70</v>
      </c>
      <c r="F5172" t="s">
        <v>574</v>
      </c>
      <c r="G5172" t="s">
        <v>9</v>
      </c>
      <c r="H5172">
        <v>23554.517576788101</v>
      </c>
      <c r="I5172">
        <v>8004.5052825139601</v>
      </c>
      <c r="J5172">
        <v>33233.137703094202</v>
      </c>
      <c r="K5172">
        <v>19267.6783444145</v>
      </c>
    </row>
    <row r="5173" spans="1:11" x14ac:dyDescent="0.35">
      <c r="A5173" t="str">
        <f t="shared" si="81"/>
        <v>Other types &amp; mixed</v>
      </c>
      <c r="B5173" t="s">
        <v>70</v>
      </c>
      <c r="F5173" t="s">
        <v>575</v>
      </c>
      <c r="G5173" t="s">
        <v>9</v>
      </c>
      <c r="H5173">
        <v>14843.1876132699</v>
      </c>
      <c r="I5173">
        <v>4856.3872999509003</v>
      </c>
      <c r="J5173">
        <v>18481.0705399896</v>
      </c>
      <c r="K5173">
        <v>17102.507873053801</v>
      </c>
    </row>
    <row r="5174" spans="1:11" x14ac:dyDescent="0.35">
      <c r="A5174" t="str">
        <f t="shared" si="81"/>
        <v>Other types &amp; mixed</v>
      </c>
      <c r="B5174" t="s">
        <v>70</v>
      </c>
      <c r="F5174" t="s">
        <v>576</v>
      </c>
      <c r="G5174" t="s">
        <v>9</v>
      </c>
      <c r="H5174">
        <v>4297.2298110906604</v>
      </c>
      <c r="I5174">
        <v>1336.9660235899601</v>
      </c>
      <c r="J5174">
        <v>5464.0045439613896</v>
      </c>
      <c r="K5174">
        <v>4794.9773956222598</v>
      </c>
    </row>
    <row r="5175" spans="1:11" x14ac:dyDescent="0.35">
      <c r="A5175" t="str">
        <f t="shared" si="81"/>
        <v>Other types &amp; mixed</v>
      </c>
      <c r="B5175" t="s">
        <v>70</v>
      </c>
      <c r="F5175" t="s">
        <v>227</v>
      </c>
      <c r="G5175" t="s">
        <v>9</v>
      </c>
      <c r="H5175">
        <v>371.40049144712901</v>
      </c>
      <c r="I5175">
        <v>1312.7874985012099</v>
      </c>
      <c r="J5175">
        <v>94.252841072490895</v>
      </c>
      <c r="K5175">
        <v>30.5545011968848</v>
      </c>
    </row>
    <row r="5176" spans="1:11" x14ac:dyDescent="0.35">
      <c r="A5176" t="str">
        <f t="shared" ref="A5176:A5223" si="82">CONCATENATE(B5176,C5176,D5176,E5176)</f>
        <v>Other types &amp; mixedPigs</v>
      </c>
      <c r="B5176" t="s">
        <v>70</v>
      </c>
      <c r="C5176" t="s">
        <v>71</v>
      </c>
      <c r="F5176" t="s">
        <v>4</v>
      </c>
      <c r="G5176" t="s">
        <v>5</v>
      </c>
      <c r="H5176">
        <v>1338.0003999999999</v>
      </c>
      <c r="I5176">
        <v>319.84210000000002</v>
      </c>
      <c r="J5176">
        <v>666.39919999999995</v>
      </c>
      <c r="K5176">
        <v>351.75909999999999</v>
      </c>
    </row>
    <row r="5177" spans="1:11" x14ac:dyDescent="0.35">
      <c r="A5177" t="str">
        <f t="shared" si="82"/>
        <v>Other types &amp; mixedPigs</v>
      </c>
      <c r="B5177" t="s">
        <v>70</v>
      </c>
      <c r="C5177" t="s">
        <v>71</v>
      </c>
      <c r="F5177" t="s">
        <v>6</v>
      </c>
      <c r="G5177" t="s">
        <v>7</v>
      </c>
      <c r="H5177">
        <v>77.805243558970503</v>
      </c>
      <c r="I5177" t="s">
        <v>58</v>
      </c>
      <c r="J5177">
        <v>120.27974658583</v>
      </c>
      <c r="K5177">
        <v>51.067674596051702</v>
      </c>
    </row>
    <row r="5178" spans="1:11" x14ac:dyDescent="0.35">
      <c r="A5178" t="str">
        <f t="shared" si="82"/>
        <v>Other types &amp; mixedPigs</v>
      </c>
      <c r="B5178" t="s">
        <v>70</v>
      </c>
      <c r="C5178" t="s">
        <v>71</v>
      </c>
      <c r="F5178" t="s">
        <v>228</v>
      </c>
      <c r="G5178" t="s">
        <v>9</v>
      </c>
      <c r="H5178">
        <v>334952.309139669</v>
      </c>
      <c r="I5178" t="s">
        <v>58</v>
      </c>
      <c r="J5178">
        <v>564060.86207846599</v>
      </c>
      <c r="K5178">
        <v>173999.73261416701</v>
      </c>
    </row>
    <row r="5179" spans="1:11" x14ac:dyDescent="0.35">
      <c r="A5179" t="str">
        <f t="shared" si="82"/>
        <v>Other types &amp; mixedPigs</v>
      </c>
      <c r="B5179" t="s">
        <v>70</v>
      </c>
      <c r="C5179" t="s">
        <v>71</v>
      </c>
      <c r="F5179" t="s">
        <v>223</v>
      </c>
      <c r="G5179" t="s">
        <v>9</v>
      </c>
      <c r="H5179">
        <v>17117.551825993502</v>
      </c>
      <c r="I5179" t="s">
        <v>24</v>
      </c>
      <c r="J5179">
        <v>28099.870008997601</v>
      </c>
      <c r="K5179" t="s">
        <v>54</v>
      </c>
    </row>
    <row r="5180" spans="1:11" x14ac:dyDescent="0.35">
      <c r="A5180" t="str">
        <f t="shared" si="82"/>
        <v>Other types &amp; mixedPigs</v>
      </c>
      <c r="B5180" t="s">
        <v>70</v>
      </c>
      <c r="C5180" t="s">
        <v>71</v>
      </c>
      <c r="F5180" t="s">
        <v>567</v>
      </c>
      <c r="G5180" t="s">
        <v>9</v>
      </c>
      <c r="H5180">
        <v>3394.10465983418</v>
      </c>
      <c r="I5180" t="s">
        <v>24</v>
      </c>
      <c r="J5180">
        <v>5650.6569815810099</v>
      </c>
      <c r="K5180" t="s">
        <v>54</v>
      </c>
    </row>
    <row r="5181" spans="1:11" x14ac:dyDescent="0.35">
      <c r="A5181" t="str">
        <f t="shared" si="82"/>
        <v>Other types &amp; mixedPigs</v>
      </c>
      <c r="B5181" t="s">
        <v>70</v>
      </c>
      <c r="C5181" t="s">
        <v>71</v>
      </c>
      <c r="F5181" t="s">
        <v>568</v>
      </c>
      <c r="G5181" t="s">
        <v>9</v>
      </c>
      <c r="H5181">
        <v>5381.8886058628996</v>
      </c>
      <c r="I5181" t="s">
        <v>24</v>
      </c>
      <c r="J5181">
        <v>8869.2804923835392</v>
      </c>
      <c r="K5181" t="s">
        <v>54</v>
      </c>
    </row>
    <row r="5182" spans="1:11" x14ac:dyDescent="0.35">
      <c r="A5182" t="str">
        <f t="shared" si="82"/>
        <v>Other types &amp; mixedPigs</v>
      </c>
      <c r="B5182" t="s">
        <v>70</v>
      </c>
      <c r="C5182" t="s">
        <v>71</v>
      </c>
      <c r="F5182" t="s">
        <v>569</v>
      </c>
      <c r="G5182" t="s">
        <v>9</v>
      </c>
      <c r="H5182">
        <v>7186.56256679744</v>
      </c>
      <c r="I5182" t="s">
        <v>24</v>
      </c>
      <c r="J5182">
        <v>11927.510318439799</v>
      </c>
      <c r="K5182" t="s">
        <v>54</v>
      </c>
    </row>
    <row r="5183" spans="1:11" x14ac:dyDescent="0.35">
      <c r="A5183" t="str">
        <f t="shared" si="82"/>
        <v>Other types &amp; mixedPigs</v>
      </c>
      <c r="B5183" t="s">
        <v>70</v>
      </c>
      <c r="C5183" t="s">
        <v>71</v>
      </c>
      <c r="F5183" t="s">
        <v>570</v>
      </c>
      <c r="G5183" t="s">
        <v>9</v>
      </c>
      <c r="H5183">
        <v>1154.9959934989599</v>
      </c>
      <c r="I5183" t="s">
        <v>58</v>
      </c>
      <c r="J5183">
        <v>1652.4222165932999</v>
      </c>
      <c r="K5183" t="s">
        <v>19</v>
      </c>
    </row>
    <row r="5184" spans="1:11" x14ac:dyDescent="0.35">
      <c r="A5184" t="str">
        <f t="shared" si="82"/>
        <v>Other types &amp; mixedPigs</v>
      </c>
      <c r="B5184" t="s">
        <v>70</v>
      </c>
      <c r="C5184" t="s">
        <v>71</v>
      </c>
      <c r="F5184" t="s">
        <v>224</v>
      </c>
      <c r="G5184" t="s">
        <v>9</v>
      </c>
      <c r="H5184">
        <v>301678.94509321498</v>
      </c>
      <c r="I5184" t="s">
        <v>58</v>
      </c>
      <c r="J5184">
        <v>511249.00251245801</v>
      </c>
      <c r="K5184">
        <v>156805.05457712401</v>
      </c>
    </row>
    <row r="5185" spans="1:11" x14ac:dyDescent="0.35">
      <c r="A5185" t="str">
        <f t="shared" si="82"/>
        <v>Other types &amp; mixedPigs</v>
      </c>
      <c r="B5185" t="s">
        <v>70</v>
      </c>
      <c r="C5185" t="s">
        <v>71</v>
      </c>
      <c r="F5185" t="s">
        <v>571</v>
      </c>
      <c r="G5185" t="s">
        <v>9</v>
      </c>
      <c r="H5185">
        <v>234649.86494316399</v>
      </c>
      <c r="I5185" t="s">
        <v>58</v>
      </c>
      <c r="J5185">
        <v>401537.40649163403</v>
      </c>
      <c r="K5185" t="s">
        <v>19</v>
      </c>
    </row>
    <row r="5186" spans="1:11" x14ac:dyDescent="0.35">
      <c r="A5186" t="str">
        <f t="shared" si="82"/>
        <v>Other types &amp; mixedPigs</v>
      </c>
      <c r="B5186" t="s">
        <v>70</v>
      </c>
      <c r="C5186" t="s">
        <v>71</v>
      </c>
      <c r="F5186" t="s">
        <v>572</v>
      </c>
      <c r="G5186" t="s">
        <v>9</v>
      </c>
      <c r="H5186">
        <v>14187.175268408</v>
      </c>
      <c r="I5186" t="s">
        <v>54</v>
      </c>
      <c r="J5186" t="s">
        <v>54</v>
      </c>
      <c r="K5186" t="s">
        <v>24</v>
      </c>
    </row>
    <row r="5187" spans="1:11" x14ac:dyDescent="0.35">
      <c r="A5187" t="str">
        <f t="shared" si="82"/>
        <v>Other types &amp; mixedPigs</v>
      </c>
      <c r="B5187" t="s">
        <v>70</v>
      </c>
      <c r="C5187" t="s">
        <v>71</v>
      </c>
      <c r="F5187" t="s">
        <v>573</v>
      </c>
      <c r="G5187" t="s">
        <v>9</v>
      </c>
      <c r="H5187">
        <v>12627.9763499323</v>
      </c>
      <c r="I5187" t="s">
        <v>58</v>
      </c>
      <c r="J5187">
        <v>21447.632886264</v>
      </c>
      <c r="K5187">
        <v>7036.1576286157197</v>
      </c>
    </row>
    <row r="5188" spans="1:11" x14ac:dyDescent="0.35">
      <c r="A5188" t="str">
        <f t="shared" si="82"/>
        <v>Other types &amp; mixedPigs</v>
      </c>
      <c r="B5188" t="s">
        <v>70</v>
      </c>
      <c r="C5188" t="s">
        <v>71</v>
      </c>
      <c r="F5188" t="s">
        <v>574</v>
      </c>
      <c r="G5188" t="s">
        <v>9</v>
      </c>
      <c r="H5188">
        <v>40213.9285317104</v>
      </c>
      <c r="I5188" t="s">
        <v>58</v>
      </c>
      <c r="J5188">
        <v>61138.570821663598</v>
      </c>
      <c r="K5188">
        <v>30098.8910021091</v>
      </c>
    </row>
    <row r="5189" spans="1:11" x14ac:dyDescent="0.35">
      <c r="A5189" t="str">
        <f t="shared" si="82"/>
        <v>Other types &amp; mixedPigs</v>
      </c>
      <c r="B5189" t="s">
        <v>70</v>
      </c>
      <c r="C5189" t="s">
        <v>71</v>
      </c>
      <c r="F5189" t="s">
        <v>575</v>
      </c>
      <c r="G5189" t="s">
        <v>9</v>
      </c>
      <c r="H5189">
        <v>13192.559096245401</v>
      </c>
      <c r="I5189" t="s">
        <v>58</v>
      </c>
      <c r="J5189">
        <v>23291.290722737998</v>
      </c>
      <c r="K5189">
        <v>5188.4431302559096</v>
      </c>
    </row>
    <row r="5190" spans="1:11" x14ac:dyDescent="0.35">
      <c r="A5190" t="str">
        <f t="shared" si="82"/>
        <v>Other types &amp; mixedPigs</v>
      </c>
      <c r="B5190" t="s">
        <v>70</v>
      </c>
      <c r="C5190" t="s">
        <v>71</v>
      </c>
      <c r="F5190" t="s">
        <v>576</v>
      </c>
      <c r="G5190" t="s">
        <v>9</v>
      </c>
      <c r="H5190">
        <v>1488.88255407099</v>
      </c>
      <c r="I5190" t="s">
        <v>24</v>
      </c>
      <c r="J5190">
        <v>1392.4373123497101</v>
      </c>
      <c r="K5190" t="s">
        <v>19</v>
      </c>
    </row>
    <row r="5191" spans="1:11" x14ac:dyDescent="0.35">
      <c r="A5191" t="str">
        <f t="shared" si="82"/>
        <v>Other types &amp; mixedPigs</v>
      </c>
      <c r="B5191" t="s">
        <v>70</v>
      </c>
      <c r="C5191" t="s">
        <v>71</v>
      </c>
      <c r="F5191" t="s">
        <v>227</v>
      </c>
      <c r="G5191" t="s">
        <v>9</v>
      </c>
      <c r="H5191" t="s">
        <v>24</v>
      </c>
      <c r="I5191" t="s">
        <v>24</v>
      </c>
      <c r="J5191" t="s">
        <v>19</v>
      </c>
      <c r="K5191" t="s">
        <v>19</v>
      </c>
    </row>
    <row r="5192" spans="1:11" x14ac:dyDescent="0.35">
      <c r="A5192" t="str">
        <f t="shared" si="82"/>
        <v>Other types &amp; mixedPoultry</v>
      </c>
      <c r="B5192" t="s">
        <v>70</v>
      </c>
      <c r="C5192" t="s">
        <v>72</v>
      </c>
      <c r="F5192" t="s">
        <v>4</v>
      </c>
      <c r="G5192" t="s">
        <v>5</v>
      </c>
      <c r="H5192">
        <v>1572.9999</v>
      </c>
      <c r="I5192">
        <v>354.077</v>
      </c>
      <c r="J5192">
        <v>777.0847</v>
      </c>
      <c r="K5192">
        <v>441.83819999999997</v>
      </c>
    </row>
    <row r="5193" spans="1:11" x14ac:dyDescent="0.35">
      <c r="A5193" t="str">
        <f t="shared" si="82"/>
        <v>Other types &amp; mixedPoultry</v>
      </c>
      <c r="B5193" t="s">
        <v>70</v>
      </c>
      <c r="C5193" t="s">
        <v>72</v>
      </c>
      <c r="F5193" t="s">
        <v>6</v>
      </c>
      <c r="G5193" t="s">
        <v>7</v>
      </c>
      <c r="H5193">
        <v>64.929022941450896</v>
      </c>
      <c r="I5193" t="s">
        <v>19</v>
      </c>
      <c r="J5193">
        <v>68.028062406839297</v>
      </c>
      <c r="K5193">
        <v>103.5332001262</v>
      </c>
    </row>
    <row r="5194" spans="1:11" x14ac:dyDescent="0.35">
      <c r="A5194" t="str">
        <f t="shared" si="82"/>
        <v>Other types &amp; mixedPoultry</v>
      </c>
      <c r="B5194" t="s">
        <v>70</v>
      </c>
      <c r="C5194" t="s">
        <v>72</v>
      </c>
      <c r="F5194" t="s">
        <v>228</v>
      </c>
      <c r="G5194" t="s">
        <v>9</v>
      </c>
      <c r="H5194">
        <v>622687.091858175</v>
      </c>
      <c r="I5194">
        <v>85559.577297593496</v>
      </c>
      <c r="J5194">
        <v>966803.31916392106</v>
      </c>
      <c r="K5194">
        <v>447910.54178181099</v>
      </c>
    </row>
    <row r="5195" spans="1:11" x14ac:dyDescent="0.35">
      <c r="A5195" t="str">
        <f t="shared" si="82"/>
        <v>Other types &amp; mixedPoultry</v>
      </c>
      <c r="B5195" t="s">
        <v>70</v>
      </c>
      <c r="C5195" t="s">
        <v>72</v>
      </c>
      <c r="F5195" t="s">
        <v>223</v>
      </c>
      <c r="G5195" t="s">
        <v>9</v>
      </c>
      <c r="H5195">
        <v>14064.9196362314</v>
      </c>
      <c r="I5195" t="s">
        <v>19</v>
      </c>
      <c r="J5195">
        <v>14157.1529489642</v>
      </c>
      <c r="K5195">
        <v>24173.753443681398</v>
      </c>
    </row>
    <row r="5196" spans="1:11" x14ac:dyDescent="0.35">
      <c r="A5196" t="str">
        <f t="shared" si="82"/>
        <v>Other types &amp; mixedPoultry</v>
      </c>
      <c r="B5196" t="s">
        <v>70</v>
      </c>
      <c r="C5196" t="s">
        <v>72</v>
      </c>
      <c r="F5196" t="s">
        <v>567</v>
      </c>
      <c r="G5196" t="s">
        <v>9</v>
      </c>
      <c r="H5196">
        <v>2449.7560006202202</v>
      </c>
      <c r="I5196" t="s">
        <v>24</v>
      </c>
      <c r="J5196">
        <v>2495.63691371095</v>
      </c>
      <c r="K5196" t="s">
        <v>54</v>
      </c>
    </row>
    <row r="5197" spans="1:11" x14ac:dyDescent="0.35">
      <c r="A5197" t="str">
        <f t="shared" si="82"/>
        <v>Other types &amp; mixedPoultry</v>
      </c>
      <c r="B5197" t="s">
        <v>70</v>
      </c>
      <c r="C5197" t="s">
        <v>72</v>
      </c>
      <c r="F5197" t="s">
        <v>568</v>
      </c>
      <c r="G5197" t="s">
        <v>9</v>
      </c>
      <c r="H5197">
        <v>4735.69610436721</v>
      </c>
      <c r="I5197" t="s">
        <v>19</v>
      </c>
      <c r="J5197">
        <v>4957.0661536638199</v>
      </c>
      <c r="K5197">
        <v>7694.6741393116299</v>
      </c>
    </row>
    <row r="5198" spans="1:11" x14ac:dyDescent="0.35">
      <c r="A5198" t="str">
        <f t="shared" si="82"/>
        <v>Other types &amp; mixedPoultry</v>
      </c>
      <c r="B5198" t="s">
        <v>70</v>
      </c>
      <c r="C5198" t="s">
        <v>72</v>
      </c>
      <c r="F5198" t="s">
        <v>569</v>
      </c>
      <c r="G5198" t="s">
        <v>9</v>
      </c>
      <c r="H5198">
        <v>5751.1398514392804</v>
      </c>
      <c r="I5198" t="s">
        <v>19</v>
      </c>
      <c r="J5198">
        <v>5152.1069596403004</v>
      </c>
      <c r="K5198">
        <v>11081.399018690599</v>
      </c>
    </row>
    <row r="5199" spans="1:11" x14ac:dyDescent="0.35">
      <c r="A5199" t="str">
        <f t="shared" si="82"/>
        <v>Other types &amp; mixedPoultry</v>
      </c>
      <c r="B5199" t="s">
        <v>70</v>
      </c>
      <c r="C5199" t="s">
        <v>72</v>
      </c>
      <c r="F5199" t="s">
        <v>570</v>
      </c>
      <c r="G5199" t="s">
        <v>9</v>
      </c>
      <c r="H5199">
        <v>1128.32767980468</v>
      </c>
      <c r="I5199" t="s">
        <v>19</v>
      </c>
      <c r="J5199">
        <v>1552.34292194918</v>
      </c>
      <c r="K5199" t="s">
        <v>19</v>
      </c>
    </row>
    <row r="5200" spans="1:11" x14ac:dyDescent="0.35">
      <c r="A5200" t="str">
        <f t="shared" si="82"/>
        <v>Other types &amp; mixedPoultry</v>
      </c>
      <c r="B5200" t="s">
        <v>70</v>
      </c>
      <c r="C5200" t="s">
        <v>72</v>
      </c>
      <c r="F5200" t="s">
        <v>224</v>
      </c>
      <c r="G5200" t="s">
        <v>9</v>
      </c>
      <c r="H5200">
        <v>580641.37084420701</v>
      </c>
      <c r="I5200">
        <v>78595.710878989601</v>
      </c>
      <c r="J5200">
        <v>909967.47639543004</v>
      </c>
      <c r="K5200">
        <v>403763.37163332599</v>
      </c>
    </row>
    <row r="5201" spans="1:11" x14ac:dyDescent="0.35">
      <c r="A5201" t="str">
        <f t="shared" si="82"/>
        <v>Other types &amp; mixedPoultry</v>
      </c>
      <c r="B5201" t="s">
        <v>70</v>
      </c>
      <c r="C5201" t="s">
        <v>72</v>
      </c>
      <c r="F5201" t="s">
        <v>571</v>
      </c>
      <c r="G5201" t="s">
        <v>9</v>
      </c>
      <c r="H5201">
        <v>518704.47962132801</v>
      </c>
      <c r="I5201">
        <v>69287.535666535798</v>
      </c>
      <c r="J5201">
        <v>816079.41500315303</v>
      </c>
      <c r="K5201">
        <v>355845.52088026801</v>
      </c>
    </row>
    <row r="5202" spans="1:11" x14ac:dyDescent="0.35">
      <c r="A5202" t="str">
        <f t="shared" si="82"/>
        <v>Other types &amp; mixedPoultry</v>
      </c>
      <c r="B5202" t="s">
        <v>70</v>
      </c>
      <c r="C5202" t="s">
        <v>72</v>
      </c>
      <c r="F5202" t="s">
        <v>572</v>
      </c>
      <c r="G5202" t="s">
        <v>9</v>
      </c>
      <c r="H5202" t="s">
        <v>19</v>
      </c>
      <c r="I5202" t="s">
        <v>24</v>
      </c>
      <c r="J5202" t="s">
        <v>24</v>
      </c>
      <c r="K5202" t="s">
        <v>19</v>
      </c>
    </row>
    <row r="5203" spans="1:11" x14ac:dyDescent="0.35">
      <c r="A5203" t="str">
        <f t="shared" si="82"/>
        <v>Other types &amp; mixedPoultry</v>
      </c>
      <c r="B5203" t="s">
        <v>70</v>
      </c>
      <c r="C5203" t="s">
        <v>72</v>
      </c>
      <c r="F5203" t="s">
        <v>573</v>
      </c>
      <c r="G5203" t="s">
        <v>9</v>
      </c>
      <c r="H5203">
        <v>17576.7475110456</v>
      </c>
      <c r="I5203" t="s">
        <v>19</v>
      </c>
      <c r="J5203">
        <v>28945.5469746091</v>
      </c>
      <c r="K5203">
        <v>10344.729216939601</v>
      </c>
    </row>
    <row r="5204" spans="1:11" x14ac:dyDescent="0.35">
      <c r="A5204" t="str">
        <f t="shared" si="82"/>
        <v>Other types &amp; mixedPoultry</v>
      </c>
      <c r="B5204" t="s">
        <v>70</v>
      </c>
      <c r="C5204" t="s">
        <v>72</v>
      </c>
      <c r="F5204" t="s">
        <v>574</v>
      </c>
      <c r="G5204" t="s">
        <v>9</v>
      </c>
      <c r="H5204">
        <v>42010.279630723402</v>
      </c>
      <c r="I5204">
        <v>6261.0576044193804</v>
      </c>
      <c r="J5204">
        <v>64299.101983734901</v>
      </c>
      <c r="K5204">
        <v>31458.1690523816</v>
      </c>
    </row>
    <row r="5205" spans="1:11" x14ac:dyDescent="0.35">
      <c r="A5205" t="str">
        <f t="shared" si="82"/>
        <v>Other types &amp; mixedPoultry</v>
      </c>
      <c r="B5205" t="s">
        <v>70</v>
      </c>
      <c r="C5205" t="s">
        <v>72</v>
      </c>
      <c r="F5205" t="s">
        <v>575</v>
      </c>
      <c r="G5205" t="s">
        <v>9</v>
      </c>
      <c r="H5205">
        <v>15449.0390534036</v>
      </c>
      <c r="I5205">
        <v>2244.1432773097399</v>
      </c>
      <c r="J5205">
        <v>21533.132779219599</v>
      </c>
      <c r="K5205">
        <v>15330.655749321801</v>
      </c>
    </row>
    <row r="5206" spans="1:11" x14ac:dyDescent="0.35">
      <c r="A5206" t="str">
        <f t="shared" si="82"/>
        <v>Other types &amp; mixedPoultry</v>
      </c>
      <c r="B5206" t="s">
        <v>70</v>
      </c>
      <c r="C5206" t="s">
        <v>72</v>
      </c>
      <c r="F5206" t="s">
        <v>576</v>
      </c>
      <c r="G5206" t="s">
        <v>9</v>
      </c>
      <c r="H5206">
        <v>12524.4247332756</v>
      </c>
      <c r="I5206" t="s">
        <v>54</v>
      </c>
      <c r="J5206">
        <v>21141.7216185057</v>
      </c>
      <c r="K5206">
        <v>4629.1883458696002</v>
      </c>
    </row>
    <row r="5207" spans="1:11" x14ac:dyDescent="0.35">
      <c r="A5207" t="str">
        <f t="shared" si="82"/>
        <v>Other types &amp; mixedPoultry</v>
      </c>
      <c r="B5207" t="s">
        <v>70</v>
      </c>
      <c r="C5207" t="s">
        <v>72</v>
      </c>
      <c r="F5207" t="s">
        <v>227</v>
      </c>
      <c r="G5207" t="s">
        <v>9</v>
      </c>
      <c r="H5207" t="s">
        <v>19</v>
      </c>
      <c r="I5207" t="s">
        <v>24</v>
      </c>
      <c r="J5207" t="s">
        <v>24</v>
      </c>
      <c r="K5207" t="s">
        <v>24</v>
      </c>
    </row>
    <row r="5208" spans="1:11" x14ac:dyDescent="0.35">
      <c r="A5208" t="str">
        <f t="shared" si="82"/>
        <v>Other types &amp; mixedMixed</v>
      </c>
      <c r="B5208" t="s">
        <v>70</v>
      </c>
      <c r="C5208" t="s">
        <v>73</v>
      </c>
      <c r="F5208" t="s">
        <v>4</v>
      </c>
      <c r="G5208" t="s">
        <v>5</v>
      </c>
      <c r="H5208">
        <v>6003.0002999999997</v>
      </c>
      <c r="I5208">
        <v>1473.6474000000001</v>
      </c>
      <c r="J5208">
        <v>3024.7759000000001</v>
      </c>
      <c r="K5208">
        <v>1504.577</v>
      </c>
    </row>
    <row r="5209" spans="1:11" x14ac:dyDescent="0.35">
      <c r="A5209" t="str">
        <f t="shared" si="82"/>
        <v>Other types &amp; mixedMixed</v>
      </c>
      <c r="B5209" t="s">
        <v>70</v>
      </c>
      <c r="C5209" t="s">
        <v>73</v>
      </c>
      <c r="F5209" t="s">
        <v>6</v>
      </c>
      <c r="G5209" t="s">
        <v>7</v>
      </c>
      <c r="H5209">
        <v>174.831751544973</v>
      </c>
      <c r="I5209">
        <v>94.248307788552395</v>
      </c>
      <c r="J5209">
        <v>172.650662324108</v>
      </c>
      <c r="K5209">
        <v>258.14346539259901</v>
      </c>
    </row>
    <row r="5210" spans="1:11" x14ac:dyDescent="0.35">
      <c r="A5210" t="str">
        <f t="shared" si="82"/>
        <v>Other types &amp; mixedMixed</v>
      </c>
      <c r="B5210" t="s">
        <v>70</v>
      </c>
      <c r="C5210" t="s">
        <v>73</v>
      </c>
      <c r="F5210" t="s">
        <v>228</v>
      </c>
      <c r="G5210" t="s">
        <v>9</v>
      </c>
      <c r="H5210">
        <v>134219.758261082</v>
      </c>
      <c r="I5210">
        <v>61252.1026085345</v>
      </c>
      <c r="J5210">
        <v>164496.011620398</v>
      </c>
      <c r="K5210">
        <v>144820.55471943301</v>
      </c>
    </row>
    <row r="5211" spans="1:11" x14ac:dyDescent="0.35">
      <c r="A5211" t="str">
        <f t="shared" si="82"/>
        <v>Other types &amp; mixedMixed</v>
      </c>
      <c r="B5211" t="s">
        <v>70</v>
      </c>
      <c r="C5211" t="s">
        <v>73</v>
      </c>
      <c r="F5211" t="s">
        <v>223</v>
      </c>
      <c r="G5211" t="s">
        <v>9</v>
      </c>
      <c r="H5211">
        <v>45559.428586901799</v>
      </c>
      <c r="I5211">
        <v>18987.9845648966</v>
      </c>
      <c r="J5211">
        <v>47826.307208246399</v>
      </c>
      <c r="K5211">
        <v>67027.349188642402</v>
      </c>
    </row>
    <row r="5212" spans="1:11" x14ac:dyDescent="0.35">
      <c r="A5212" t="str">
        <f t="shared" si="82"/>
        <v>Other types &amp; mixedMixed</v>
      </c>
      <c r="B5212" t="s">
        <v>70</v>
      </c>
      <c r="C5212" t="s">
        <v>73</v>
      </c>
      <c r="F5212" t="s">
        <v>567</v>
      </c>
      <c r="G5212" t="s">
        <v>9</v>
      </c>
      <c r="H5212">
        <v>8814.1676980259308</v>
      </c>
      <c r="I5212">
        <v>3553.7964643373998</v>
      </c>
      <c r="J5212">
        <v>9357.9329271632996</v>
      </c>
      <c r="K5212">
        <v>12873.225114965901</v>
      </c>
    </row>
    <row r="5213" spans="1:11" x14ac:dyDescent="0.35">
      <c r="A5213" t="str">
        <f t="shared" si="82"/>
        <v>Other types &amp; mixedMixed</v>
      </c>
      <c r="B5213" t="s">
        <v>70</v>
      </c>
      <c r="C5213" t="s">
        <v>73</v>
      </c>
      <c r="F5213" t="s">
        <v>568</v>
      </c>
      <c r="G5213" t="s">
        <v>9</v>
      </c>
      <c r="H5213">
        <v>16584.018737313701</v>
      </c>
      <c r="I5213">
        <v>8195.1339474422493</v>
      </c>
      <c r="J5213">
        <v>17268.788361511401</v>
      </c>
      <c r="K5213">
        <v>23423.804007970401</v>
      </c>
    </row>
    <row r="5214" spans="1:11" x14ac:dyDescent="0.35">
      <c r="A5214" t="str">
        <f t="shared" si="82"/>
        <v>Other types &amp; mixedMixed</v>
      </c>
      <c r="B5214" t="s">
        <v>70</v>
      </c>
      <c r="C5214" t="s">
        <v>73</v>
      </c>
      <c r="F5214" t="s">
        <v>569</v>
      </c>
      <c r="G5214" t="s">
        <v>9</v>
      </c>
      <c r="H5214">
        <v>16022.791069209199</v>
      </c>
      <c r="I5214">
        <v>5992.2822954120502</v>
      </c>
      <c r="J5214">
        <v>16831.0637111992</v>
      </c>
      <c r="K5214">
        <v>24222.165090653401</v>
      </c>
    </row>
    <row r="5215" spans="1:11" x14ac:dyDescent="0.35">
      <c r="A5215" t="str">
        <f t="shared" si="82"/>
        <v>Other types &amp; mixedMixed</v>
      </c>
      <c r="B5215" t="s">
        <v>70</v>
      </c>
      <c r="C5215" t="s">
        <v>73</v>
      </c>
      <c r="F5215" t="s">
        <v>570</v>
      </c>
      <c r="G5215" t="s">
        <v>9</v>
      </c>
      <c r="H5215">
        <v>4138.4510823529399</v>
      </c>
      <c r="I5215">
        <v>1246.7718577049</v>
      </c>
      <c r="J5215">
        <v>4368.5222083725303</v>
      </c>
      <c r="K5215">
        <v>6508.1549750527902</v>
      </c>
    </row>
    <row r="5216" spans="1:11" x14ac:dyDescent="0.35">
      <c r="A5216" t="str">
        <f t="shared" si="82"/>
        <v>Other types &amp; mixedMixed</v>
      </c>
      <c r="B5216" t="s">
        <v>70</v>
      </c>
      <c r="C5216" t="s">
        <v>73</v>
      </c>
      <c r="F5216" t="s">
        <v>224</v>
      </c>
      <c r="G5216" t="s">
        <v>9</v>
      </c>
      <c r="H5216">
        <v>70619.671634199301</v>
      </c>
      <c r="I5216">
        <v>34420.525411641902</v>
      </c>
      <c r="J5216">
        <v>97567.146883708003</v>
      </c>
      <c r="K5216">
        <v>51899.927820842699</v>
      </c>
    </row>
    <row r="5217" spans="1:11" x14ac:dyDescent="0.35">
      <c r="A5217" t="str">
        <f t="shared" si="82"/>
        <v>Other types &amp; mixedMixed</v>
      </c>
      <c r="B5217" t="s">
        <v>70</v>
      </c>
      <c r="C5217" t="s">
        <v>73</v>
      </c>
      <c r="F5217" t="s">
        <v>571</v>
      </c>
      <c r="G5217" t="s">
        <v>9</v>
      </c>
      <c r="H5217">
        <v>40380.089637793302</v>
      </c>
      <c r="I5217">
        <v>15974.6535321136</v>
      </c>
      <c r="J5217">
        <v>58270.9477925951</v>
      </c>
      <c r="K5217">
        <v>28316.347393985201</v>
      </c>
    </row>
    <row r="5218" spans="1:11" x14ac:dyDescent="0.35">
      <c r="A5218" t="str">
        <f t="shared" si="82"/>
        <v>Other types &amp; mixedMixed</v>
      </c>
      <c r="B5218" t="s">
        <v>70</v>
      </c>
      <c r="C5218" t="s">
        <v>73</v>
      </c>
      <c r="F5218" t="s">
        <v>572</v>
      </c>
      <c r="G5218" t="s">
        <v>9</v>
      </c>
      <c r="H5218">
        <v>10960.435103976301</v>
      </c>
      <c r="I5218">
        <v>7267.5057400433798</v>
      </c>
      <c r="J5218">
        <v>14615.4511610926</v>
      </c>
      <c r="K5218">
        <v>7229.4670457543898</v>
      </c>
    </row>
    <row r="5219" spans="1:11" x14ac:dyDescent="0.35">
      <c r="A5219" t="str">
        <f t="shared" si="82"/>
        <v>Other types &amp; mixedMixed</v>
      </c>
      <c r="B5219" t="s">
        <v>70</v>
      </c>
      <c r="C5219" t="s">
        <v>73</v>
      </c>
      <c r="F5219" t="s">
        <v>573</v>
      </c>
      <c r="G5219" t="s">
        <v>9</v>
      </c>
      <c r="H5219">
        <v>4273.8893226275504</v>
      </c>
      <c r="I5219">
        <v>2697.8354955873401</v>
      </c>
      <c r="J5219">
        <v>5576.6053168104099</v>
      </c>
      <c r="K5219">
        <v>3198.58621798685</v>
      </c>
    </row>
    <row r="5220" spans="1:11" x14ac:dyDescent="0.35">
      <c r="A5220" t="str">
        <f t="shared" si="82"/>
        <v>Other types &amp; mixedMixed</v>
      </c>
      <c r="B5220" t="s">
        <v>70</v>
      </c>
      <c r="C5220" t="s">
        <v>73</v>
      </c>
      <c r="F5220" t="s">
        <v>574</v>
      </c>
      <c r="G5220" t="s">
        <v>9</v>
      </c>
      <c r="H5220">
        <v>15005.257569802199</v>
      </c>
      <c r="I5220">
        <v>8480.5306438975895</v>
      </c>
      <c r="J5220">
        <v>19104.142613209799</v>
      </c>
      <c r="K5220">
        <v>13155.5271631163</v>
      </c>
    </row>
    <row r="5221" spans="1:11" x14ac:dyDescent="0.35">
      <c r="A5221" t="str">
        <f t="shared" si="82"/>
        <v>Other types &amp; mixedMixed</v>
      </c>
      <c r="B5221" t="s">
        <v>70</v>
      </c>
      <c r="C5221" t="s">
        <v>73</v>
      </c>
      <c r="F5221" t="s">
        <v>575</v>
      </c>
      <c r="G5221" t="s">
        <v>9</v>
      </c>
      <c r="H5221">
        <v>15052.3392538728</v>
      </c>
      <c r="I5221">
        <v>6330.9210872967296</v>
      </c>
      <c r="J5221">
        <v>16637.218983528699</v>
      </c>
      <c r="K5221">
        <v>20408.256029701399</v>
      </c>
    </row>
    <row r="5222" spans="1:11" x14ac:dyDescent="0.35">
      <c r="A5222" t="str">
        <f t="shared" si="82"/>
        <v>Other types &amp; mixedMixed</v>
      </c>
      <c r="B5222" t="s">
        <v>70</v>
      </c>
      <c r="C5222" t="s">
        <v>73</v>
      </c>
      <c r="F5222" t="s">
        <v>576</v>
      </c>
      <c r="G5222" t="s">
        <v>9</v>
      </c>
      <c r="H5222">
        <v>2767.3603162238701</v>
      </c>
      <c r="I5222">
        <v>927.00068612071004</v>
      </c>
      <c r="J5222">
        <v>2333.3180942098902</v>
      </c>
      <c r="K5222">
        <v>5442.4787293704503</v>
      </c>
    </row>
    <row r="5223" spans="1:11" x14ac:dyDescent="0.35">
      <c r="A5223" t="str">
        <f t="shared" si="82"/>
        <v>Other types &amp; mixedMixed</v>
      </c>
      <c r="B5223" t="s">
        <v>70</v>
      </c>
      <c r="C5223" t="s">
        <v>73</v>
      </c>
      <c r="F5223" t="s">
        <v>227</v>
      </c>
      <c r="G5223" t="s">
        <v>9</v>
      </c>
      <c r="H5223">
        <v>220.958469883801</v>
      </c>
      <c r="I5223" t="s">
        <v>19</v>
      </c>
      <c r="J5223" t="s">
        <v>19</v>
      </c>
      <c r="K5223">
        <v>42.542950875894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32"/>
  <sheetViews>
    <sheetView zoomScale="70" zoomScaleNormal="70" workbookViewId="0">
      <selection activeCell="AN15" sqref="AN15"/>
    </sheetView>
  </sheetViews>
  <sheetFormatPr defaultColWidth="9.1796875" defaultRowHeight="14.5" x14ac:dyDescent="0.35"/>
  <cols>
    <col min="1" max="1" width="28.54296875" style="5" customWidth="1"/>
    <col min="2" max="4" width="12.7265625" style="5" customWidth="1"/>
    <col min="5" max="7" width="2.7265625" style="5" customWidth="1"/>
    <col min="8" max="8" width="12.7265625" style="5" customWidth="1"/>
    <col min="9" max="9" width="2.7265625" style="5" customWidth="1"/>
    <col min="10" max="14" width="12.7265625" style="5" customWidth="1"/>
    <col min="15" max="17" width="2.7265625" style="5" customWidth="1"/>
    <col min="18" max="20" width="12.7265625" style="5" customWidth="1"/>
    <col min="21" max="23" width="2.7265625" style="5" customWidth="1"/>
    <col min="24" max="26" width="12.7265625" style="5" customWidth="1"/>
    <col min="27" max="27" width="2.7265625" style="5" customWidth="1"/>
    <col min="28" max="29" width="12.7265625" style="5" customWidth="1"/>
    <col min="30" max="32" width="2.7265625" style="5" customWidth="1"/>
    <col min="33" max="35" width="12.7265625" style="5" customWidth="1"/>
    <col min="36" max="38" width="2.7265625" style="5" customWidth="1"/>
    <col min="39" max="40" width="12.7265625" style="5" customWidth="1"/>
    <col min="41" max="16384" width="9.1796875" style="5"/>
  </cols>
  <sheetData>
    <row r="1" spans="1:40" ht="18.5" x14ac:dyDescent="0.35">
      <c r="A1" s="438" t="s">
        <v>896</v>
      </c>
    </row>
    <row r="3" spans="1:40" x14ac:dyDescent="0.35">
      <c r="B3" s="6">
        <v>2018</v>
      </c>
      <c r="F3" s="19"/>
      <c r="H3" s="6">
        <v>2018</v>
      </c>
      <c r="P3" s="9"/>
      <c r="R3" s="6">
        <v>2050</v>
      </c>
      <c r="V3" s="9"/>
      <c r="X3" s="6">
        <v>2050</v>
      </c>
      <c r="AE3" s="9"/>
      <c r="AK3" s="9"/>
    </row>
    <row r="4" spans="1:40" x14ac:dyDescent="0.35">
      <c r="F4" s="19"/>
      <c r="P4" s="9"/>
      <c r="V4" s="9"/>
      <c r="AE4" s="9"/>
      <c r="AK4" s="9"/>
    </row>
    <row r="5" spans="1:40" x14ac:dyDescent="0.35">
      <c r="B5" s="5" t="s">
        <v>552</v>
      </c>
      <c r="C5" s="5" t="s">
        <v>552</v>
      </c>
      <c r="D5" s="5" t="s">
        <v>552</v>
      </c>
      <c r="F5" s="19"/>
      <c r="H5" s="5" t="s">
        <v>1255</v>
      </c>
      <c r="J5" s="5" t="s">
        <v>1255</v>
      </c>
      <c r="K5" s="5" t="s">
        <v>1255</v>
      </c>
      <c r="L5" s="5" t="s">
        <v>1255</v>
      </c>
      <c r="M5" s="5" t="s">
        <v>1255</v>
      </c>
      <c r="N5" s="5" t="s">
        <v>1255</v>
      </c>
      <c r="P5" s="9"/>
      <c r="R5" s="5" t="s">
        <v>552</v>
      </c>
      <c r="S5" s="5" t="s">
        <v>552</v>
      </c>
      <c r="T5" s="5" t="s">
        <v>552</v>
      </c>
      <c r="V5" s="9"/>
      <c r="X5" s="5" t="s">
        <v>1255</v>
      </c>
      <c r="Y5" s="5" t="s">
        <v>1255</v>
      </c>
      <c r="Z5" s="5" t="s">
        <v>1255</v>
      </c>
      <c r="AB5" s="5" t="str">
        <f>+M5</f>
        <v>ENG</v>
      </c>
      <c r="AC5" s="5" t="s">
        <v>1255</v>
      </c>
      <c r="AE5" s="9"/>
      <c r="AG5" s="5" t="s">
        <v>552</v>
      </c>
      <c r="AH5" s="5" t="s">
        <v>1255</v>
      </c>
      <c r="AK5" s="9"/>
      <c r="AM5" s="5" t="str">
        <f>+K5</f>
        <v>ENG</v>
      </c>
    </row>
    <row r="6" spans="1:40" x14ac:dyDescent="0.35">
      <c r="F6" s="19"/>
      <c r="P6" s="9"/>
      <c r="V6" s="9"/>
      <c r="AE6" s="9"/>
      <c r="AK6" s="9"/>
    </row>
    <row r="7" spans="1:40" ht="58" x14ac:dyDescent="0.35">
      <c r="A7" s="37"/>
      <c r="B7" s="443" t="s">
        <v>1247</v>
      </c>
      <c r="C7" s="443" t="s">
        <v>1248</v>
      </c>
      <c r="D7" s="443" t="s">
        <v>1249</v>
      </c>
      <c r="F7" s="19"/>
      <c r="H7" s="338" t="s">
        <v>901</v>
      </c>
      <c r="J7" s="443" t="s">
        <v>1258</v>
      </c>
      <c r="K7" s="448" t="s">
        <v>1248</v>
      </c>
      <c r="L7" s="448" t="s">
        <v>1249</v>
      </c>
      <c r="M7" s="448" t="s">
        <v>1248</v>
      </c>
      <c r="N7" s="448" t="s">
        <v>1249</v>
      </c>
      <c r="P7" s="9"/>
      <c r="R7" s="443" t="s">
        <v>1247</v>
      </c>
      <c r="S7" s="443" t="s">
        <v>1248</v>
      </c>
      <c r="T7" s="443" t="s">
        <v>1249</v>
      </c>
      <c r="V7" s="9"/>
      <c r="X7" s="443" t="s">
        <v>1247</v>
      </c>
      <c r="Y7" s="443" t="s">
        <v>1248</v>
      </c>
      <c r="Z7" s="443" t="s">
        <v>1249</v>
      </c>
      <c r="AB7" s="448" t="str">
        <f>+M7</f>
        <v>Physical domestic output</v>
      </c>
      <c r="AC7" s="448" t="s">
        <v>1249</v>
      </c>
      <c r="AE7" s="9"/>
      <c r="AG7" s="448" t="s">
        <v>579</v>
      </c>
      <c r="AH7" s="448"/>
      <c r="AI7" s="448"/>
      <c r="AK7" s="9"/>
      <c r="AM7" s="448" t="str">
        <f>+K7</f>
        <v>Physical domestic output</v>
      </c>
      <c r="AN7" s="448" t="s">
        <v>1249</v>
      </c>
    </row>
    <row r="8" spans="1:40" ht="29" x14ac:dyDescent="0.35">
      <c r="A8" s="442" t="s">
        <v>1261</v>
      </c>
      <c r="B8" s="441" t="s">
        <v>1250</v>
      </c>
      <c r="C8" s="441" t="s">
        <v>1250</v>
      </c>
      <c r="D8" s="441" t="s">
        <v>1250</v>
      </c>
      <c r="E8" s="1"/>
      <c r="F8" s="282"/>
      <c r="G8" s="1"/>
      <c r="H8" s="443" t="s">
        <v>1259</v>
      </c>
      <c r="I8" s="1"/>
      <c r="J8" s="443" t="s">
        <v>1259</v>
      </c>
      <c r="K8" s="446" t="s">
        <v>1257</v>
      </c>
      <c r="L8" s="446" t="s">
        <v>1257</v>
      </c>
      <c r="M8" s="445" t="s">
        <v>1256</v>
      </c>
      <c r="N8" s="445" t="s">
        <v>1256</v>
      </c>
      <c r="P8" s="9"/>
      <c r="R8" s="441" t="s">
        <v>1251</v>
      </c>
      <c r="S8" s="441" t="s">
        <v>1251</v>
      </c>
      <c r="T8" s="441" t="s">
        <v>1251</v>
      </c>
      <c r="V8" s="9"/>
      <c r="X8" s="450" t="s">
        <v>1262</v>
      </c>
      <c r="Y8" s="450" t="s">
        <v>1262</v>
      </c>
      <c r="Z8" s="450" t="s">
        <v>1262</v>
      </c>
      <c r="AB8" s="445" t="str">
        <f>+M8</f>
        <v>ORGANIC
2018</v>
      </c>
      <c r="AC8" s="445" t="s">
        <v>1256</v>
      </c>
      <c r="AE8" s="9"/>
      <c r="AG8" s="450" t="s">
        <v>1251</v>
      </c>
      <c r="AH8" s="445" t="s">
        <v>1256</v>
      </c>
      <c r="AI8" s="445" t="s">
        <v>272</v>
      </c>
      <c r="AK8" s="9"/>
      <c r="AM8" s="446" t="str">
        <f>+K8</f>
        <v>CONV
2018</v>
      </c>
      <c r="AN8" s="446" t="str">
        <f>+L8</f>
        <v>CONV
2018</v>
      </c>
    </row>
    <row r="9" spans="1:40" x14ac:dyDescent="0.35">
      <c r="F9" s="19"/>
      <c r="J9" s="444">
        <f>+SUM(J27/B27)</f>
        <v>0.8425531914893617</v>
      </c>
      <c r="P9" s="9"/>
      <c r="V9" s="9"/>
      <c r="AE9" s="9"/>
      <c r="AG9"/>
      <c r="AH9"/>
      <c r="AI9"/>
      <c r="AK9" s="9"/>
    </row>
    <row r="10" spans="1:40" x14ac:dyDescent="0.35">
      <c r="A10" s="5" t="s">
        <v>53</v>
      </c>
      <c r="B10" s="261">
        <v>25.314</v>
      </c>
      <c r="C10" s="275">
        <v>23</v>
      </c>
      <c r="D10" s="37">
        <f>+SUM(C10)/B10</f>
        <v>0.90858813304890573</v>
      </c>
      <c r="E10" s="275"/>
      <c r="F10" s="447"/>
      <c r="G10" s="275"/>
      <c r="H10" s="37">
        <f>+'8 HIDE Comparis AginUK (crops)'!F55</f>
        <v>0.83655441081776905</v>
      </c>
      <c r="J10" s="261">
        <f>+SUM(B10*$J$9)</f>
        <v>21.328391489361703</v>
      </c>
      <c r="K10" s="261">
        <f>+SUM(C10*H10)</f>
        <v>19.240751448808687</v>
      </c>
      <c r="L10" s="37">
        <f>+SUM(K10/J10)</f>
        <v>0.90211919911568106</v>
      </c>
      <c r="M10" s="261">
        <f>+SUM('4 Analysis MASTER'!CQ8+'4 Analysis MASTER'!CQ9+'4 Analysis MASTER'!CQ10+'4 Analysis MASTER'!CQ11+'4 Analysis MASTER'!CQ15)/1000000</f>
        <v>9.2314455538700795</v>
      </c>
      <c r="N10" s="37">
        <f>+SUM(M10/J10)</f>
        <v>0.43282427362019271</v>
      </c>
      <c r="P10" s="9"/>
      <c r="R10" s="261">
        <v>13.947152000000001</v>
      </c>
      <c r="S10" s="275">
        <v>15.688534775797919</v>
      </c>
      <c r="T10" s="37">
        <f>+SUM(S10)/R10</f>
        <v>1.1248557967818749</v>
      </c>
      <c r="V10" s="9"/>
      <c r="X10" s="261">
        <f t="shared" ref="X10:X16" si="0">+SUM(R10*$J$9)</f>
        <v>11.751217429787234</v>
      </c>
      <c r="Y10" s="261">
        <f>+SUM(S10*H10)</f>
        <v>13.124312965961709</v>
      </c>
      <c r="Z10" s="37">
        <f>+SUM(Y10)/X10</f>
        <v>1.1168470879190715</v>
      </c>
      <c r="AB10" s="261">
        <f t="shared" ref="AB10:AB16" si="1">+M10</f>
        <v>9.2314455538700795</v>
      </c>
      <c r="AC10" s="37">
        <f>+SUM(AB10/X10)</f>
        <v>0.78557354665823953</v>
      </c>
      <c r="AE10" s="9"/>
      <c r="AG10">
        <v>5.7</v>
      </c>
      <c r="AH10">
        <f>+'4 Analysis MASTER'!FR8</f>
        <v>3.7</v>
      </c>
      <c r="AI10" s="209">
        <f>+SUM((AG10-AH10)/AH10)</f>
        <v>0.54054054054054046</v>
      </c>
      <c r="AK10" s="9"/>
      <c r="AM10" s="261">
        <f t="shared" ref="AM10:AM16" si="2">+K10</f>
        <v>19.240751448808687</v>
      </c>
      <c r="AN10" s="37">
        <f>+SUM(AM10/X10)</f>
        <v>1.637341114975613</v>
      </c>
    </row>
    <row r="11" spans="1:40" x14ac:dyDescent="0.35">
      <c r="A11" s="5" t="s">
        <v>916</v>
      </c>
      <c r="B11" s="261">
        <v>2.37</v>
      </c>
      <c r="C11" s="275">
        <v>3.0979999999999999</v>
      </c>
      <c r="D11" s="37">
        <f>+SUM(C11)/(B11+B12)</f>
        <v>0.49166798920806221</v>
      </c>
      <c r="E11" s="275"/>
      <c r="F11" s="447"/>
      <c r="G11" s="275"/>
      <c r="H11" s="37">
        <f>+'8 HIDE Comparis AginUK (crops)'!AD55</f>
        <v>0.93946217105263163</v>
      </c>
      <c r="J11" s="261">
        <f>+SUM(B11*$J$9)</f>
        <v>1.9968510638297874</v>
      </c>
      <c r="K11" s="261">
        <f>+SUM(C11*H11)</f>
        <v>2.9104538059210525</v>
      </c>
      <c r="L11" s="37">
        <f>+SUM(K11/J11)</f>
        <v>1.4575217243989416</v>
      </c>
      <c r="M11" s="261">
        <f>+SUM('4 Analysis MASTER'!CQ16+'4 Analysis MASTER'!CQ12)/1000000</f>
        <v>0.97763344080383641</v>
      </c>
      <c r="N11" s="37">
        <f>+SUM(M11/J11)</f>
        <v>0.48958756039061829</v>
      </c>
      <c r="P11" s="9"/>
      <c r="R11" s="261">
        <v>2.270753</v>
      </c>
      <c r="S11" s="275">
        <v>4.0166682696079947</v>
      </c>
      <c r="T11" s="37">
        <f>+SUM(S11)/(R11+R12)</f>
        <v>1.2876503808156607</v>
      </c>
      <c r="V11" s="9"/>
      <c r="X11" s="261">
        <f t="shared" si="0"/>
        <v>1.9132301872340425</v>
      </c>
      <c r="Y11" s="261">
        <f>+SUM(S11*H11)</f>
        <v>3.7735078929641439</v>
      </c>
      <c r="Z11" s="37">
        <f>+SUM(Y11)/(X11+X12)</f>
        <v>1.4357536527509582</v>
      </c>
      <c r="AB11" s="261">
        <f t="shared" si="1"/>
        <v>0.97763344080383641</v>
      </c>
      <c r="AC11" s="37">
        <f>+SUM(AB11/X11)</f>
        <v>0.51098579111236031</v>
      </c>
      <c r="AE11" s="9"/>
      <c r="AG11" s="232">
        <v>2.7</v>
      </c>
      <c r="AH11" s="300" t="s">
        <v>1254</v>
      </c>
      <c r="AI11" s="300" t="s">
        <v>1254</v>
      </c>
      <c r="AK11" s="9"/>
      <c r="AM11" s="261">
        <f t="shared" si="2"/>
        <v>2.9104538059210525</v>
      </c>
      <c r="AN11" s="37">
        <f>+SUM(AM11/X11)</f>
        <v>1.5212251120335376</v>
      </c>
    </row>
    <row r="12" spans="1:40" x14ac:dyDescent="0.35">
      <c r="A12" s="5" t="s">
        <v>917</v>
      </c>
      <c r="B12" s="261">
        <v>3.931</v>
      </c>
      <c r="C12" s="439" t="s">
        <v>1245</v>
      </c>
      <c r="D12" s="439" t="s">
        <v>1245</v>
      </c>
      <c r="F12" s="19"/>
      <c r="H12" s="37">
        <f>+'8 HIDE Comparis AginUK (crops)'!AV55</f>
        <v>0.98206217616580316</v>
      </c>
      <c r="J12" s="449" t="s">
        <v>1260</v>
      </c>
      <c r="K12" s="300" t="s">
        <v>1254</v>
      </c>
      <c r="L12" s="300" t="s">
        <v>1254</v>
      </c>
      <c r="M12" s="300" t="s">
        <v>1254</v>
      </c>
      <c r="N12" s="300" t="s">
        <v>1254</v>
      </c>
      <c r="P12" s="9"/>
      <c r="R12" s="261">
        <v>0.84862499999999996</v>
      </c>
      <c r="S12" s="300" t="s">
        <v>1254</v>
      </c>
      <c r="T12" s="300" t="s">
        <v>1254</v>
      </c>
      <c r="V12" s="9"/>
      <c r="X12" s="261">
        <f t="shared" si="0"/>
        <v>0.71501170212765952</v>
      </c>
      <c r="Y12" s="300" t="s">
        <v>1254</v>
      </c>
      <c r="Z12" s="300" t="s">
        <v>1254</v>
      </c>
      <c r="AB12" s="300" t="str">
        <f t="shared" si="1"/>
        <v>-</v>
      </c>
      <c r="AC12" s="300" t="s">
        <v>1254</v>
      </c>
      <c r="AE12" s="9"/>
      <c r="AG12">
        <v>2.2999999999999998</v>
      </c>
      <c r="AH12">
        <f>+'4 Analysis MASTER'!FR12</f>
        <v>1.5</v>
      </c>
      <c r="AI12" s="209">
        <f>+SUM((AG12-AH12)/AH12)</f>
        <v>0.53333333333333321</v>
      </c>
      <c r="AK12" s="9"/>
      <c r="AM12" s="300" t="str">
        <f t="shared" si="2"/>
        <v>-</v>
      </c>
      <c r="AN12" s="300" t="str">
        <f>+L12</f>
        <v>-</v>
      </c>
    </row>
    <row r="13" spans="1:40" x14ac:dyDescent="0.35">
      <c r="A13" s="5" t="s">
        <v>905</v>
      </c>
      <c r="B13" s="261">
        <v>4.5780000000000003</v>
      </c>
      <c r="C13" s="275">
        <v>0.74299999999999999</v>
      </c>
      <c r="D13" s="37">
        <f>+SUM(C13)/B13</f>
        <v>0.1622979467016164</v>
      </c>
      <c r="E13" s="275"/>
      <c r="F13" s="447"/>
      <c r="G13" s="275"/>
      <c r="H13" s="37">
        <f>+'8 HIDE Comparis AginUK (crops)'!CR55</f>
        <v>0.92828235294117833</v>
      </c>
      <c r="J13" s="261">
        <f>+SUM(B13*$J$9)</f>
        <v>3.8572085106382983</v>
      </c>
      <c r="K13" s="261">
        <f>+SUM(C13*H13)</f>
        <v>0.6897137882352955</v>
      </c>
      <c r="L13" s="37">
        <f>+SUM(K13/J13)</f>
        <v>0.17881164223635926</v>
      </c>
      <c r="M13" s="261">
        <f>+'4 Analysis MASTER'!CQ19/1000000</f>
        <v>0.50264140997848561</v>
      </c>
      <c r="N13" s="37">
        <f>+SUM(M13/J13)</f>
        <v>0.1303122215436851</v>
      </c>
      <c r="P13" s="9"/>
      <c r="R13" s="261">
        <v>6.6685720000000002</v>
      </c>
      <c r="S13" s="275">
        <v>4.1803089046547042</v>
      </c>
      <c r="T13" s="37">
        <f>+SUM(S13)/R13</f>
        <v>0.62686717705900219</v>
      </c>
      <c r="V13" s="9"/>
      <c r="X13" s="261">
        <f t="shared" si="0"/>
        <v>5.6186266212765963</v>
      </c>
      <c r="Y13" s="261">
        <f>+SUM(S13*H13)</f>
        <v>3.8805069860338288</v>
      </c>
      <c r="Z13" s="37">
        <f>+SUM(Y13)/X13</f>
        <v>0.69065044673713294</v>
      </c>
      <c r="AB13" s="261">
        <f t="shared" si="1"/>
        <v>0.50264140997848561</v>
      </c>
      <c r="AC13" s="37">
        <f>+SUM(AB13/X13)</f>
        <v>8.9459834913230368E-2</v>
      </c>
      <c r="AE13" s="9"/>
      <c r="AG13">
        <v>10.199999999999999</v>
      </c>
      <c r="AH13">
        <f>+'4 Analysis MASTER'!FR19</f>
        <v>16.2</v>
      </c>
      <c r="AI13" s="209">
        <f>+SUM((AG13-AH13)/AH13)</f>
        <v>-0.37037037037037041</v>
      </c>
      <c r="AK13" s="9"/>
      <c r="AM13" s="261">
        <f t="shared" si="2"/>
        <v>0.6897137882352955</v>
      </c>
      <c r="AN13" s="37">
        <f>+SUM(AM13/X13)</f>
        <v>0.12275487138146708</v>
      </c>
    </row>
    <row r="14" spans="1:40" x14ac:dyDescent="0.35">
      <c r="A14" s="261" t="s">
        <v>440</v>
      </c>
      <c r="B14" s="261">
        <v>4.7690000000000001</v>
      </c>
      <c r="C14" s="275">
        <v>2.7109999999999999</v>
      </c>
      <c r="D14" s="37">
        <f>+SUM(C14)/B14</f>
        <v>0.56846299014468438</v>
      </c>
      <c r="E14" s="275"/>
      <c r="F14" s="447"/>
      <c r="G14" s="275"/>
      <c r="H14" s="37">
        <f>+'8 HIDE Comparis AginUK (crops)'!BN55</f>
        <v>0.81560427350427434</v>
      </c>
      <c r="J14" s="261">
        <f>+SUM(B14*$J$9)</f>
        <v>4.0181361702127658</v>
      </c>
      <c r="K14" s="261">
        <f>+SUM(C14*H14)</f>
        <v>2.2111031854700878</v>
      </c>
      <c r="L14" s="37">
        <f>+SUM(K14/J14)</f>
        <v>0.55028079980500189</v>
      </c>
      <c r="M14" s="261">
        <f>+SUM('4 Analysis MASTER'!CQ18)/1000000</f>
        <v>1.0196853207682997</v>
      </c>
      <c r="N14" s="37">
        <f>+SUM(M14/J14)</f>
        <v>0.25377072293553105</v>
      </c>
      <c r="P14" s="9"/>
      <c r="R14" s="261">
        <v>8.3379189999999994</v>
      </c>
      <c r="S14" s="275">
        <v>5.241947264859391</v>
      </c>
      <c r="T14" s="37">
        <f>+SUM(S14)/R14</f>
        <v>0.62868771750593777</v>
      </c>
      <c r="V14" s="9"/>
      <c r="X14" s="261">
        <f t="shared" si="0"/>
        <v>7.0251402638297868</v>
      </c>
      <c r="Y14" s="261">
        <f>+SUM(S14*H14)</f>
        <v>4.2753545907033619</v>
      </c>
      <c r="Z14" s="37">
        <f>+SUM(Y14)/X14</f>
        <v>0.60857924968641597</v>
      </c>
      <c r="AB14" s="261">
        <f t="shared" si="1"/>
        <v>1.0196853207682997</v>
      </c>
      <c r="AC14" s="37">
        <f>+SUM(AB14/X14)</f>
        <v>0.14514803725960251</v>
      </c>
      <c r="AE14" s="9"/>
      <c r="AG14">
        <v>17.3</v>
      </c>
      <c r="AH14">
        <f>+'4 Analysis MASTER'!FR18</f>
        <v>15.8</v>
      </c>
      <c r="AI14" s="209">
        <f>+SUM((AG14-AH14)/AH14)</f>
        <v>9.4936708860759486E-2</v>
      </c>
      <c r="AK14" s="9"/>
      <c r="AM14" s="261">
        <f t="shared" si="2"/>
        <v>2.2111031854700878</v>
      </c>
      <c r="AN14" s="37">
        <f>+SUM(AM14/X14)</f>
        <v>0.3147415001596986</v>
      </c>
    </row>
    <row r="15" spans="1:40" x14ac:dyDescent="0.35">
      <c r="A15" s="261" t="s">
        <v>906</v>
      </c>
      <c r="B15" s="261">
        <v>14.050427000000001</v>
      </c>
      <c r="C15" s="275">
        <v>8.9179999999999993</v>
      </c>
      <c r="D15" s="37">
        <f>+SUM(C15)/B15</f>
        <v>0.63471380620674367</v>
      </c>
      <c r="E15" s="275"/>
      <c r="F15" s="447"/>
      <c r="G15" s="275"/>
      <c r="H15" s="37">
        <f>+'8 HIDE Comparis AginUK (crops)'!AP55</f>
        <v>1.0381999999999956</v>
      </c>
      <c r="J15" s="261">
        <f>+SUM(B15*$J$9)</f>
        <v>11.838232110638298</v>
      </c>
      <c r="K15" s="261">
        <f>+SUM(C15*H15)</f>
        <v>9.2586675999999599</v>
      </c>
      <c r="L15" s="37">
        <f>+SUM(K15/J15)</f>
        <v>0.78209883988334372</v>
      </c>
      <c r="M15" s="261">
        <f>+SUM('4 Analysis MASTER'!CQ17)/1000000</f>
        <v>0</v>
      </c>
      <c r="N15" s="37">
        <f>+SUM(M15/J15)</f>
        <v>0</v>
      </c>
      <c r="P15" s="9"/>
      <c r="R15" s="261">
        <v>0.650613</v>
      </c>
      <c r="S15" s="275">
        <v>0.82357433864293361</v>
      </c>
      <c r="T15" s="37">
        <f>+SUM(S15)/R15</f>
        <v>1.2658436561257362</v>
      </c>
      <c r="V15" s="9"/>
      <c r="X15" s="261">
        <f t="shared" si="0"/>
        <v>0.54817605957446813</v>
      </c>
      <c r="Y15" s="261">
        <f>+SUM(S15*H15)</f>
        <v>0.85503487837908998</v>
      </c>
      <c r="Z15" s="37">
        <f>+SUM(Y15)/X15</f>
        <v>1.5597815034878151</v>
      </c>
      <c r="AB15" s="261">
        <f t="shared" si="1"/>
        <v>0</v>
      </c>
      <c r="AC15" s="37">
        <f>+SUM(AB15/X15)</f>
        <v>0</v>
      </c>
      <c r="AE15" s="9"/>
      <c r="AG15" s="232">
        <v>44.5</v>
      </c>
      <c r="AH15" s="300" t="s">
        <v>1254</v>
      </c>
      <c r="AI15" s="300" t="s">
        <v>1254</v>
      </c>
      <c r="AK15" s="9"/>
      <c r="AM15" s="261">
        <f t="shared" si="2"/>
        <v>9.2586675999999599</v>
      </c>
      <c r="AN15" s="37">
        <f>+SUM(AM15/X15)</f>
        <v>16.889952485679824</v>
      </c>
    </row>
    <row r="16" spans="1:40" x14ac:dyDescent="0.35">
      <c r="A16" s="261" t="s">
        <v>422</v>
      </c>
      <c r="B16" s="261">
        <v>6.6189999999999998</v>
      </c>
      <c r="C16" s="275">
        <v>4.8879999999999999</v>
      </c>
      <c r="D16" s="37">
        <f>+SUM(C16)/B16</f>
        <v>0.73848013295059678</v>
      </c>
      <c r="E16" s="275"/>
      <c r="F16" s="447"/>
      <c r="G16" s="275"/>
      <c r="H16" s="37">
        <f>+'8 HIDE Comparis AginUK (crops)'!BT55</f>
        <v>0.86655737704917879</v>
      </c>
      <c r="J16" s="261">
        <f>+SUM(B16*$J$9)</f>
        <v>5.5768595744680844</v>
      </c>
      <c r="K16" s="261">
        <f>+SUM(C16*H16)</f>
        <v>4.2357324590163854</v>
      </c>
      <c r="L16" s="37">
        <f>+SUM(K16/J16)</f>
        <v>0.75951929620182079</v>
      </c>
      <c r="M16" s="261">
        <f>+SUM('4 Analysis MASTER'!CQ13)/1000000</f>
        <v>3.8902742122530762</v>
      </c>
      <c r="N16" s="37">
        <f>+SUM(M16/J16)</f>
        <v>0.6975743535059562</v>
      </c>
      <c r="P16" s="9"/>
      <c r="R16" s="261">
        <v>2.2629999999999999</v>
      </c>
      <c r="S16" s="275">
        <v>1.9409816209658193</v>
      </c>
      <c r="T16" s="37">
        <f>+SUM(S16)/R16</f>
        <v>0.85770288155802887</v>
      </c>
      <c r="V16" s="9"/>
      <c r="X16" s="261">
        <f t="shared" si="0"/>
        <v>1.9066978723404255</v>
      </c>
      <c r="Y16" s="261">
        <f>+SUM(S16*H16)</f>
        <v>1.6819719423648036</v>
      </c>
      <c r="Z16" s="37">
        <f>+SUM(Y16)/X16</f>
        <v>0.88213867900330944</v>
      </c>
      <c r="AB16" s="261">
        <f t="shared" si="1"/>
        <v>3.8902742122530762</v>
      </c>
      <c r="AC16" s="37">
        <f>+SUM(AB16/X16)</f>
        <v>2.0403202146955031</v>
      </c>
      <c r="AE16" s="9"/>
      <c r="AG16">
        <v>29</v>
      </c>
      <c r="AH16">
        <v>23</v>
      </c>
      <c r="AI16" s="209">
        <f>+SUM((AG16-AH16)/AH16)</f>
        <v>0.2608695652173913</v>
      </c>
      <c r="AK16" s="9"/>
      <c r="AM16" s="261">
        <f t="shared" si="2"/>
        <v>4.2357324590163854</v>
      </c>
      <c r="AN16" s="37">
        <f>+SUM(AM16/X16)</f>
        <v>2.221501644524901</v>
      </c>
    </row>
    <row r="17" spans="1:40" x14ac:dyDescent="0.35">
      <c r="A17" s="261"/>
      <c r="B17" s="261"/>
      <c r="C17" s="275"/>
      <c r="D17" s="37"/>
      <c r="E17" s="275"/>
      <c r="F17" s="447"/>
      <c r="G17" s="275"/>
      <c r="H17" s="37"/>
      <c r="K17" s="261"/>
      <c r="M17" s="261"/>
      <c r="N17" s="37"/>
      <c r="P17" s="9"/>
      <c r="R17" s="261"/>
      <c r="S17" s="275"/>
      <c r="T17" s="37"/>
      <c r="V17" s="9"/>
      <c r="X17" s="261"/>
      <c r="Z17" s="37"/>
      <c r="AB17" s="261"/>
      <c r="AC17" s="37"/>
      <c r="AE17" s="9"/>
      <c r="AG17"/>
      <c r="AH17"/>
      <c r="AI17"/>
      <c r="AK17" s="9"/>
      <c r="AM17" s="261"/>
    </row>
    <row r="18" spans="1:40" x14ac:dyDescent="0.35">
      <c r="A18" s="261" t="s">
        <v>907</v>
      </c>
      <c r="B18" s="261">
        <v>14.173856000000001</v>
      </c>
      <c r="C18" s="275">
        <v>14.964373333380841</v>
      </c>
      <c r="D18" s="37">
        <f>+SUM(C18)/B18</f>
        <v>1.0557729197602148</v>
      </c>
      <c r="E18" s="275"/>
      <c r="F18" s="447"/>
      <c r="G18" s="275"/>
      <c r="H18" s="276">
        <f>+'9 HIDE Comparis AginUK (stock)'!AH80</f>
        <v>0.59209896960523145</v>
      </c>
      <c r="J18" s="261">
        <f>+SUM(B18*$J$9)</f>
        <v>11.942227608510638</v>
      </c>
      <c r="K18" s="261">
        <f>+SUM(C18*H18)</f>
        <v>8.8603900314827992</v>
      </c>
      <c r="L18" s="37">
        <f>+SUM(K18/J18)</f>
        <v>0.74193779602462395</v>
      </c>
      <c r="M18" s="261">
        <f>+SUM('4 Analysis MASTER'!CQ38)/1000000000</f>
        <v>5.4529422085626287</v>
      </c>
      <c r="N18" s="37">
        <f>+SUM(M18/J18)</f>
        <v>0.45661013902268827</v>
      </c>
      <c r="P18" s="9"/>
      <c r="R18" s="261">
        <v>8.4862500000000001</v>
      </c>
      <c r="S18" s="275">
        <v>8.4505952448228445</v>
      </c>
      <c r="T18" s="37">
        <f>+SUM(S18)/R18</f>
        <v>0.9957985264189535</v>
      </c>
      <c r="V18" s="9"/>
      <c r="X18" s="261">
        <f>+SUM(R18*$J$9)</f>
        <v>7.1501170212765954</v>
      </c>
      <c r="Y18" s="261">
        <f>+SUM(S18*H18)</f>
        <v>5.0035887370104746</v>
      </c>
      <c r="Z18" s="37">
        <f>+SUM(Y18)/X18</f>
        <v>0.69979116735031066</v>
      </c>
      <c r="AB18" s="261">
        <f>+M18</f>
        <v>5.4529422085626287</v>
      </c>
      <c r="AC18" s="37">
        <f>+SUM(AB18/X18)</f>
        <v>0.76263677815849928</v>
      </c>
      <c r="AE18" s="9"/>
      <c r="AG18" s="3">
        <v>5200</v>
      </c>
      <c r="AH18" s="3">
        <f>+'4 Analysis MASTER'!FR38</f>
        <v>6094</v>
      </c>
      <c r="AI18" s="209">
        <f>+SUM((AG18-AH18)/AH18)</f>
        <v>-0.14670167377748605</v>
      </c>
      <c r="AK18" s="9"/>
      <c r="AM18" s="261">
        <f>+K18</f>
        <v>8.8603900314827992</v>
      </c>
      <c r="AN18" s="37">
        <f>+SUM(AM18/X18)</f>
        <v>1.2391951075929173</v>
      </c>
    </row>
    <row r="19" spans="1:40" x14ac:dyDescent="0.35">
      <c r="A19" s="261" t="s">
        <v>908</v>
      </c>
      <c r="B19" s="261">
        <v>1.115877</v>
      </c>
      <c r="C19" s="275">
        <v>0.90434442133816695</v>
      </c>
      <c r="D19" s="37">
        <f>+SUM(C19)/B19</f>
        <v>0.81043378556791379</v>
      </c>
      <c r="E19" s="275"/>
      <c r="F19" s="447"/>
      <c r="G19" s="275"/>
      <c r="H19" s="276">
        <f>+'9 HIDE Comparis AginUK (stock)'!F80</f>
        <v>0.52590931149529874</v>
      </c>
      <c r="J19" s="261">
        <f>+SUM(B19*$J$9)</f>
        <v>0.94018572765957442</v>
      </c>
      <c r="K19" s="261">
        <f>+SUM(C19*H19)</f>
        <v>0.47560315198056974</v>
      </c>
      <c r="L19" s="37">
        <f>+SUM(K19/J19)</f>
        <v>0.50586085066883479</v>
      </c>
      <c r="M19" s="261">
        <f>+SUM('4 Analysis MASTER'!CQ34)/1000000</f>
        <v>0.45085276176634104</v>
      </c>
      <c r="N19" s="37">
        <f>+SUM(M19/J19)</f>
        <v>0.47953584967584967</v>
      </c>
      <c r="P19" s="9"/>
      <c r="R19" s="261">
        <v>0.70718800000000004</v>
      </c>
      <c r="S19" s="275">
        <v>0.87855933463612501</v>
      </c>
      <c r="T19" s="37">
        <f>+SUM(S19)/R19</f>
        <v>1.2423278316884971</v>
      </c>
      <c r="V19" s="9"/>
      <c r="X19" s="261">
        <f>+SUM(R19*$J$9)</f>
        <v>0.59584350638297878</v>
      </c>
      <c r="Y19" s="261">
        <f>+SUM(S19*H19)</f>
        <v>0.46204253478625229</v>
      </c>
      <c r="Z19" s="37">
        <f>+SUM(Y19)/X19</f>
        <v>0.77544276280032864</v>
      </c>
      <c r="AB19" s="261">
        <f>+M19</f>
        <v>0.45085276176634104</v>
      </c>
      <c r="AC19" s="37">
        <f>+SUM(AB19/X19)</f>
        <v>0.75666304480384006</v>
      </c>
      <c r="AE19" s="9"/>
      <c r="AG19" s="232">
        <v>126</v>
      </c>
      <c r="AH19" s="3">
        <f>+'4 Analysis MASTER'!FU34</f>
        <v>141.88243060005288</v>
      </c>
      <c r="AI19" s="209">
        <f>+SUM((AG19-AH19)/AH19)</f>
        <v>-0.11194078458398615</v>
      </c>
      <c r="AK19" s="9"/>
      <c r="AM19" s="261">
        <f>+K19</f>
        <v>0.47560315198056974</v>
      </c>
      <c r="AN19" s="37">
        <f>+SUM(AM19/X19)</f>
        <v>0.79820145203508441</v>
      </c>
    </row>
    <row r="20" spans="1:40" x14ac:dyDescent="0.35">
      <c r="A20" s="261" t="s">
        <v>909</v>
      </c>
      <c r="B20" s="261">
        <v>0.30578300000000003</v>
      </c>
      <c r="C20" s="275">
        <v>0.30878544125872259</v>
      </c>
      <c r="D20" s="37">
        <f>+SUM(C20)/B20</f>
        <v>1.0098188625879221</v>
      </c>
      <c r="E20" s="275"/>
      <c r="F20" s="447"/>
      <c r="G20" s="275"/>
      <c r="H20" s="276">
        <f>+'9 HIDE Comparis AginUK (stock)'!T80</f>
        <v>0.46329649803143469</v>
      </c>
      <c r="J20" s="261">
        <f>+SUM(B20*$J$9)</f>
        <v>0.25763844255319152</v>
      </c>
      <c r="K20" s="261">
        <f>+SUM(C20*H20)</f>
        <v>0.14305921357825746</v>
      </c>
      <c r="L20" s="37">
        <f>+SUM(K20/J20)</f>
        <v>0.5552712249016245</v>
      </c>
      <c r="M20" s="261">
        <f>+SUM('4 Analysis MASTER'!CQ42)/1000000</f>
        <v>0.24170347935726721</v>
      </c>
      <c r="N20" s="37">
        <f>+SUM(M20/J20)</f>
        <v>0.93814990093089701</v>
      </c>
      <c r="P20" s="9"/>
      <c r="R20" s="261">
        <v>0.25458799999999998</v>
      </c>
      <c r="S20" s="275">
        <v>0.20462168514945331</v>
      </c>
      <c r="T20" s="37">
        <f>+SUM(S20)/R20</f>
        <v>0.80373656711806263</v>
      </c>
      <c r="V20" s="9"/>
      <c r="X20" s="261">
        <f>+SUM(R20*$J$9)</f>
        <v>0.21450393191489359</v>
      </c>
      <c r="Y20" s="261">
        <f>+SUM(S20*H20)</f>
        <v>9.4800510151032538E-2</v>
      </c>
      <c r="Z20" s="37">
        <f>+SUM(Y20)/X20</f>
        <v>0.44195231903089549</v>
      </c>
      <c r="AB20" s="261">
        <f>+M20</f>
        <v>0.24170347935726721</v>
      </c>
      <c r="AC20" s="37">
        <f>+SUM(AB20/X20)</f>
        <v>1.1268020926216182</v>
      </c>
      <c r="AE20" s="9"/>
      <c r="AG20" s="232">
        <v>173</v>
      </c>
      <c r="AH20" s="3">
        <f>+'4 Analysis MASTER'!FU42</f>
        <v>121</v>
      </c>
      <c r="AI20" s="209">
        <f>+SUM((AG20-AH20)/AH20)</f>
        <v>0.42975206611570249</v>
      </c>
      <c r="AK20" s="9"/>
      <c r="AM20" s="261">
        <f>+K20</f>
        <v>0.14305921357825746</v>
      </c>
      <c r="AN20" s="37">
        <f>+SUM(AM20/X20)</f>
        <v>0.66693049540470672</v>
      </c>
    </row>
    <row r="21" spans="1:40" x14ac:dyDescent="0.35">
      <c r="A21" s="261"/>
      <c r="B21" s="261"/>
      <c r="C21" s="275"/>
      <c r="D21" s="37"/>
      <c r="E21" s="275"/>
      <c r="F21" s="447"/>
      <c r="G21" s="275"/>
      <c r="H21" s="276"/>
      <c r="K21" s="261"/>
      <c r="M21" s="261"/>
      <c r="N21" s="37"/>
      <c r="P21" s="9"/>
      <c r="R21" s="261"/>
      <c r="S21" s="275"/>
      <c r="T21" s="37"/>
      <c r="V21" s="9"/>
      <c r="X21" s="261"/>
      <c r="Z21" s="37"/>
      <c r="AB21" s="261"/>
      <c r="AC21" s="37"/>
      <c r="AE21" s="9"/>
      <c r="AG21"/>
      <c r="AH21"/>
      <c r="AI21"/>
      <c r="AK21" s="9"/>
      <c r="AM21" s="261"/>
    </row>
    <row r="22" spans="1:40" x14ac:dyDescent="0.35">
      <c r="A22" s="261" t="s">
        <v>910</v>
      </c>
      <c r="B22" s="261">
        <v>1.422024</v>
      </c>
      <c r="C22" s="275">
        <v>0.86727827117901579</v>
      </c>
      <c r="D22" s="37">
        <f>+SUM(C22)/B22</f>
        <v>0.60989003784677043</v>
      </c>
      <c r="E22" s="275"/>
      <c r="F22" s="447"/>
      <c r="G22" s="275"/>
      <c r="H22" s="276">
        <f>+'9 HIDE Comparis AginUK (stock)'!M80</f>
        <v>0.80576536312849256</v>
      </c>
      <c r="J22" s="261">
        <f>+SUM(B22*$J$9)</f>
        <v>1.198130859574468</v>
      </c>
      <c r="K22" s="261">
        <f>+SUM(C22*H22)</f>
        <v>0.69882279111001089</v>
      </c>
      <c r="L22" s="37">
        <f>+SUM(K22/J22)</f>
        <v>0.58326082291061854</v>
      </c>
      <c r="M22" s="261">
        <f>+SUM('4 Analysis MASTER'!CQ43)/1000000</f>
        <v>0.10623168</v>
      </c>
      <c r="N22" s="37">
        <f>+SUM(M22/J22)</f>
        <v>8.8664505342704869E-2</v>
      </c>
      <c r="P22" s="9"/>
      <c r="R22" s="261">
        <v>0.424313</v>
      </c>
      <c r="S22" s="275">
        <v>0.48467086104619422</v>
      </c>
      <c r="T22" s="37">
        <f>+SUM(S22)/R22</f>
        <v>1.1422484369939037</v>
      </c>
      <c r="V22" s="9"/>
      <c r="X22" s="261">
        <f>+SUM(R22*$J$9)</f>
        <v>0.35750627234042553</v>
      </c>
      <c r="Y22" s="261">
        <f>+SUM(S22*H22)</f>
        <v>0.39053099234868582</v>
      </c>
      <c r="Z22" s="37">
        <f>+SUM(Y22)/X22</f>
        <v>1.0923752184599811</v>
      </c>
      <c r="AB22" s="261">
        <f>+M22</f>
        <v>0.10623168</v>
      </c>
      <c r="AC22" s="37">
        <f>+SUM(AB22/X22)</f>
        <v>0.29714633901260279</v>
      </c>
      <c r="AE22" s="9"/>
      <c r="AG22" s="425">
        <f>+'9 HIDE Comparis AginUK (stock)'!L127</f>
        <v>1017.9756166713921</v>
      </c>
      <c r="AH22" s="3">
        <f>+'4 Analysis MASTER'!FU43</f>
        <v>578.89447236180899</v>
      </c>
      <c r="AI22" s="209">
        <f>+SUM((AG22-AH22)/AH22)</f>
        <v>0.75848218504867226</v>
      </c>
      <c r="AK22" s="9"/>
      <c r="AM22" s="261">
        <f>+K22</f>
        <v>0.69882279111001089</v>
      </c>
      <c r="AN22" s="37">
        <f>+SUM(AM22/X22)</f>
        <v>1.9547147705553432</v>
      </c>
    </row>
    <row r="23" spans="1:40" x14ac:dyDescent="0.35">
      <c r="A23" s="261" t="s">
        <v>911</v>
      </c>
      <c r="B23" s="261">
        <v>2.050989</v>
      </c>
      <c r="C23" s="275">
        <v>1.8397409107669189</v>
      </c>
      <c r="D23" s="37">
        <f>+SUM(C23)/B23</f>
        <v>0.89700184192451493</v>
      </c>
      <c r="E23" s="275"/>
      <c r="F23" s="447"/>
      <c r="G23" s="275"/>
      <c r="H23" s="276">
        <f>+'9 HIDE Comparis AginUK (stock)'!AA80</f>
        <v>0.74128346122414368</v>
      </c>
      <c r="J23" s="261">
        <f>+SUM(B23*$J$9)</f>
        <v>1.7280673276595744</v>
      </c>
      <c r="K23" s="261">
        <f>+SUM(C23*H23)</f>
        <v>1.3637695100889602</v>
      </c>
      <c r="L23" s="37">
        <f>+SUM(K23/J23)</f>
        <v>0.78918771755033146</v>
      </c>
      <c r="M23" s="261">
        <f>+SUM('4 Analysis MASTER'!CQ44)/1000000</f>
        <v>0.38243598582000016</v>
      </c>
      <c r="N23" s="37">
        <f>+SUM(M23/J23)</f>
        <v>0.22130849863237462</v>
      </c>
      <c r="P23" s="9"/>
      <c r="R23" s="261">
        <v>0.99006300000000003</v>
      </c>
      <c r="S23" s="275">
        <v>0.97853942049417575</v>
      </c>
      <c r="T23" s="37">
        <f>+SUM(S23)/R23</f>
        <v>0.98836076138000883</v>
      </c>
      <c r="V23" s="9"/>
      <c r="X23" s="261">
        <f>+SUM(R23*$J$9)</f>
        <v>0.83418074042553192</v>
      </c>
      <c r="Y23" s="261">
        <f>+SUM(S23*H23)</f>
        <v>0.72537508856819033</v>
      </c>
      <c r="Z23" s="37">
        <f>+SUM(Y23)/X23</f>
        <v>0.86956585475488479</v>
      </c>
      <c r="AB23" s="261">
        <f>+M23</f>
        <v>0.38243598582000016</v>
      </c>
      <c r="AC23" s="37">
        <f>+SUM(AB23/X23)</f>
        <v>0.45845698334501472</v>
      </c>
      <c r="AE23" s="9"/>
      <c r="AG23" s="425">
        <f>+'9 HIDE Comparis AginUK (stock)'!AA127</f>
        <v>2132.1142857142859</v>
      </c>
      <c r="AH23" s="3">
        <f>+'4 Analysis MASTER'!FU44</f>
        <v>1000</v>
      </c>
      <c r="AI23" s="209">
        <f>+SUM((AG23-AH23)/AH23)</f>
        <v>1.1321142857142859</v>
      </c>
      <c r="AK23" s="9"/>
      <c r="AM23" s="261">
        <f>+K23</f>
        <v>1.3637695100889602</v>
      </c>
      <c r="AN23" s="37">
        <f>+SUM(AM23/X23)</f>
        <v>1.6348609407995618</v>
      </c>
    </row>
    <row r="24" spans="1:40" x14ac:dyDescent="0.35">
      <c r="A24" s="261" t="s">
        <v>1144</v>
      </c>
      <c r="B24" s="261">
        <v>0.87158500000000005</v>
      </c>
      <c r="C24" s="275">
        <v>0.74831381917212503</v>
      </c>
      <c r="D24" s="37">
        <f>+SUM(C24)/B24</f>
        <v>0.85856665634691398</v>
      </c>
      <c r="E24" s="275"/>
      <c r="F24" s="447"/>
      <c r="G24" s="275"/>
      <c r="H24" s="276">
        <f>+'9 HIDE Comparis AginUK (stock)'!AO80</f>
        <v>0.63429674796747981</v>
      </c>
      <c r="J24" s="261">
        <f>+SUM(B24*$J$9)</f>
        <v>0.7343567234042554</v>
      </c>
      <c r="K24" s="261">
        <f>+SUM(C24*H24)</f>
        <v>0.47465302196000364</v>
      </c>
      <c r="L24" s="37">
        <f>+SUM(K24/J24)</f>
        <v>0.64635211584862462</v>
      </c>
      <c r="M24" s="261">
        <f>+SUM('4 Analysis MASTER'!CQ45)/1000000000</f>
        <v>0.38872499173200015</v>
      </c>
      <c r="N24" s="37">
        <f>+SUM(M24/J24)</f>
        <v>0.52934082216880751</v>
      </c>
      <c r="P24" s="9"/>
      <c r="R24" s="261">
        <v>0.37326900000000002</v>
      </c>
      <c r="S24" s="275">
        <v>0.39802048575156451</v>
      </c>
      <c r="T24" s="37">
        <f>+SUM(S24)/R24</f>
        <v>1.0663100491912387</v>
      </c>
      <c r="V24" s="9"/>
      <c r="X24" s="261">
        <f>+SUM(R24*$J$9)</f>
        <v>0.31449898723404257</v>
      </c>
      <c r="Y24" s="261">
        <f>+SUM(S24*H24)</f>
        <v>0.25246309973665398</v>
      </c>
      <c r="Z24" s="37">
        <f>+SUM(Y24)/X24</f>
        <v>0.80274694032250415</v>
      </c>
      <c r="AB24" s="261">
        <f>+M24</f>
        <v>0.38872499173200015</v>
      </c>
      <c r="AC24" s="37">
        <f>+SUM(AB24/X24)</f>
        <v>1.2360134929233344</v>
      </c>
      <c r="AE24" s="9"/>
      <c r="AG24" s="425">
        <f>+'9 HIDE Comparis AginUK (stock)'!AO127</f>
        <v>1718.8597811904046</v>
      </c>
      <c r="AH24" s="3">
        <f>+'4 Analysis MASTER'!FU45</f>
        <v>1664.2857142857144</v>
      </c>
      <c r="AI24" s="209">
        <f>+SUM((AG24-AH24)/AH24)</f>
        <v>3.2791284835436169E-2</v>
      </c>
      <c r="AK24" s="9"/>
      <c r="AM24" s="261">
        <f>+K24</f>
        <v>0.47465302196000364</v>
      </c>
      <c r="AN24" s="37">
        <f>+SUM(AM24/X24)</f>
        <v>1.5092354545700915</v>
      </c>
    </row>
    <row r="25" spans="1:40" x14ac:dyDescent="0.35">
      <c r="F25" s="19"/>
      <c r="P25" s="9"/>
      <c r="V25" s="9"/>
      <c r="AE25" s="9"/>
      <c r="AK25" s="9"/>
    </row>
    <row r="26" spans="1:40" hidden="1" x14ac:dyDescent="0.35">
      <c r="A26" s="261" t="s">
        <v>918</v>
      </c>
      <c r="F26" s="19"/>
      <c r="P26" s="9"/>
      <c r="R26" s="37">
        <v>-0.1</v>
      </c>
      <c r="V26" s="9"/>
      <c r="AE26" s="9"/>
      <c r="AK26" s="9"/>
    </row>
    <row r="27" spans="1:40" x14ac:dyDescent="0.35">
      <c r="A27" s="261" t="s">
        <v>1252</v>
      </c>
      <c r="B27" s="5">
        <v>65.8</v>
      </c>
      <c r="F27" s="19"/>
      <c r="J27" s="275">
        <v>55.44</v>
      </c>
      <c r="P27" s="9"/>
      <c r="R27" s="5">
        <v>77.5</v>
      </c>
      <c r="V27" s="9"/>
      <c r="X27" s="261">
        <f>+SUM(R27*J9)</f>
        <v>65.297872340425528</v>
      </c>
      <c r="AE27" s="9"/>
      <c r="AK27" s="9"/>
    </row>
    <row r="30" spans="1:40" x14ac:dyDescent="0.35">
      <c r="A30" s="5" t="s">
        <v>1246</v>
      </c>
    </row>
    <row r="31" spans="1:40" x14ac:dyDescent="0.35">
      <c r="A31" s="440" t="s">
        <v>1253</v>
      </c>
    </row>
    <row r="32" spans="1:40" x14ac:dyDescent="0.35">
      <c r="B32" s="440" t="s">
        <v>913</v>
      </c>
      <c r="C32" s="440" t="s">
        <v>897</v>
      </c>
      <c r="D32" s="440" t="s">
        <v>914</v>
      </c>
    </row>
  </sheetData>
  <pageMargins left="0.7" right="0.7" top="0.75" bottom="0.75" header="0.3" footer="0.3"/>
  <pageSetup paperSize="9" orientation="portrait" horizontalDpi="4294967293"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534"/>
  <sheetViews>
    <sheetView zoomScale="55" zoomScaleNormal="55" workbookViewId="0"/>
  </sheetViews>
  <sheetFormatPr defaultColWidth="9.1796875" defaultRowHeight="14.5" x14ac:dyDescent="0.35"/>
  <cols>
    <col min="1" max="1" width="97.54296875" style="5" customWidth="1"/>
    <col min="2" max="12" width="12.7265625" style="5" customWidth="1"/>
    <col min="13" max="13" width="16.54296875" style="5" bestFit="1" customWidth="1"/>
    <col min="14" max="24" width="9.1796875" style="5"/>
    <col min="25" max="25" width="16.54296875" style="5" bestFit="1" customWidth="1"/>
    <col min="26" max="16384" width="9.1796875" style="5"/>
  </cols>
  <sheetData>
    <row r="1" spans="1:26" ht="18.5" x14ac:dyDescent="0.35">
      <c r="A1" s="84" t="s">
        <v>577</v>
      </c>
      <c r="B1" s="19"/>
      <c r="C1" s="19"/>
      <c r="D1" s="19"/>
      <c r="E1" s="19"/>
      <c r="F1" s="19"/>
      <c r="G1" s="19"/>
      <c r="H1" s="19"/>
      <c r="I1" s="19"/>
      <c r="J1" s="19"/>
      <c r="K1" s="19"/>
      <c r="L1" s="19"/>
      <c r="M1" s="19"/>
      <c r="N1" s="19"/>
      <c r="O1" s="19"/>
      <c r="P1" s="19"/>
      <c r="Q1" s="19"/>
      <c r="R1" s="19"/>
      <c r="S1" s="19"/>
      <c r="T1" s="19"/>
      <c r="U1" s="19"/>
      <c r="V1" s="19"/>
      <c r="W1" s="19"/>
      <c r="X1" s="19"/>
      <c r="Y1" s="19"/>
      <c r="Z1" s="19"/>
    </row>
    <row r="2" spans="1:26" x14ac:dyDescent="0.35">
      <c r="A2"/>
      <c r="B2"/>
      <c r="C2"/>
      <c r="D2"/>
      <c r="E2"/>
      <c r="F2"/>
      <c r="G2"/>
      <c r="H2"/>
      <c r="I2"/>
      <c r="J2"/>
      <c r="K2"/>
      <c r="L2"/>
      <c r="M2"/>
      <c r="N2"/>
      <c r="O2"/>
      <c r="P2"/>
      <c r="Q2"/>
      <c r="R2"/>
      <c r="S2"/>
      <c r="T2"/>
      <c r="U2"/>
      <c r="V2"/>
      <c r="W2"/>
      <c r="X2"/>
      <c r="Y2"/>
      <c r="Z2"/>
    </row>
    <row r="3" spans="1:26" x14ac:dyDescent="0.35">
      <c r="A3"/>
      <c r="B3"/>
      <c r="C3"/>
      <c r="D3"/>
      <c r="E3"/>
      <c r="F3"/>
      <c r="G3"/>
      <c r="H3"/>
      <c r="I3"/>
      <c r="J3"/>
      <c r="K3"/>
      <c r="L3"/>
      <c r="M3"/>
      <c r="N3"/>
      <c r="O3"/>
      <c r="P3"/>
      <c r="Q3"/>
      <c r="R3"/>
      <c r="S3"/>
      <c r="T3"/>
      <c r="U3"/>
      <c r="V3"/>
      <c r="W3"/>
      <c r="X3"/>
      <c r="Y3"/>
      <c r="Z3"/>
    </row>
    <row r="5" spans="1:26" x14ac:dyDescent="0.35">
      <c r="A5" s="4" t="s">
        <v>264</v>
      </c>
      <c r="B5" s="4" t="s">
        <v>263</v>
      </c>
      <c r="L5"/>
      <c r="M5"/>
      <c r="N5"/>
    </row>
    <row r="6" spans="1:26" ht="58" x14ac:dyDescent="0.35">
      <c r="A6" s="206" t="s">
        <v>261</v>
      </c>
      <c r="B6" s="1" t="s">
        <v>3</v>
      </c>
      <c r="C6" s="1" t="s">
        <v>288</v>
      </c>
      <c r="D6" s="1" t="s">
        <v>289</v>
      </c>
      <c r="E6" s="1" t="s">
        <v>290</v>
      </c>
      <c r="F6" s="1" t="s">
        <v>295</v>
      </c>
      <c r="G6" s="1" t="s">
        <v>296</v>
      </c>
      <c r="H6" s="1" t="s">
        <v>300</v>
      </c>
      <c r="I6" s="1" t="s">
        <v>301</v>
      </c>
      <c r="J6" s="1" t="s">
        <v>302</v>
      </c>
      <c r="K6" s="1" t="s">
        <v>303</v>
      </c>
      <c r="L6"/>
      <c r="M6"/>
      <c r="N6"/>
    </row>
    <row r="7" spans="1:26" x14ac:dyDescent="0.35">
      <c r="A7" s="6" t="s">
        <v>4</v>
      </c>
      <c r="B7" s="7">
        <v>57124.002777000002</v>
      </c>
      <c r="C7" s="7">
        <v>13989.000499999998</v>
      </c>
      <c r="D7" s="7">
        <v>5911.000399999999</v>
      </c>
      <c r="E7" s="7">
        <v>2752.0004000000004</v>
      </c>
      <c r="F7" s="7">
        <v>5839.0001770000008</v>
      </c>
      <c r="G7" s="7">
        <v>6928.0000999999993</v>
      </c>
      <c r="H7" s="7">
        <v>12791.000599999999</v>
      </c>
      <c r="I7" s="7">
        <v>6003.0002999999997</v>
      </c>
      <c r="J7" s="7">
        <v>1338.0004000000001</v>
      </c>
      <c r="K7" s="7">
        <v>1572.9999000000003</v>
      </c>
      <c r="L7"/>
      <c r="M7"/>
      <c r="N7"/>
    </row>
    <row r="8" spans="1:26" x14ac:dyDescent="0.35">
      <c r="A8" s="6" t="s">
        <v>6</v>
      </c>
      <c r="B8" s="7">
        <v>153.66723867620297</v>
      </c>
      <c r="C8" s="7">
        <v>187.97887120555899</v>
      </c>
      <c r="D8" s="7">
        <v>243.60901186117297</v>
      </c>
      <c r="E8" s="7">
        <v>25.439972401893499</v>
      </c>
      <c r="F8" s="7">
        <v>168.443519154966</v>
      </c>
      <c r="G8" s="7">
        <v>171.82483368512104</v>
      </c>
      <c r="H8" s="7">
        <v>94.501708578060615</v>
      </c>
      <c r="I8" s="7">
        <v>174.831751544973</v>
      </c>
      <c r="J8" s="7">
        <v>77.805243558970488</v>
      </c>
      <c r="K8" s="7">
        <v>64.929022941450881</v>
      </c>
      <c r="L8"/>
      <c r="M8"/>
      <c r="N8"/>
    </row>
    <row r="9" spans="1:26" x14ac:dyDescent="0.35">
      <c r="A9" s="6" t="s">
        <v>8</v>
      </c>
      <c r="B9" s="7">
        <v>147.70655441211301</v>
      </c>
      <c r="C9" s="7">
        <v>180.212166891838</v>
      </c>
      <c r="D9" s="7">
        <v>236.42782571508502</v>
      </c>
      <c r="E9" s="7">
        <v>23.8548312500245</v>
      </c>
      <c r="F9" s="7">
        <v>164.404649056864</v>
      </c>
      <c r="G9" s="7">
        <v>164.67543071253701</v>
      </c>
      <c r="H9" s="7">
        <v>90.538585823223201</v>
      </c>
      <c r="I9" s="7">
        <v>166.82127127246699</v>
      </c>
      <c r="J9" s="7">
        <v>73.434994414052497</v>
      </c>
      <c r="K9" s="7">
        <v>60.288992884233508</v>
      </c>
      <c r="L9"/>
      <c r="M9"/>
      <c r="N9"/>
    </row>
    <row r="10" spans="1:26" x14ac:dyDescent="0.35">
      <c r="A10" s="6" t="s">
        <v>10</v>
      </c>
      <c r="B10" s="7">
        <v>45.341330916692101</v>
      </c>
      <c r="C10" s="7">
        <v>96.479613059560606</v>
      </c>
      <c r="D10" s="7">
        <v>96.2743862839191</v>
      </c>
      <c r="E10" s="7">
        <v>3.6936750252652599</v>
      </c>
      <c r="F10" s="7">
        <v>19.898254400926401</v>
      </c>
      <c r="G10" s="7">
        <v>1.5668533777879099</v>
      </c>
      <c r="H10" s="7">
        <v>5.6877634504997197</v>
      </c>
      <c r="I10" s="7">
        <v>64.618735365880298</v>
      </c>
      <c r="J10" s="7">
        <v>28.119128411321899</v>
      </c>
      <c r="K10" s="7">
        <v>22.7966174714951</v>
      </c>
      <c r="L10"/>
      <c r="M10"/>
    </row>
    <row r="11" spans="1:26" x14ac:dyDescent="0.35">
      <c r="A11" s="6" t="s">
        <v>14</v>
      </c>
      <c r="B11" s="7">
        <v>9.9223890079743207</v>
      </c>
      <c r="C11" s="7">
        <v>25.026559934357</v>
      </c>
      <c r="D11" s="7">
        <v>19.2794909296572</v>
      </c>
      <c r="E11" s="7" t="e">
        <v>#DIV/0!</v>
      </c>
      <c r="F11" s="7">
        <v>2.39339021790888</v>
      </c>
      <c r="G11" s="7">
        <v>0</v>
      </c>
      <c r="H11" s="7" t="e">
        <v>#DIV/0!</v>
      </c>
      <c r="I11" s="7">
        <v>12.4287524769905</v>
      </c>
      <c r="J11" s="7">
        <v>4.4215288717402501</v>
      </c>
      <c r="K11" s="7">
        <v>4.20836839086894</v>
      </c>
      <c r="L11"/>
      <c r="M11"/>
    </row>
    <row r="12" spans="1:26" x14ac:dyDescent="0.35">
      <c r="A12" s="6" t="s">
        <v>17</v>
      </c>
      <c r="B12" s="7">
        <v>2.8932332335181599</v>
      </c>
      <c r="C12" s="7">
        <v>7.9796884493642102</v>
      </c>
      <c r="D12" s="7">
        <v>5.3919955529016699</v>
      </c>
      <c r="E12" s="7">
        <v>0.36012895928358102</v>
      </c>
      <c r="F12" s="7" t="e">
        <v>#DIV/0!</v>
      </c>
      <c r="G12" s="7" t="e">
        <v>#DIV/0!</v>
      </c>
      <c r="H12" s="7" t="e">
        <v>#DIV/0!</v>
      </c>
      <c r="I12" s="7">
        <v>2.4739674985523501</v>
      </c>
      <c r="J12" s="7" t="e">
        <v>#DIV/0!</v>
      </c>
      <c r="K12" s="7" t="e">
        <v>#DIV/0!</v>
      </c>
      <c r="L12"/>
      <c r="M12"/>
    </row>
    <row r="13" spans="1:26" x14ac:dyDescent="0.35">
      <c r="A13" s="6" t="s">
        <v>21</v>
      </c>
      <c r="B13" s="7">
        <v>1.20701821192687</v>
      </c>
      <c r="C13" s="7" t="e">
        <v>#DIV/0!</v>
      </c>
      <c r="D13" s="7">
        <v>9.4773732617240292</v>
      </c>
      <c r="E13" s="7">
        <v>1.1131527469981499</v>
      </c>
      <c r="F13" s="7">
        <v>0</v>
      </c>
      <c r="G13" s="7">
        <v>0</v>
      </c>
      <c r="H13" s="7">
        <v>0</v>
      </c>
      <c r="I13" s="7" t="e">
        <v>#DIV/0!</v>
      </c>
      <c r="J13" s="7">
        <v>0</v>
      </c>
      <c r="K13" s="7">
        <v>0</v>
      </c>
      <c r="L13"/>
      <c r="M13"/>
    </row>
    <row r="14" spans="1:26" x14ac:dyDescent="0.35">
      <c r="A14" s="6" t="s">
        <v>25</v>
      </c>
      <c r="B14" s="7">
        <v>2.9685548193110298</v>
      </c>
      <c r="C14" s="7">
        <v>2.2766152186498299</v>
      </c>
      <c r="D14" s="7">
        <v>20.1606480204265</v>
      </c>
      <c r="E14" s="7">
        <v>0.71224272024088298</v>
      </c>
      <c r="F14" s="7" t="e">
        <v>#DIV/0!</v>
      </c>
      <c r="G14" s="7" t="e">
        <v>#DIV/0!</v>
      </c>
      <c r="H14" s="7">
        <v>0</v>
      </c>
      <c r="I14" s="7" t="e">
        <v>#DIV/0!</v>
      </c>
      <c r="J14" s="7" t="e">
        <v>#DIV/0!</v>
      </c>
      <c r="K14" s="7" t="e">
        <v>#DIV/0!</v>
      </c>
      <c r="L14"/>
      <c r="M14"/>
    </row>
    <row r="15" spans="1:26" x14ac:dyDescent="0.35">
      <c r="A15" s="6" t="s">
        <v>26</v>
      </c>
      <c r="B15" s="7">
        <v>1.93514300049205</v>
      </c>
      <c r="C15" s="7">
        <v>0.56319226416497803</v>
      </c>
      <c r="D15" s="7">
        <v>11.7551905555615</v>
      </c>
      <c r="E15" s="7">
        <v>10.752088135960999</v>
      </c>
      <c r="F15" s="7" t="e">
        <v>#DIV/0!</v>
      </c>
      <c r="G15" s="7">
        <v>0</v>
      </c>
      <c r="H15" s="7" t="e">
        <v>#DIV/0!</v>
      </c>
      <c r="I15" s="7" t="e">
        <v>#DIV/0!</v>
      </c>
      <c r="J15" s="7" t="e">
        <v>#DIV/0!</v>
      </c>
      <c r="K15" s="7" t="e">
        <v>#DIV/0!</v>
      </c>
      <c r="L15"/>
      <c r="M15"/>
    </row>
    <row r="16" spans="1:26" x14ac:dyDescent="0.35">
      <c r="A16" s="6" t="s">
        <v>43</v>
      </c>
      <c r="B16" s="7">
        <v>82.170225622951804</v>
      </c>
      <c r="C16" s="7">
        <v>46.272148067261902</v>
      </c>
      <c r="D16" s="7">
        <v>66.200066472842707</v>
      </c>
      <c r="E16" s="7">
        <v>8.7463985826455506</v>
      </c>
      <c r="F16" s="7">
        <v>141.433779310918</v>
      </c>
      <c r="G16" s="7">
        <v>163.08602062794401</v>
      </c>
      <c r="H16" s="7">
        <v>84.671558854902997</v>
      </c>
      <c r="I16" s="7">
        <v>82.538399839993403</v>
      </c>
      <c r="J16" s="7">
        <v>37.661638915803003</v>
      </c>
      <c r="K16" s="7">
        <v>29.635898720654701</v>
      </c>
      <c r="L16"/>
      <c r="M16"/>
    </row>
    <row r="17" spans="1:13" x14ac:dyDescent="0.35">
      <c r="A17" s="6" t="s">
        <v>50</v>
      </c>
      <c r="B17" s="7">
        <v>5.5446717894273201</v>
      </c>
      <c r="C17" s="7">
        <v>10.9336036976337</v>
      </c>
      <c r="D17" s="7">
        <v>15.192820285547599</v>
      </c>
      <c r="E17" s="7">
        <v>3.1901065159728899</v>
      </c>
      <c r="F17" s="7">
        <v>1.6323862027517799</v>
      </c>
      <c r="G17" s="7">
        <v>0.39446661093437302</v>
      </c>
      <c r="H17" s="7">
        <v>0.80605827264209395</v>
      </c>
      <c r="I17" s="7">
        <v>4.86322571831289</v>
      </c>
      <c r="J17" s="7">
        <v>5.1510702194110003</v>
      </c>
      <c r="K17" s="7">
        <v>4.1570114244762504</v>
      </c>
      <c r="L17"/>
      <c r="M17"/>
    </row>
    <row r="18" spans="1:13" x14ac:dyDescent="0.35">
      <c r="A18" s="6" t="s">
        <v>51</v>
      </c>
      <c r="B18" s="7">
        <v>5.9606842640900304</v>
      </c>
      <c r="C18" s="7">
        <v>7.7667043137213501</v>
      </c>
      <c r="D18" s="7">
        <v>7.1811861460879003</v>
      </c>
      <c r="E18" s="7">
        <v>1.5851411518690199</v>
      </c>
      <c r="F18" s="7">
        <v>4.0388700981024099</v>
      </c>
      <c r="G18" s="7">
        <v>7.1494029725836796</v>
      </c>
      <c r="H18" s="7">
        <v>3.9631227548374799</v>
      </c>
      <c r="I18" s="7">
        <v>8.0104802725064008</v>
      </c>
      <c r="J18" s="7">
        <v>4.3702491449180396</v>
      </c>
      <c r="K18" s="7">
        <v>4.6400300572174196</v>
      </c>
      <c r="L18"/>
      <c r="M18"/>
    </row>
    <row r="19" spans="1:13" x14ac:dyDescent="0.35">
      <c r="A19" s="6" t="s">
        <v>100</v>
      </c>
      <c r="B19" s="7">
        <v>343.54682261358602</v>
      </c>
      <c r="C19" s="7">
        <v>745.74960088606804</v>
      </c>
      <c r="D19" s="7">
        <v>741.214874708857</v>
      </c>
      <c r="E19" s="7">
        <v>29.857757626052599</v>
      </c>
      <c r="F19" s="7">
        <v>146.62323378586899</v>
      </c>
      <c r="G19" s="7">
        <v>9.5935096623338598</v>
      </c>
      <c r="H19" s="7">
        <v>34.615337538175098</v>
      </c>
      <c r="I19" s="7">
        <v>459.87608969634698</v>
      </c>
      <c r="J19" s="7">
        <v>229.247809328009</v>
      </c>
      <c r="K19" s="7">
        <v>188.338496003719</v>
      </c>
      <c r="L19"/>
      <c r="M19"/>
    </row>
    <row r="20" spans="1:13" x14ac:dyDescent="0.35">
      <c r="A20" s="6" t="s">
        <v>101</v>
      </c>
      <c r="B20" s="7">
        <v>233.872270700173</v>
      </c>
      <c r="C20" s="7">
        <v>512.85850144547499</v>
      </c>
      <c r="D20" s="7">
        <v>553.98698458216995</v>
      </c>
      <c r="E20" s="7">
        <v>26.185693265160801</v>
      </c>
      <c r="F20" s="7">
        <v>97.928217046875403</v>
      </c>
      <c r="G20" s="7" t="e">
        <v>#DIV/0!</v>
      </c>
      <c r="H20" s="7">
        <v>12.448926727436801</v>
      </c>
      <c r="I20" s="7">
        <v>284.95120490332101</v>
      </c>
      <c r="J20" s="7">
        <v>133.15786419047399</v>
      </c>
      <c r="K20" s="7">
        <v>126.004186459262</v>
      </c>
      <c r="L20"/>
      <c r="M20"/>
    </row>
    <row r="21" spans="1:13" x14ac:dyDescent="0.35">
      <c r="A21" s="6" t="s">
        <v>102</v>
      </c>
      <c r="B21" s="7">
        <v>84.795955624074494</v>
      </c>
      <c r="C21" s="7">
        <v>174.479910633358</v>
      </c>
      <c r="D21" s="7">
        <v>157.65657060520601</v>
      </c>
      <c r="E21" s="7" t="e">
        <v>#DIV/0!</v>
      </c>
      <c r="F21" s="7">
        <v>38.134218626176299</v>
      </c>
      <c r="G21" s="7">
        <v>5.06309532097149</v>
      </c>
      <c r="H21" s="7">
        <v>18.292882042394702</v>
      </c>
      <c r="I21" s="7">
        <v>135.38426524149901</v>
      </c>
      <c r="J21" s="7">
        <v>76.906397800777896</v>
      </c>
      <c r="K21" s="7">
        <v>35.623495678543897</v>
      </c>
      <c r="L21"/>
      <c r="M21"/>
    </row>
    <row r="22" spans="1:13" x14ac:dyDescent="0.35">
      <c r="A22" s="6" t="s">
        <v>103</v>
      </c>
      <c r="B22" s="7">
        <v>32.2862727052906</v>
      </c>
      <c r="C22" s="7">
        <v>80.556818716962695</v>
      </c>
      <c r="D22" s="7">
        <v>67.0067400316874</v>
      </c>
      <c r="E22" s="7" t="e">
        <v>#DIV/0!</v>
      </c>
      <c r="F22" s="7">
        <v>6.5686338865134104</v>
      </c>
      <c r="G22" s="7">
        <v>0</v>
      </c>
      <c r="H22" s="7" t="e">
        <v>#DIV/0!</v>
      </c>
      <c r="I22" s="7">
        <v>39.363718927350398</v>
      </c>
      <c r="J22" s="7">
        <v>13.3436534323906</v>
      </c>
      <c r="K22" s="7">
        <v>14.8667884594271</v>
      </c>
      <c r="L22"/>
      <c r="M22"/>
    </row>
    <row r="23" spans="1:13" x14ac:dyDescent="0.35">
      <c r="A23" s="6" t="s">
        <v>104</v>
      </c>
      <c r="B23" s="7">
        <v>7.8768057773634501</v>
      </c>
      <c r="C23" s="7">
        <v>21.508324267341301</v>
      </c>
      <c r="D23" s="7">
        <v>15.5259230315735</v>
      </c>
      <c r="E23" s="7" t="e">
        <v>#DIV/0!</v>
      </c>
      <c r="F23" s="7" t="e">
        <v>#DIV/0!</v>
      </c>
      <c r="G23" s="7" t="e">
        <v>#DIV/0!</v>
      </c>
      <c r="H23" s="7" t="e">
        <v>#DIV/0!</v>
      </c>
      <c r="I23" s="7">
        <v>5.7755098779521896</v>
      </c>
      <c r="J23" s="7" t="e">
        <v>#DIV/0!</v>
      </c>
      <c r="K23" s="7" t="e">
        <v>#DIV/0!</v>
      </c>
      <c r="L23"/>
      <c r="M23"/>
    </row>
    <row r="24" spans="1:13" x14ac:dyDescent="0.35">
      <c r="A24" s="6" t="s">
        <v>105</v>
      </c>
      <c r="B24" s="7">
        <v>45.086547346380797</v>
      </c>
      <c r="C24" s="7" t="e">
        <v>#DIV/0!</v>
      </c>
      <c r="D24" s="7">
        <v>356.43621756987199</v>
      </c>
      <c r="E24" s="7" t="e">
        <v>#DIV/0!</v>
      </c>
      <c r="F24" s="7">
        <v>0</v>
      </c>
      <c r="G24" s="7">
        <v>0</v>
      </c>
      <c r="H24" s="7">
        <v>0</v>
      </c>
      <c r="I24" s="7" t="e">
        <v>#DIV/0!</v>
      </c>
      <c r="J24" s="7">
        <v>0</v>
      </c>
      <c r="K24" s="7">
        <v>0</v>
      </c>
      <c r="L24"/>
      <c r="M24"/>
    </row>
    <row r="25" spans="1:13" x14ac:dyDescent="0.35">
      <c r="A25" s="6" t="s">
        <v>106</v>
      </c>
      <c r="B25" s="7">
        <v>200.42760187316301</v>
      </c>
      <c r="C25" s="7">
        <v>154.85478432858699</v>
      </c>
      <c r="D25" s="7">
        <v>1345.7117586187301</v>
      </c>
      <c r="E25" s="7">
        <v>56.931698952514701</v>
      </c>
      <c r="F25" s="7" t="e">
        <v>#DIV/0!</v>
      </c>
      <c r="G25" s="7" t="e">
        <v>#DIV/0!</v>
      </c>
      <c r="H25" s="7">
        <v>0</v>
      </c>
      <c r="I25" s="7" t="e">
        <v>#DIV/0!</v>
      </c>
      <c r="J25" s="7" t="e">
        <v>#DIV/0!</v>
      </c>
      <c r="K25" s="7" t="e">
        <v>#DIV/0!</v>
      </c>
      <c r="L25"/>
      <c r="M25"/>
    </row>
    <row r="26" spans="1:13" x14ac:dyDescent="0.35">
      <c r="A26" s="6" t="s">
        <v>107</v>
      </c>
      <c r="B26" s="7" t="e">
        <v>#DIV/0!</v>
      </c>
      <c r="C26" s="7" t="e">
        <v>#DIV/0!</v>
      </c>
      <c r="D26" s="7" t="e">
        <v>#DIV/0!</v>
      </c>
      <c r="E26" s="7" t="e">
        <v>#DIV/0!</v>
      </c>
      <c r="F26" s="7">
        <v>0</v>
      </c>
      <c r="G26" s="7">
        <v>0</v>
      </c>
      <c r="H26" s="7">
        <v>0</v>
      </c>
      <c r="I26" s="7" t="e">
        <v>#DIV/0!</v>
      </c>
      <c r="J26" s="7" t="e">
        <v>#DIV/0!</v>
      </c>
      <c r="K26" s="7">
        <v>0</v>
      </c>
      <c r="L26"/>
      <c r="M26"/>
    </row>
    <row r="27" spans="1:13" x14ac:dyDescent="0.35">
      <c r="A27" s="6" t="s">
        <v>108</v>
      </c>
      <c r="B27" s="7">
        <v>254.61206229714799</v>
      </c>
      <c r="C27" s="7">
        <v>159.44883776006699</v>
      </c>
      <c r="D27" s="7">
        <v>1754.22975885605</v>
      </c>
      <c r="E27" s="7" t="e">
        <v>#DIV/0!</v>
      </c>
      <c r="F27" s="7" t="e">
        <v>#DIV/0!</v>
      </c>
      <c r="G27" s="7" t="e">
        <v>#DIV/0!</v>
      </c>
      <c r="H27" s="7" t="e">
        <v>#DIV/0!</v>
      </c>
      <c r="I27" s="7">
        <v>195.763807884534</v>
      </c>
      <c r="J27" s="7" t="e">
        <v>#DIV/0!</v>
      </c>
      <c r="K27" s="7" t="e">
        <v>#DIV/0!</v>
      </c>
      <c r="L27"/>
      <c r="M27"/>
    </row>
    <row r="28" spans="1:13" x14ac:dyDescent="0.35">
      <c r="A28" s="6" t="s">
        <v>109</v>
      </c>
      <c r="B28" s="7">
        <v>7.5769020376751097</v>
      </c>
      <c r="C28" s="7">
        <v>7.7296081237980099</v>
      </c>
      <c r="D28" s="7">
        <v>7.6989831181366197</v>
      </c>
      <c r="E28" s="7">
        <v>8.0834825537767596</v>
      </c>
      <c r="F28" s="7">
        <v>7.3686480648796202</v>
      </c>
      <c r="G28" s="7">
        <v>6.1227871084389696</v>
      </c>
      <c r="H28" s="7">
        <v>6.08593128730306</v>
      </c>
      <c r="I28" s="7">
        <v>7.1167609067628002</v>
      </c>
      <c r="J28" s="7">
        <v>8.1527352475016492</v>
      </c>
      <c r="K28" s="7">
        <v>8.26168602597369</v>
      </c>
      <c r="L28"/>
      <c r="M28"/>
    </row>
    <row r="29" spans="1:13" x14ac:dyDescent="0.35">
      <c r="A29" s="6" t="s">
        <v>110</v>
      </c>
      <c r="B29" s="7">
        <v>8.2807473391388395</v>
      </c>
      <c r="C29" s="7">
        <v>8.2345920152808301</v>
      </c>
      <c r="D29" s="7">
        <v>8.5779231865698904</v>
      </c>
      <c r="E29" s="7">
        <v>8.4506264137157707</v>
      </c>
      <c r="F29" s="7">
        <v>8.0094043566819604</v>
      </c>
      <c r="G29" s="7" t="e">
        <v>#DIV/0!</v>
      </c>
      <c r="H29" s="7">
        <v>7.6637383224776503</v>
      </c>
      <c r="I29" s="7">
        <v>8.0940991530563799</v>
      </c>
      <c r="J29" s="7">
        <v>8.6276146067901003</v>
      </c>
      <c r="K29" s="7">
        <v>7.9864418291509098</v>
      </c>
      <c r="L29"/>
      <c r="M29"/>
    </row>
    <row r="30" spans="1:13" x14ac:dyDescent="0.35">
      <c r="A30" s="6" t="s">
        <v>111</v>
      </c>
      <c r="B30" s="7">
        <v>6.0633449311816801</v>
      </c>
      <c r="C30" s="7">
        <v>6.3438680651558101</v>
      </c>
      <c r="D30" s="7">
        <v>5.6584371373679501</v>
      </c>
      <c r="E30" s="7" t="e">
        <v>#DIV/0!</v>
      </c>
      <c r="F30" s="7">
        <v>6.2055804528257603</v>
      </c>
      <c r="G30" s="7">
        <v>5.9439053369194701</v>
      </c>
      <c r="H30" s="7">
        <v>5.6169712750737197</v>
      </c>
      <c r="I30" s="7">
        <v>5.7557591576365299</v>
      </c>
      <c r="J30" s="7">
        <v>6.7443235626036699</v>
      </c>
      <c r="K30" s="7">
        <v>6.7213214765328297</v>
      </c>
      <c r="L30"/>
      <c r="M30"/>
    </row>
    <row r="31" spans="1:13" x14ac:dyDescent="0.35">
      <c r="A31" s="6" t="s">
        <v>112</v>
      </c>
      <c r="B31" s="7">
        <v>3.3910987378234001</v>
      </c>
      <c r="C31" s="7">
        <v>3.3903728991031401</v>
      </c>
      <c r="D31" s="7">
        <v>3.5722592977279799</v>
      </c>
      <c r="E31" s="7" t="e">
        <v>#DIV/0!</v>
      </c>
      <c r="F31" s="7">
        <v>2.8314298679296401</v>
      </c>
      <c r="G31" s="7">
        <v>0</v>
      </c>
      <c r="H31" s="7" t="e">
        <v>#DIV/0!</v>
      </c>
      <c r="I31" s="7">
        <v>3.2414138081932502</v>
      </c>
      <c r="J31" s="7">
        <v>3.0178822347345098</v>
      </c>
      <c r="K31" s="7">
        <v>3.5326727792377102</v>
      </c>
      <c r="L31"/>
      <c r="M31"/>
    </row>
    <row r="32" spans="1:13" x14ac:dyDescent="0.35">
      <c r="A32" s="6" t="s">
        <v>113</v>
      </c>
      <c r="B32" s="7">
        <v>37.353659539573201</v>
      </c>
      <c r="C32" s="7" t="e">
        <v>#DIV/0!</v>
      </c>
      <c r="D32" s="7">
        <v>37.609177957504301</v>
      </c>
      <c r="E32" s="7" t="e">
        <v>#DIV/0!</v>
      </c>
      <c r="F32" s="7">
        <v>0</v>
      </c>
      <c r="G32" s="7">
        <v>0</v>
      </c>
      <c r="H32" s="7">
        <v>0</v>
      </c>
      <c r="I32" s="7" t="e">
        <v>#DIV/0!</v>
      </c>
      <c r="J32" s="7">
        <v>0</v>
      </c>
      <c r="K32" s="7">
        <v>0</v>
      </c>
      <c r="L32"/>
      <c r="M32"/>
    </row>
    <row r="33" spans="1:13" x14ac:dyDescent="0.35">
      <c r="A33" s="6" t="s">
        <v>114</v>
      </c>
      <c r="B33" s="7">
        <v>67.516894271024299</v>
      </c>
      <c r="C33" s="7">
        <v>68.019743986612596</v>
      </c>
      <c r="D33" s="7">
        <v>66.749429743293504</v>
      </c>
      <c r="E33" s="7">
        <v>79.933002240107399</v>
      </c>
      <c r="F33" s="7" t="e">
        <v>#DIV/0!</v>
      </c>
      <c r="G33" s="7" t="e">
        <v>#DIV/0!</v>
      </c>
      <c r="H33" s="7">
        <v>0</v>
      </c>
      <c r="I33" s="7" t="e">
        <v>#DIV/0!</v>
      </c>
      <c r="J33" s="7" t="e">
        <v>#DIV/0!</v>
      </c>
      <c r="K33" s="7" t="e">
        <v>#DIV/0!</v>
      </c>
      <c r="L33"/>
      <c r="M33"/>
    </row>
    <row r="34" spans="1:13" x14ac:dyDescent="0.35">
      <c r="A34" s="6" t="s">
        <v>115</v>
      </c>
      <c r="B34" s="7">
        <v>157.733440277234</v>
      </c>
      <c r="C34" s="7">
        <v>157.833715885332</v>
      </c>
      <c r="D34" s="7">
        <v>157.331667799418</v>
      </c>
      <c r="E34" s="7">
        <v>153.74396510427701</v>
      </c>
      <c r="F34" s="7">
        <v>158.12265680576601</v>
      </c>
      <c r="G34" s="7" t="e">
        <v>#DIV/0!</v>
      </c>
      <c r="H34" s="7">
        <v>162.32400249226001</v>
      </c>
      <c r="I34" s="7">
        <v>157.84652765121101</v>
      </c>
      <c r="J34" s="7">
        <v>152.297939475042</v>
      </c>
      <c r="K34" s="7">
        <v>162.11011558646601</v>
      </c>
      <c r="L34"/>
      <c r="M34"/>
    </row>
    <row r="35" spans="1:13" x14ac:dyDescent="0.35">
      <c r="A35" s="6" t="s">
        <v>116</v>
      </c>
      <c r="B35" s="7">
        <v>157.41805692145201</v>
      </c>
      <c r="C35" s="7">
        <v>152.71478972534001</v>
      </c>
      <c r="D35" s="7">
        <v>167.03531143129999</v>
      </c>
      <c r="E35" s="7">
        <v>149.393485521591</v>
      </c>
      <c r="F35" s="7">
        <v>153.700372682232</v>
      </c>
      <c r="G35" s="7" t="e">
        <v>#DIV/0!</v>
      </c>
      <c r="H35" s="7">
        <v>154.29567394473801</v>
      </c>
      <c r="I35" s="7">
        <v>162.435712980098</v>
      </c>
      <c r="J35" s="7">
        <v>149.44073721172199</v>
      </c>
      <c r="K35" s="7">
        <v>164.26611265752001</v>
      </c>
      <c r="L35"/>
      <c r="M35"/>
    </row>
    <row r="36" spans="1:13" x14ac:dyDescent="0.35">
      <c r="A36" s="6" t="s">
        <v>117</v>
      </c>
      <c r="B36" s="7">
        <v>332.77925613950902</v>
      </c>
      <c r="C36" s="7">
        <v>332.66086378811201</v>
      </c>
      <c r="D36" s="7">
        <v>334.77359334706398</v>
      </c>
      <c r="E36" s="7" t="e">
        <v>#DIV/0!</v>
      </c>
      <c r="F36" s="7">
        <v>323.29782770904399</v>
      </c>
      <c r="G36" s="7">
        <v>0</v>
      </c>
      <c r="H36" s="7" t="e">
        <v>#DIV/0!</v>
      </c>
      <c r="I36" s="7">
        <v>331.97007603509297</v>
      </c>
      <c r="J36" s="7">
        <v>347.38905027782198</v>
      </c>
      <c r="K36" s="7">
        <v>327.120074132399</v>
      </c>
      <c r="L36"/>
      <c r="M36"/>
    </row>
    <row r="37" spans="1:13" x14ac:dyDescent="0.35">
      <c r="A37" s="6" t="s">
        <v>118</v>
      </c>
      <c r="B37" s="7">
        <v>180.49385928913</v>
      </c>
      <c r="C37" s="7" t="e">
        <v>#DIV/0!</v>
      </c>
      <c r="D37" s="7">
        <v>185.43183616714799</v>
      </c>
      <c r="E37" s="7" t="e">
        <v>#DIV/0!</v>
      </c>
      <c r="F37" s="7">
        <v>0</v>
      </c>
      <c r="G37" s="7">
        <v>0</v>
      </c>
      <c r="H37" s="7" t="e">
        <v>#DIV/0!</v>
      </c>
      <c r="I37" s="7" t="e">
        <v>#DIV/0!</v>
      </c>
      <c r="J37" s="7">
        <v>0</v>
      </c>
      <c r="K37" s="7">
        <v>0</v>
      </c>
      <c r="L37"/>
      <c r="M37"/>
    </row>
    <row r="38" spans="1:13" x14ac:dyDescent="0.35">
      <c r="A38" s="6" t="s">
        <v>119</v>
      </c>
      <c r="B38" s="7">
        <v>26.752590776452202</v>
      </c>
      <c r="C38" s="7">
        <v>26.403631305201898</v>
      </c>
      <c r="D38" s="7">
        <v>27.147119275045402</v>
      </c>
      <c r="E38" s="7">
        <v>27.702520691302901</v>
      </c>
      <c r="F38" s="7" t="e">
        <v>#DIV/0!</v>
      </c>
      <c r="G38" s="7" t="e">
        <v>#DIV/0!</v>
      </c>
      <c r="H38" s="7">
        <v>0</v>
      </c>
      <c r="I38" s="7" t="e">
        <v>#DIV/0!</v>
      </c>
      <c r="J38" s="7" t="e">
        <v>#DIV/0!</v>
      </c>
      <c r="K38" s="7" t="e">
        <v>#DIV/0!</v>
      </c>
      <c r="L38"/>
      <c r="M38"/>
    </row>
    <row r="39" spans="1:13" x14ac:dyDescent="0.35">
      <c r="A39" s="6" t="s">
        <v>171</v>
      </c>
      <c r="B39" s="7">
        <v>94.170124934495306</v>
      </c>
      <c r="C39" s="7">
        <v>10.2296009848023</v>
      </c>
      <c r="D39" s="7">
        <v>15.8141705635141</v>
      </c>
      <c r="E39" s="7" t="e">
        <v>#DIV/0!</v>
      </c>
      <c r="F39" s="7">
        <v>283.59288991624101</v>
      </c>
      <c r="G39" s="7">
        <v>89.544578544304599</v>
      </c>
      <c r="H39" s="7">
        <v>90.612280324496197</v>
      </c>
      <c r="I39" s="7">
        <v>115.844524355937</v>
      </c>
      <c r="J39" s="7">
        <v>432.75493967871802</v>
      </c>
      <c r="K39" s="7">
        <v>273.69721012335799</v>
      </c>
      <c r="L39"/>
      <c r="M39"/>
    </row>
    <row r="40" spans="1:13" x14ac:dyDescent="0.35">
      <c r="A40" s="6" t="s">
        <v>172</v>
      </c>
      <c r="B40" s="7">
        <v>58.396300353272601</v>
      </c>
      <c r="C40" s="7">
        <v>6.1679763264430498</v>
      </c>
      <c r="D40" s="7">
        <v>11.0708930985523</v>
      </c>
      <c r="E40" s="7" t="e">
        <v>#DIV/0!</v>
      </c>
      <c r="F40" s="7">
        <v>278.880596812401</v>
      </c>
      <c r="G40" s="7">
        <v>48.774278353301398</v>
      </c>
      <c r="H40" s="7">
        <v>64.887026737947295</v>
      </c>
      <c r="I40" s="7">
        <v>61.0940959006615</v>
      </c>
      <c r="J40" s="7">
        <v>8.0082446511974101</v>
      </c>
      <c r="K40" s="7">
        <v>5.8907444185470101</v>
      </c>
      <c r="L40"/>
      <c r="M40"/>
    </row>
    <row r="41" spans="1:13" x14ac:dyDescent="0.35">
      <c r="A41" s="6" t="s">
        <v>173</v>
      </c>
      <c r="B41" s="7">
        <v>14.0175179157228</v>
      </c>
      <c r="C41" s="7">
        <v>3.19958829604017</v>
      </c>
      <c r="D41" s="7" t="e">
        <v>#DIV/0!</v>
      </c>
      <c r="E41" s="7" t="e">
        <v>#DIV/0!</v>
      </c>
      <c r="F41" s="7">
        <v>4.1364506749183496</v>
      </c>
      <c r="G41" s="7">
        <v>40.191540290869803</v>
      </c>
      <c r="H41" s="7">
        <v>23.598981112744202</v>
      </c>
      <c r="I41" s="7">
        <v>20.790321704281801</v>
      </c>
      <c r="J41" s="7">
        <v>3.8265820363730798</v>
      </c>
      <c r="K41" s="7">
        <v>3.5240808666294301</v>
      </c>
      <c r="L41"/>
      <c r="M41"/>
    </row>
    <row r="42" spans="1:13" x14ac:dyDescent="0.35">
      <c r="A42" s="6" t="s">
        <v>174</v>
      </c>
      <c r="B42" s="7">
        <v>12.348581992773401</v>
      </c>
      <c r="C42" s="7" t="e">
        <v>#DIV/0!</v>
      </c>
      <c r="D42" s="7" t="e">
        <v>#DIV/0!</v>
      </c>
      <c r="E42" s="7" t="e">
        <v>#DIV/0!</v>
      </c>
      <c r="F42" s="7" t="e">
        <v>#DIV/0!</v>
      </c>
      <c r="G42" s="7" t="e">
        <v>#DIV/0!</v>
      </c>
      <c r="H42" s="7" t="e">
        <v>#DIV/0!</v>
      </c>
      <c r="I42" s="7" t="e">
        <v>#DIV/0!</v>
      </c>
      <c r="J42" s="7">
        <v>420.85959955071701</v>
      </c>
      <c r="K42" s="7" t="e">
        <v>#DIV/0!</v>
      </c>
      <c r="L42"/>
      <c r="M42"/>
    </row>
    <row r="43" spans="1:13" x14ac:dyDescent="0.35">
      <c r="A43" s="6" t="s">
        <v>175</v>
      </c>
      <c r="B43" s="7">
        <v>8.6320992515025292</v>
      </c>
      <c r="C43" s="7" t="e">
        <v>#DIV/0!</v>
      </c>
      <c r="D43" s="7">
        <v>0</v>
      </c>
      <c r="E43" s="7" t="e">
        <v>#DIV/0!</v>
      </c>
      <c r="F43" s="7" t="e">
        <v>#DIV/0!</v>
      </c>
      <c r="G43" s="7" t="e">
        <v>#DIV/0!</v>
      </c>
      <c r="H43" s="7">
        <v>2.5358609966760499E-2</v>
      </c>
      <c r="I43" s="7" t="e">
        <v>#DIV/0!</v>
      </c>
      <c r="J43" s="7" t="e">
        <v>#DIV/0!</v>
      </c>
      <c r="K43" s="7">
        <v>263.750051048459</v>
      </c>
      <c r="L43"/>
      <c r="M43"/>
    </row>
    <row r="44" spans="1:13" x14ac:dyDescent="0.35">
      <c r="A44" s="6" t="s">
        <v>176</v>
      </c>
      <c r="B44" s="7">
        <v>73.189443690219306</v>
      </c>
      <c r="C44" s="7">
        <v>10.0104141806843</v>
      </c>
      <c r="D44" s="7">
        <v>14.078412316060801</v>
      </c>
      <c r="E44" s="7" t="e">
        <v>#DIV/0!</v>
      </c>
      <c r="F44" s="7">
        <v>283.10073448050099</v>
      </c>
      <c r="G44" s="7">
        <v>89.538037932678506</v>
      </c>
      <c r="H44" s="7">
        <v>90.409973914362794</v>
      </c>
      <c r="I44" s="7">
        <v>82.384885719196106</v>
      </c>
      <c r="J44" s="7">
        <v>11.871198515262</v>
      </c>
      <c r="K44" s="7">
        <v>9.5418334776117906</v>
      </c>
      <c r="L44"/>
      <c r="M44"/>
    </row>
    <row r="45" spans="1:13" x14ac:dyDescent="0.35">
      <c r="A45" s="6" t="s">
        <v>161</v>
      </c>
      <c r="B45" s="7">
        <v>44.404008979309303</v>
      </c>
      <c r="C45" s="7">
        <v>4.9925000646043296</v>
      </c>
      <c r="D45" s="7">
        <v>11.4567137231119</v>
      </c>
      <c r="E45" s="7" t="e">
        <v>#DIV/0!</v>
      </c>
      <c r="F45" s="7">
        <v>164.603350660936</v>
      </c>
      <c r="G45" s="7">
        <v>38.914035162903602</v>
      </c>
      <c r="H45" s="7">
        <v>58.788441234222098</v>
      </c>
      <c r="I45" s="7">
        <v>65.307975730069501</v>
      </c>
      <c r="J45" s="7">
        <v>6.96219926391651</v>
      </c>
      <c r="K45" s="7">
        <v>9.2026668278872794</v>
      </c>
      <c r="L45"/>
      <c r="M45"/>
    </row>
    <row r="46" spans="1:13" x14ac:dyDescent="0.35">
      <c r="A46" s="6" t="s">
        <v>162</v>
      </c>
      <c r="B46" s="7">
        <v>170.981824423771</v>
      </c>
      <c r="C46" s="7">
        <v>40.673011549324102</v>
      </c>
      <c r="D46" s="7" t="e">
        <v>#DIV/0!</v>
      </c>
      <c r="E46" s="7" t="e">
        <v>#DIV/0!</v>
      </c>
      <c r="F46" s="7">
        <v>60.659535975896901</v>
      </c>
      <c r="G46" s="7">
        <v>558.96276348206197</v>
      </c>
      <c r="H46" s="7">
        <v>247.35515832905199</v>
      </c>
      <c r="I46" s="7">
        <v>252.593238551062</v>
      </c>
      <c r="J46" s="7">
        <v>42.586755280491701</v>
      </c>
      <c r="K46" s="7">
        <v>47.305297095060197</v>
      </c>
      <c r="L46"/>
      <c r="M46"/>
    </row>
    <row r="47" spans="1:13" x14ac:dyDescent="0.35">
      <c r="A47" s="6" t="s">
        <v>163</v>
      </c>
      <c r="B47" s="7" t="e">
        <v>#DIV/0!</v>
      </c>
      <c r="C47" s="7" t="e">
        <v>#DIV/0!</v>
      </c>
      <c r="D47" s="7" t="e">
        <v>#DIV/0!</v>
      </c>
      <c r="E47" s="7" t="e">
        <v>#DIV/0!</v>
      </c>
      <c r="F47" s="7" t="e">
        <v>#DIV/0!</v>
      </c>
      <c r="G47" s="7" t="e">
        <v>#DIV/0!</v>
      </c>
      <c r="H47" s="7">
        <v>1.8156597694163199</v>
      </c>
      <c r="I47" s="7" t="e">
        <v>#DIV/0!</v>
      </c>
      <c r="J47" s="7">
        <v>4251.2777888556702</v>
      </c>
      <c r="K47" s="7">
        <v>0</v>
      </c>
      <c r="L47"/>
      <c r="M47"/>
    </row>
    <row r="48" spans="1:13" x14ac:dyDescent="0.35">
      <c r="A48" s="6" t="s">
        <v>164</v>
      </c>
      <c r="B48" s="7">
        <v>5764.0535152742004</v>
      </c>
      <c r="C48" s="7" t="e">
        <v>#DIV/0!</v>
      </c>
      <c r="D48" s="7">
        <v>0</v>
      </c>
      <c r="E48" s="7" t="e">
        <v>#DIV/0!</v>
      </c>
      <c r="F48" s="7" t="e">
        <v>#DIV/0!</v>
      </c>
      <c r="G48" s="7">
        <v>0</v>
      </c>
      <c r="H48" s="7" t="e">
        <v>#DIV/0!</v>
      </c>
      <c r="I48" s="7" t="e">
        <v>#DIV/0!</v>
      </c>
      <c r="J48" s="7" t="e">
        <v>#DIV/0!</v>
      </c>
      <c r="K48" s="7">
        <v>155832.145522768</v>
      </c>
      <c r="L48"/>
      <c r="M48"/>
    </row>
    <row r="49" spans="1:13" x14ac:dyDescent="0.35">
      <c r="A49" s="6" t="s">
        <v>165</v>
      </c>
      <c r="B49" s="7">
        <v>12169.2813059783</v>
      </c>
      <c r="C49" s="7" t="e">
        <v>#DIV/0!</v>
      </c>
      <c r="D49" s="7" t="e">
        <v>#DIV/0!</v>
      </c>
      <c r="E49" s="7">
        <v>0</v>
      </c>
      <c r="F49" s="7">
        <v>0</v>
      </c>
      <c r="G49" s="7">
        <v>0</v>
      </c>
      <c r="H49" s="7">
        <v>0</v>
      </c>
      <c r="I49" s="7" t="e">
        <v>#DIV/0!</v>
      </c>
      <c r="J49" s="7">
        <v>0</v>
      </c>
      <c r="K49" s="7">
        <v>405600.63397028798</v>
      </c>
      <c r="L49"/>
      <c r="M49"/>
    </row>
    <row r="50" spans="1:13" x14ac:dyDescent="0.35">
      <c r="A50" s="6" t="s">
        <v>177</v>
      </c>
      <c r="B50" s="7">
        <v>2.4112015410830701</v>
      </c>
      <c r="C50" s="7">
        <v>1.5853777373515701</v>
      </c>
      <c r="D50" s="7">
        <v>3.2871822567616298</v>
      </c>
      <c r="E50" s="7">
        <v>6.4908319429783097</v>
      </c>
      <c r="F50" s="7">
        <v>4.0421322493432603</v>
      </c>
      <c r="G50" s="7">
        <v>1.51069193958953</v>
      </c>
      <c r="H50" s="7">
        <v>1.49591750057529</v>
      </c>
      <c r="I50" s="7">
        <v>2.3371310133186101</v>
      </c>
      <c r="J50" s="7">
        <v>3.8081776024948</v>
      </c>
      <c r="K50" s="7">
        <v>3.7754726020065799</v>
      </c>
      <c r="L50"/>
      <c r="M50"/>
    </row>
    <row r="51" spans="1:13" x14ac:dyDescent="0.35">
      <c r="A51" s="6" t="s">
        <v>178</v>
      </c>
      <c r="B51" s="7">
        <v>1.2731518704318401</v>
      </c>
      <c r="C51" s="7">
        <v>0.96951489819382797</v>
      </c>
      <c r="D51" s="7">
        <v>1.1316812566263601</v>
      </c>
      <c r="E51" s="7">
        <v>1.3506226893089399</v>
      </c>
      <c r="F51" s="7">
        <v>1.9686087221367099</v>
      </c>
      <c r="G51" s="7">
        <v>1.2384588562250101</v>
      </c>
      <c r="H51" s="7">
        <v>1.28063845382965</v>
      </c>
      <c r="I51" s="7">
        <v>1.47057321621172</v>
      </c>
      <c r="J51" s="7">
        <v>1.2055716846028399</v>
      </c>
      <c r="K51" s="7">
        <v>1.1839798605662499</v>
      </c>
      <c r="L51"/>
      <c r="M51"/>
    </row>
    <row r="52" spans="1:13" x14ac:dyDescent="0.35">
      <c r="A52" s="6" t="s">
        <v>179</v>
      </c>
      <c r="B52" s="7">
        <v>1.22200214618215</v>
      </c>
      <c r="C52" s="7">
        <v>0.66370412053709404</v>
      </c>
      <c r="D52" s="7">
        <v>2.2291603306269501</v>
      </c>
      <c r="E52" s="7">
        <v>5.22478440134278</v>
      </c>
      <c r="F52" s="7">
        <v>2.2845719294872802</v>
      </c>
      <c r="G52" s="7">
        <v>0.32200392791171101</v>
      </c>
      <c r="H52" s="7">
        <v>0.28811966201313599</v>
      </c>
      <c r="I52" s="7">
        <v>0.98374576750471598</v>
      </c>
      <c r="J52" s="7">
        <v>2.6726896488765801</v>
      </c>
      <c r="K52" s="7">
        <v>2.68826239450319</v>
      </c>
      <c r="L52"/>
      <c r="M52"/>
    </row>
    <row r="53" spans="1:13" x14ac:dyDescent="0.35">
      <c r="A53" s="6" t="s">
        <v>180</v>
      </c>
      <c r="B53" s="7">
        <v>2.9889283563930902</v>
      </c>
      <c r="C53" s="7">
        <v>1.51119345970591</v>
      </c>
      <c r="D53" s="7">
        <v>3.6515691273536701</v>
      </c>
      <c r="E53" s="7">
        <v>6.8369046030941396</v>
      </c>
      <c r="F53" s="7">
        <v>5.8692809892404796</v>
      </c>
      <c r="G53" s="7">
        <v>2.3280015350633199</v>
      </c>
      <c r="H53" s="7">
        <v>1.7952522957110399</v>
      </c>
      <c r="I53" s="7">
        <v>2.9341473839662799</v>
      </c>
      <c r="J53" s="7">
        <v>6.2904267492808499</v>
      </c>
      <c r="K53" s="7">
        <v>6.2348338135860102</v>
      </c>
      <c r="L53"/>
      <c r="M53"/>
    </row>
    <row r="54" spans="1:13" x14ac:dyDescent="0.35">
      <c r="A54" s="6" t="s">
        <v>181</v>
      </c>
      <c r="B54" s="7">
        <v>38638.146794740504</v>
      </c>
      <c r="C54" s="7">
        <v>85031.468408246903</v>
      </c>
      <c r="D54" s="7">
        <v>91172.556568800093</v>
      </c>
      <c r="E54" s="7">
        <v>4319.0733317480599</v>
      </c>
      <c r="F54" s="7">
        <v>15781.957552952499</v>
      </c>
      <c r="G54" s="7" t="e">
        <v>#DIV/0!</v>
      </c>
      <c r="H54" s="7">
        <v>2071.8609045175099</v>
      </c>
      <c r="I54" s="7">
        <v>47327.651705514603</v>
      </c>
      <c r="J54" s="7">
        <v>21449.359419100299</v>
      </c>
      <c r="K54" s="7">
        <v>20286.010966688598</v>
      </c>
      <c r="L54"/>
      <c r="M54"/>
    </row>
    <row r="55" spans="1:13" x14ac:dyDescent="0.35">
      <c r="A55" s="6" t="s">
        <v>182</v>
      </c>
      <c r="B55" s="7">
        <v>13643.5449746414</v>
      </c>
      <c r="C55" s="7">
        <v>27720.255979431899</v>
      </c>
      <c r="D55" s="7">
        <v>26996.526337538398</v>
      </c>
      <c r="E55" s="7">
        <v>421.782232698803</v>
      </c>
      <c r="F55" s="7">
        <v>5812.7260530721896</v>
      </c>
      <c r="G55" s="7">
        <v>768.15537628239895</v>
      </c>
      <c r="H55" s="7">
        <v>2875.0540425273698</v>
      </c>
      <c r="I55" s="7">
        <v>21739.354338962799</v>
      </c>
      <c r="J55" s="7">
        <v>11380.972494477601</v>
      </c>
      <c r="K55" s="7">
        <v>5779.9114177947504</v>
      </c>
      <c r="L55"/>
      <c r="M55"/>
    </row>
    <row r="56" spans="1:13" x14ac:dyDescent="0.35">
      <c r="A56" s="6" t="s">
        <v>183</v>
      </c>
      <c r="B56" s="7">
        <v>2911.1583721432899</v>
      </c>
      <c r="C56" s="7">
        <v>6323.1612804646102</v>
      </c>
      <c r="D56" s="7">
        <v>3537.5449493456299</v>
      </c>
      <c r="E56" s="7" t="e">
        <v>#DIV/0!</v>
      </c>
      <c r="F56" s="7">
        <v>1641.50692532168</v>
      </c>
      <c r="G56" s="7" t="e">
        <v>#DIV/0!</v>
      </c>
      <c r="H56" s="7">
        <v>630.56549193657304</v>
      </c>
      <c r="I56" s="7">
        <v>5504.64154989297</v>
      </c>
      <c r="J56" s="7" t="e">
        <v>#DIV/0!</v>
      </c>
      <c r="K56" s="7" t="e">
        <v>#DIV/0!</v>
      </c>
      <c r="L56"/>
      <c r="M56"/>
    </row>
    <row r="57" spans="1:13" x14ac:dyDescent="0.35">
      <c r="A57" s="6" t="s">
        <v>184</v>
      </c>
      <c r="B57" s="7">
        <v>11015.936499565199</v>
      </c>
      <c r="C57" s="7">
        <v>27652.4427169833</v>
      </c>
      <c r="D57" s="7">
        <v>22877.262214463699</v>
      </c>
      <c r="E57" s="7" t="e">
        <v>#DIV/0!</v>
      </c>
      <c r="F57" s="7">
        <v>2143.8458693021498</v>
      </c>
      <c r="G57" s="7">
        <v>0</v>
      </c>
      <c r="H57" s="7" t="e">
        <v>#DIV/0!</v>
      </c>
      <c r="I57" s="7">
        <v>13172.6608818594</v>
      </c>
      <c r="J57" s="7">
        <v>4653.6962861894499</v>
      </c>
      <c r="K57" s="7">
        <v>4858.70055306424</v>
      </c>
      <c r="L57"/>
      <c r="M57"/>
    </row>
    <row r="58" spans="1:13" x14ac:dyDescent="0.35">
      <c r="A58" s="6" t="s">
        <v>185</v>
      </c>
      <c r="B58" s="7">
        <v>1758.05491658815</v>
      </c>
      <c r="C58" s="7">
        <v>4679.0659533467096</v>
      </c>
      <c r="D58" s="7">
        <v>3645.3003737912099</v>
      </c>
      <c r="E58" s="7" t="e">
        <v>#DIV/0!</v>
      </c>
      <c r="F58" s="7" t="e">
        <v>#DIV/0!</v>
      </c>
      <c r="G58" s="7" t="e">
        <v>#DIV/0!</v>
      </c>
      <c r="H58" s="7" t="e">
        <v>#DIV/0!</v>
      </c>
      <c r="I58" s="7">
        <v>1342.76730949022</v>
      </c>
      <c r="J58" s="7" t="e">
        <v>#DIV/0!</v>
      </c>
      <c r="K58" s="7" t="e">
        <v>#DIV/0!</v>
      </c>
      <c r="L58"/>
      <c r="M58"/>
    </row>
    <row r="59" spans="1:13" x14ac:dyDescent="0.35">
      <c r="A59" s="6" t="s">
        <v>186</v>
      </c>
      <c r="B59" s="7">
        <v>9177.7207121187093</v>
      </c>
      <c r="C59" s="7" t="e">
        <v>#DIV/0!</v>
      </c>
      <c r="D59" s="7">
        <v>73366.394386236207</v>
      </c>
      <c r="E59" s="7" t="e">
        <v>#DIV/0!</v>
      </c>
      <c r="F59" s="7">
        <v>0</v>
      </c>
      <c r="G59" s="7">
        <v>0</v>
      </c>
      <c r="H59" s="7">
        <v>0</v>
      </c>
      <c r="I59" s="7" t="e">
        <v>#DIV/0!</v>
      </c>
      <c r="J59" s="7">
        <v>0</v>
      </c>
      <c r="K59" s="7">
        <v>0</v>
      </c>
      <c r="L59"/>
      <c r="M59"/>
    </row>
    <row r="60" spans="1:13" x14ac:dyDescent="0.35">
      <c r="A60" s="6" t="s">
        <v>187</v>
      </c>
      <c r="B60" s="7">
        <v>5372.6126169763102</v>
      </c>
      <c r="C60" s="7">
        <v>4090.0983407999802</v>
      </c>
      <c r="D60" s="7">
        <v>36587.332759375196</v>
      </c>
      <c r="E60" s="7">
        <v>1567.91762842767</v>
      </c>
      <c r="F60" s="7" t="e">
        <v>#DIV/0!</v>
      </c>
      <c r="G60" s="7" t="e">
        <v>#DIV/0!</v>
      </c>
      <c r="H60" s="7">
        <v>0</v>
      </c>
      <c r="I60" s="7" t="e">
        <v>#DIV/0!</v>
      </c>
      <c r="J60" s="7" t="e">
        <v>#DIV/0!</v>
      </c>
      <c r="K60" s="7" t="e">
        <v>#DIV/0!</v>
      </c>
      <c r="L60"/>
      <c r="M60"/>
    </row>
    <row r="61" spans="1:13" x14ac:dyDescent="0.35">
      <c r="A61" s="6" t="s">
        <v>188</v>
      </c>
      <c r="B61" s="7">
        <v>2476.27300191115</v>
      </c>
      <c r="C61" s="7">
        <v>1840.0061615767299</v>
      </c>
      <c r="D61" s="7">
        <v>15104.1753598088</v>
      </c>
      <c r="E61" s="7" t="e">
        <v>#DIV/0!</v>
      </c>
      <c r="F61" s="7" t="e">
        <v>#DIV/0!</v>
      </c>
      <c r="G61" s="7" t="e">
        <v>#DIV/0!</v>
      </c>
      <c r="H61" s="7" t="e">
        <v>#DIV/0!</v>
      </c>
      <c r="I61" s="7" t="e">
        <v>#DIV/0!</v>
      </c>
      <c r="J61" s="7" t="e">
        <v>#DIV/0!</v>
      </c>
      <c r="K61" s="7">
        <v>1125.36190555384</v>
      </c>
      <c r="L61"/>
      <c r="M61"/>
    </row>
    <row r="62" spans="1:13" x14ac:dyDescent="0.35">
      <c r="A62" s="6" t="s">
        <v>189</v>
      </c>
      <c r="B62" s="7">
        <v>23828.712356693599</v>
      </c>
      <c r="C62" s="7">
        <v>895.42977939703496</v>
      </c>
      <c r="D62" s="7" t="e">
        <v>#DIV/0!</v>
      </c>
      <c r="E62" s="7">
        <v>335146.08043930499</v>
      </c>
      <c r="F62" s="7" t="e">
        <v>#DIV/0!</v>
      </c>
      <c r="G62" s="7">
        <v>0</v>
      </c>
      <c r="H62" s="7" t="e">
        <v>#DIV/0!</v>
      </c>
      <c r="I62" s="7" t="e">
        <v>#DIV/0!</v>
      </c>
      <c r="J62" s="7" t="e">
        <v>#DIV/0!</v>
      </c>
      <c r="K62" s="7" t="e">
        <v>#DIV/0!</v>
      </c>
      <c r="L62"/>
      <c r="M62"/>
    </row>
    <row r="63" spans="1:13" x14ac:dyDescent="0.35">
      <c r="A63" s="6" t="s">
        <v>190</v>
      </c>
      <c r="B63" s="7">
        <v>12027.4557373067</v>
      </c>
      <c r="C63" s="7">
        <v>18808.5648716861</v>
      </c>
      <c r="D63" s="7">
        <v>29364.168639068299</v>
      </c>
      <c r="E63" s="7">
        <v>1417.58109668153</v>
      </c>
      <c r="F63" s="7">
        <v>4855.2580806767101</v>
      </c>
      <c r="G63" s="7">
        <v>2266.3494294406801</v>
      </c>
      <c r="H63" s="7">
        <v>5621.99675413978</v>
      </c>
      <c r="I63" s="7">
        <v>18040.5638708031</v>
      </c>
      <c r="J63" s="7">
        <v>10069.6404391209</v>
      </c>
      <c r="K63" s="7">
        <v>5554.8739970676397</v>
      </c>
      <c r="L63"/>
      <c r="M63"/>
    </row>
    <row r="64" spans="1:13" x14ac:dyDescent="0.35">
      <c r="A64" s="6" t="s">
        <v>191</v>
      </c>
      <c r="B64" s="7">
        <v>907.58353262272396</v>
      </c>
      <c r="C64" s="7" t="e">
        <v>#DIV/0!</v>
      </c>
      <c r="D64" s="7" t="e">
        <v>#DIV/0!</v>
      </c>
      <c r="E64" s="7">
        <v>2457.5212238341201</v>
      </c>
      <c r="F64" s="7">
        <v>236.24358598816301</v>
      </c>
      <c r="G64" s="7" t="e">
        <v>#DIV/0!</v>
      </c>
      <c r="H64" s="7" t="e">
        <v>#DIV/0!</v>
      </c>
      <c r="I64" s="7">
        <v>1362.3206965357001</v>
      </c>
      <c r="J64" s="7">
        <v>-57.977781546253603</v>
      </c>
      <c r="K64" s="7" t="e">
        <v>#DIV/0!</v>
      </c>
      <c r="L64"/>
      <c r="M64"/>
    </row>
    <row r="65" spans="1:13" x14ac:dyDescent="0.35">
      <c r="A65" s="6" t="s">
        <v>192</v>
      </c>
      <c r="B65" s="7">
        <v>48902.322852156401</v>
      </c>
      <c r="C65" s="7" t="e">
        <v>#DIV/0!</v>
      </c>
      <c r="D65" s="7" t="e">
        <v>#DIV/0!</v>
      </c>
      <c r="E65" s="7">
        <v>0</v>
      </c>
      <c r="F65" s="7">
        <v>460506.312341996</v>
      </c>
      <c r="G65" s="7" t="e">
        <v>#DIV/0!</v>
      </c>
      <c r="H65" s="7" t="e">
        <v>#DIV/0!</v>
      </c>
      <c r="I65" s="7">
        <v>14020.0729561849</v>
      </c>
      <c r="J65" s="7">
        <v>0</v>
      </c>
      <c r="K65" s="7">
        <v>0</v>
      </c>
      <c r="L65"/>
      <c r="M65"/>
    </row>
    <row r="66" spans="1:13" x14ac:dyDescent="0.35">
      <c r="A66" s="6" t="s">
        <v>193</v>
      </c>
      <c r="B66" s="7">
        <v>-2072.3434065125898</v>
      </c>
      <c r="C66" s="7">
        <v>-47.310070058257601</v>
      </c>
      <c r="D66" s="7" t="e">
        <v>#DIV/0!</v>
      </c>
      <c r="E66" s="7" t="e">
        <v>#DIV/0!</v>
      </c>
      <c r="F66" s="7">
        <v>-18164.744252160199</v>
      </c>
      <c r="G66" s="7">
        <v>-343.88341472454601</v>
      </c>
      <c r="H66" s="7">
        <v>-364.163718294251</v>
      </c>
      <c r="I66" s="7">
        <v>-762.33213644850196</v>
      </c>
      <c r="J66" s="7">
        <v>0</v>
      </c>
      <c r="K66" s="7">
        <v>0</v>
      </c>
      <c r="L66"/>
      <c r="M66"/>
    </row>
    <row r="67" spans="1:13" x14ac:dyDescent="0.35">
      <c r="A67" s="6" t="s">
        <v>194</v>
      </c>
      <c r="B67" s="7">
        <v>26564.4547461773</v>
      </c>
      <c r="C67" s="7">
        <v>4030.3090386979402</v>
      </c>
      <c r="D67" s="7">
        <v>7676.0242511233901</v>
      </c>
      <c r="E67" s="7" t="e">
        <v>#DIV/0!</v>
      </c>
      <c r="F67" s="7">
        <v>76244.331827980393</v>
      </c>
      <c r="G67" s="7">
        <v>25894.5567951132</v>
      </c>
      <c r="H67" s="7">
        <v>41192.118610415797</v>
      </c>
      <c r="I67" s="7">
        <v>41876.881312299804</v>
      </c>
      <c r="J67" s="7">
        <v>3579.5785468375102</v>
      </c>
      <c r="K67" s="7">
        <v>4705.3888706540902</v>
      </c>
      <c r="L67"/>
      <c r="M67"/>
    </row>
    <row r="68" spans="1:13" x14ac:dyDescent="0.35">
      <c r="A68" s="6" t="s">
        <v>195</v>
      </c>
      <c r="B68" s="7">
        <v>10475.798349389201</v>
      </c>
      <c r="C68" s="7">
        <v>2357.1145693646999</v>
      </c>
      <c r="D68" s="7" t="e">
        <v>#DIV/0!</v>
      </c>
      <c r="E68" s="7" t="e">
        <v>#DIV/0!</v>
      </c>
      <c r="F68" s="7">
        <v>3152.6456133381998</v>
      </c>
      <c r="G68" s="7">
        <v>32839.380300211</v>
      </c>
      <c r="H68" s="7">
        <v>16318.223185323001</v>
      </c>
      <c r="I68" s="7">
        <v>15275.787066077601</v>
      </c>
      <c r="J68" s="7">
        <v>2556.8963899412902</v>
      </c>
      <c r="K68" s="7">
        <v>3553.2832798018599</v>
      </c>
      <c r="L68"/>
      <c r="M68"/>
    </row>
    <row r="69" spans="1:13" x14ac:dyDescent="0.35">
      <c r="A69" s="6" t="s">
        <v>196</v>
      </c>
      <c r="B69" s="7" t="e">
        <v>#DIV/0!</v>
      </c>
      <c r="C69" s="7" t="e">
        <v>#DIV/0!</v>
      </c>
      <c r="D69" s="7" t="e">
        <v>#DIV/0!</v>
      </c>
      <c r="E69" s="7" t="e">
        <v>#DIV/0!</v>
      </c>
      <c r="F69" s="7" t="e">
        <v>#DIV/0!</v>
      </c>
      <c r="G69" s="7" t="e">
        <v>#DIV/0!</v>
      </c>
      <c r="H69" s="7">
        <v>205.35006816433099</v>
      </c>
      <c r="I69" s="7" t="e">
        <v>#DIV/0!</v>
      </c>
      <c r="J69" s="7">
        <v>481068.724709798</v>
      </c>
      <c r="K69" s="7" t="e">
        <v>#DIV/0!</v>
      </c>
      <c r="L69"/>
      <c r="M69"/>
    </row>
    <row r="70" spans="1:13" x14ac:dyDescent="0.35">
      <c r="A70" s="6" t="s">
        <v>197</v>
      </c>
      <c r="B70" s="7">
        <v>5688.4734645807202</v>
      </c>
      <c r="C70" s="7" t="e">
        <v>#DIV/0!</v>
      </c>
      <c r="D70" s="7">
        <v>0</v>
      </c>
      <c r="E70" s="7" t="e">
        <v>#DIV/0!</v>
      </c>
      <c r="F70" s="7" t="e">
        <v>#DIV/0!</v>
      </c>
      <c r="G70" s="7">
        <v>0</v>
      </c>
      <c r="H70" s="7" t="e">
        <v>#DIV/0!</v>
      </c>
      <c r="I70" s="7" t="e">
        <v>#DIV/0!</v>
      </c>
      <c r="J70" s="7" t="e">
        <v>#DIV/0!</v>
      </c>
      <c r="K70" s="7">
        <v>153020.44121039001</v>
      </c>
      <c r="L70"/>
      <c r="M70"/>
    </row>
    <row r="71" spans="1:13" x14ac:dyDescent="0.35">
      <c r="A71" s="6" t="s">
        <v>198</v>
      </c>
      <c r="B71" s="7">
        <v>21843.446133955102</v>
      </c>
      <c r="C71" s="7" t="e">
        <v>#DIV/0!</v>
      </c>
      <c r="D71" s="7">
        <v>0</v>
      </c>
      <c r="E71" s="7" t="e">
        <v>#DIV/0!</v>
      </c>
      <c r="F71" s="7">
        <v>-66.237076207576195</v>
      </c>
      <c r="G71" s="7" t="e">
        <v>#DIV/0!</v>
      </c>
      <c r="H71" s="7" t="e">
        <v>#DIV/0!</v>
      </c>
      <c r="I71" s="7" t="e">
        <v>#DIV/0!</v>
      </c>
      <c r="J71" s="7" t="e">
        <v>#DIV/0!</v>
      </c>
      <c r="K71" s="7">
        <v>712029.45052469498</v>
      </c>
      <c r="L71"/>
      <c r="M71"/>
    </row>
    <row r="72" spans="1:13" x14ac:dyDescent="0.35">
      <c r="A72" s="6" t="s">
        <v>199</v>
      </c>
      <c r="B72" s="7">
        <v>48.5461196220052</v>
      </c>
      <c r="C72" s="7" t="e">
        <v>#DIV/0!</v>
      </c>
      <c r="D72" s="7" t="e">
        <v>#DIV/0!</v>
      </c>
      <c r="E72" s="7">
        <v>-7.9495035320489</v>
      </c>
      <c r="F72" s="7">
        <v>0</v>
      </c>
      <c r="G72" s="7" t="e">
        <v>#DIV/0!</v>
      </c>
      <c r="H72" s="7" t="e">
        <v>#DIV/0!</v>
      </c>
      <c r="I72" s="7">
        <v>0</v>
      </c>
      <c r="J72" s="7" t="e">
        <v>#DIV/0!</v>
      </c>
      <c r="K72" s="7" t="e">
        <v>#DIV/0!</v>
      </c>
      <c r="L72"/>
      <c r="M72"/>
    </row>
    <row r="73" spans="1:13" x14ac:dyDescent="0.35">
      <c r="A73" s="6" t="s">
        <v>207</v>
      </c>
      <c r="B73" s="7">
        <v>0</v>
      </c>
      <c r="C73" s="7">
        <v>0</v>
      </c>
      <c r="D73" s="7">
        <v>0</v>
      </c>
      <c r="E73" s="7">
        <v>0</v>
      </c>
      <c r="F73" s="7">
        <v>0</v>
      </c>
      <c r="G73" s="7">
        <v>0</v>
      </c>
      <c r="H73" s="7">
        <v>0</v>
      </c>
      <c r="I73" s="7">
        <v>0</v>
      </c>
      <c r="J73" s="7">
        <v>0</v>
      </c>
      <c r="K73" s="7">
        <v>0</v>
      </c>
      <c r="L73"/>
      <c r="M73"/>
    </row>
    <row r="74" spans="1:13" x14ac:dyDescent="0.35">
      <c r="A74" s="6" t="s">
        <v>208</v>
      </c>
      <c r="B74" s="7">
        <v>4757.8637842329799</v>
      </c>
      <c r="C74" s="7">
        <v>3424.9447480325698</v>
      </c>
      <c r="D74" s="7">
        <v>5115.1708397617404</v>
      </c>
      <c r="E74" s="7" t="e">
        <v>#DIV/0!</v>
      </c>
      <c r="F74" s="7">
        <v>3709.7035717580902</v>
      </c>
      <c r="G74" s="7">
        <v>12774.2241699592</v>
      </c>
      <c r="H74" s="7">
        <v>3345.62793691058</v>
      </c>
      <c r="I74" s="7">
        <v>5483.3460756781897</v>
      </c>
      <c r="J74" s="7">
        <v>2643.0332649377401</v>
      </c>
      <c r="K74" s="7">
        <v>1279.2323707712901</v>
      </c>
      <c r="L74"/>
      <c r="M74"/>
    </row>
    <row r="75" spans="1:13" x14ac:dyDescent="0.35">
      <c r="A75" s="6" t="s">
        <v>209</v>
      </c>
      <c r="B75" s="7">
        <v>887.26426918535299</v>
      </c>
      <c r="C75" s="7">
        <v>816.02358445122798</v>
      </c>
      <c r="D75" s="7">
        <v>1106.05901924825</v>
      </c>
      <c r="E75" s="7">
        <v>57.006850943771603</v>
      </c>
      <c r="F75" s="7">
        <v>363.13221854814202</v>
      </c>
      <c r="G75" s="7">
        <v>2442.2968280701998</v>
      </c>
      <c r="H75" s="7">
        <v>548.78453154008901</v>
      </c>
      <c r="I75" s="7">
        <v>1006.9791991181499</v>
      </c>
      <c r="J75" s="7">
        <v>242.45051466352299</v>
      </c>
      <c r="K75" s="7" t="e">
        <v>#DIV/0!</v>
      </c>
      <c r="L75"/>
      <c r="M75"/>
    </row>
    <row r="76" spans="1:13" x14ac:dyDescent="0.35">
      <c r="A76" s="6" t="s">
        <v>210</v>
      </c>
      <c r="B76" s="7">
        <v>3517.20709265598</v>
      </c>
      <c r="C76" s="7"/>
      <c r="D76" s="7"/>
      <c r="E76" s="7"/>
      <c r="F76" s="7"/>
      <c r="G76" s="7"/>
      <c r="H76" s="7"/>
      <c r="I76" s="7"/>
      <c r="J76" s="7"/>
      <c r="K76" s="7"/>
      <c r="L76"/>
      <c r="M76"/>
    </row>
    <row r="77" spans="1:13" x14ac:dyDescent="0.35">
      <c r="A77" s="6" t="s">
        <v>211</v>
      </c>
      <c r="B77" s="7">
        <v>23807.534258999902</v>
      </c>
      <c r="C77" s="7">
        <v>31400.4311847512</v>
      </c>
      <c r="D77" s="7">
        <v>30897.381465817602</v>
      </c>
      <c r="E77" s="7">
        <v>28212.6747311156</v>
      </c>
      <c r="F77" s="7">
        <v>15875.087433352401</v>
      </c>
      <c r="G77" s="7">
        <v>5459.9975033054598</v>
      </c>
      <c r="H77" s="7">
        <v>19028.925610714101</v>
      </c>
      <c r="I77" s="7">
        <v>26488.125045237801</v>
      </c>
      <c r="J77" s="7">
        <v>45787.512347231001</v>
      </c>
      <c r="K77" s="7">
        <v>42118.786096362797</v>
      </c>
      <c r="L77"/>
      <c r="M77"/>
    </row>
    <row r="78" spans="1:13" x14ac:dyDescent="0.35">
      <c r="A78" s="6" t="s">
        <v>212</v>
      </c>
      <c r="B78" s="7">
        <v>10857.271972811101</v>
      </c>
      <c r="C78" s="7">
        <v>13245.7295507496</v>
      </c>
      <c r="D78" s="7">
        <v>12761.593605931799</v>
      </c>
      <c r="E78" s="7">
        <v>14949.4252359847</v>
      </c>
      <c r="F78" s="7">
        <v>6524.4264725433404</v>
      </c>
      <c r="G78" s="7">
        <v>2796.1343699460899</v>
      </c>
      <c r="H78" s="7">
        <v>9286.4046632911395</v>
      </c>
      <c r="I78" s="7">
        <v>12740.091638776001</v>
      </c>
      <c r="J78" s="7">
        <v>30122.6256131911</v>
      </c>
      <c r="K78" s="7">
        <v>16089.444561948199</v>
      </c>
      <c r="L78"/>
      <c r="M78"/>
    </row>
    <row r="79" spans="1:13" x14ac:dyDescent="0.35">
      <c r="A79" s="6" t="s">
        <v>214</v>
      </c>
      <c r="B79" s="7">
        <v>30286.070411573</v>
      </c>
      <c r="C79" s="7">
        <v>39684.517656054202</v>
      </c>
      <c r="D79" s="7">
        <v>49361.805154623296</v>
      </c>
      <c r="E79" s="7">
        <v>3799.8398209898501</v>
      </c>
      <c r="F79" s="7">
        <v>33051.360415520197</v>
      </c>
      <c r="G79" s="7">
        <v>28938.2402270606</v>
      </c>
      <c r="H79" s="7">
        <v>17927.923308658101</v>
      </c>
      <c r="I79" s="7">
        <v>35594.147633026099</v>
      </c>
      <c r="J79" s="7">
        <v>13623.5070671877</v>
      </c>
      <c r="K79" s="7">
        <v>11438.638435832099</v>
      </c>
      <c r="L79"/>
      <c r="M79"/>
    </row>
    <row r="80" spans="1:13" x14ac:dyDescent="0.35">
      <c r="A80" s="6" t="s">
        <v>215</v>
      </c>
      <c r="B80" s="7">
        <v>2943.3963907626899</v>
      </c>
      <c r="C80" s="7">
        <v>3308.6015896990002</v>
      </c>
      <c r="D80" s="7">
        <v>4054.2406115891999</v>
      </c>
      <c r="E80" s="7">
        <v>282.350128764516</v>
      </c>
      <c r="F80" s="7">
        <v>2352.3538529668399</v>
      </c>
      <c r="G80" s="7">
        <v>4893.0097806291797</v>
      </c>
      <c r="H80" s="7">
        <v>2150.0690825235301</v>
      </c>
      <c r="I80" s="7">
        <v>3197.57513796892</v>
      </c>
      <c r="J80" s="7">
        <v>1042.64520899994</v>
      </c>
      <c r="K80" s="7">
        <v>881.82002166688005</v>
      </c>
      <c r="L80"/>
      <c r="M80"/>
    </row>
    <row r="81" spans="1:13" x14ac:dyDescent="0.35">
      <c r="A81" s="6" t="s">
        <v>217</v>
      </c>
      <c r="B81" s="7">
        <v>93.316695208608294</v>
      </c>
      <c r="C81" s="7">
        <v>129.593922690688</v>
      </c>
      <c r="D81" s="7">
        <v>147.53843533033799</v>
      </c>
      <c r="E81" s="7">
        <v>15.9618071007548</v>
      </c>
      <c r="F81" s="7">
        <v>87.225587709037796</v>
      </c>
      <c r="G81" s="7">
        <v>77.704940430211593</v>
      </c>
      <c r="H81" s="7">
        <v>58.5059040727431</v>
      </c>
      <c r="I81" s="7">
        <v>107.784883625276</v>
      </c>
      <c r="J81" s="7">
        <v>53.974159465871601</v>
      </c>
      <c r="K81" s="7">
        <v>54.963646346703499</v>
      </c>
      <c r="L81"/>
      <c r="M81"/>
    </row>
    <row r="82" spans="1:13" x14ac:dyDescent="0.35">
      <c r="A82" s="6" t="s">
        <v>218</v>
      </c>
      <c r="B82" s="7">
        <v>118167.30138110201</v>
      </c>
      <c r="C82" s="7">
        <v>168838.22675650101</v>
      </c>
      <c r="D82" s="7">
        <v>372062.20109514799</v>
      </c>
      <c r="E82" s="7">
        <v>356451.15309485397</v>
      </c>
      <c r="F82" s="7">
        <v>31830.0258959723</v>
      </c>
      <c r="G82" s="7">
        <v>3627.0299831981802</v>
      </c>
      <c r="H82" s="7">
        <v>11011.4733328447</v>
      </c>
      <c r="I82" s="7">
        <v>120607.639628804</v>
      </c>
      <c r="J82" s="7">
        <v>51149.829391605599</v>
      </c>
      <c r="K82" s="7">
        <v>40572.244371471403</v>
      </c>
      <c r="L82"/>
      <c r="M82"/>
    </row>
    <row r="83" spans="1:13" x14ac:dyDescent="0.35">
      <c r="A83" s="6" t="s">
        <v>219</v>
      </c>
      <c r="B83" s="7">
        <v>124393.67466022501</v>
      </c>
      <c r="C83" s="7">
        <v>6521.3442570253701</v>
      </c>
      <c r="D83" s="7">
        <v>9643.6541209166608</v>
      </c>
      <c r="E83" s="7" t="e">
        <v>#DIV/0!</v>
      </c>
      <c r="F83" s="7">
        <v>522936.02638183901</v>
      </c>
      <c r="G83" s="7">
        <v>60198.956995713597</v>
      </c>
      <c r="H83" s="7">
        <v>58226.460797343701</v>
      </c>
      <c r="I83" s="7">
        <v>119156.271595805</v>
      </c>
      <c r="J83" s="7">
        <v>487233.69378230401</v>
      </c>
      <c r="K83" s="7">
        <v>873420.05467991496</v>
      </c>
      <c r="L83"/>
      <c r="M83"/>
    </row>
    <row r="84" spans="1:13" x14ac:dyDescent="0.35">
      <c r="A84" s="6" t="s">
        <v>220</v>
      </c>
      <c r="B84" s="7">
        <v>392.05560858941197</v>
      </c>
      <c r="C84" s="7" t="e">
        <v>#DIV/0!</v>
      </c>
      <c r="D84" s="7" t="e">
        <v>#DIV/0!</v>
      </c>
      <c r="E84" s="7">
        <v>0</v>
      </c>
      <c r="F84" s="7">
        <v>2520.1084816990601</v>
      </c>
      <c r="G84" s="7" t="e">
        <v>#DIV/0!</v>
      </c>
      <c r="H84" s="7">
        <v>310.92063113498699</v>
      </c>
      <c r="I84" s="7" t="e">
        <v>#DIV/0!</v>
      </c>
      <c r="J84" s="7">
        <v>0</v>
      </c>
      <c r="K84" s="7">
        <v>0</v>
      </c>
      <c r="L84"/>
      <c r="M84"/>
    </row>
    <row r="85" spans="1:13" x14ac:dyDescent="0.35">
      <c r="A85" s="6" t="s">
        <v>221</v>
      </c>
      <c r="B85" s="7">
        <v>13450.7385919305</v>
      </c>
      <c r="C85" s="7">
        <v>24734.535528267399</v>
      </c>
      <c r="D85" s="7">
        <v>22599.096048953099</v>
      </c>
      <c r="E85" s="7">
        <v>6964.1340613903903</v>
      </c>
      <c r="F85" s="7">
        <v>7944.4330455169302</v>
      </c>
      <c r="G85" s="7">
        <v>3363.82955450592</v>
      </c>
      <c r="H85" s="7">
        <v>4937.7435937341697</v>
      </c>
      <c r="I85" s="7">
        <v>16394.873337504199</v>
      </c>
      <c r="J85" s="7" t="e">
        <v>#DIV/0!</v>
      </c>
      <c r="K85" s="7">
        <v>11481.825496111</v>
      </c>
      <c r="L85"/>
      <c r="M85"/>
    </row>
    <row r="86" spans="1:13" x14ac:dyDescent="0.35">
      <c r="A86" s="6" t="s">
        <v>222</v>
      </c>
      <c r="B86" s="7">
        <v>259785.56751993101</v>
      </c>
      <c r="C86" s="7">
        <v>208911.92448655001</v>
      </c>
      <c r="D86" s="7">
        <v>409376.18569612998</v>
      </c>
      <c r="E86" s="7">
        <v>364125.10516967898</v>
      </c>
      <c r="F86" s="7">
        <v>564803.9623282</v>
      </c>
      <c r="G86" s="7">
        <v>67624.703412345494</v>
      </c>
      <c r="H86" s="7">
        <v>74932.104761420997</v>
      </c>
      <c r="I86" s="7">
        <v>261549.08454752201</v>
      </c>
      <c r="J86" s="7">
        <v>554110.99389589101</v>
      </c>
      <c r="K86" s="7">
        <v>927715.43240810197</v>
      </c>
      <c r="L86"/>
      <c r="M86"/>
    </row>
    <row r="87" spans="1:13" x14ac:dyDescent="0.35">
      <c r="A87" s="6" t="s">
        <v>223</v>
      </c>
      <c r="B87" s="7">
        <v>45617.576400469203</v>
      </c>
      <c r="C87" s="7">
        <v>64742.941372723602</v>
      </c>
      <c r="D87" s="7">
        <v>122292.846930361</v>
      </c>
      <c r="E87" s="7">
        <v>123007.202734563</v>
      </c>
      <c r="F87" s="7">
        <v>33596.091721630903</v>
      </c>
      <c r="G87" s="7">
        <v>5457.4425552332204</v>
      </c>
      <c r="H87" s="7">
        <v>6745.6148482238304</v>
      </c>
      <c r="I87" s="7">
        <v>45559.428586901799</v>
      </c>
      <c r="J87" s="7">
        <v>17117.551825993502</v>
      </c>
      <c r="K87" s="7">
        <v>14064.9196362314</v>
      </c>
      <c r="L87"/>
      <c r="M87"/>
    </row>
    <row r="88" spans="1:13" x14ac:dyDescent="0.35">
      <c r="A88" s="6" t="s">
        <v>224</v>
      </c>
      <c r="B88" s="7">
        <v>67306.604721730895</v>
      </c>
      <c r="C88" s="7">
        <v>3929.8215694180599</v>
      </c>
      <c r="D88" s="7">
        <v>5938.2399798517999</v>
      </c>
      <c r="E88" s="7" t="e">
        <v>#DIV/0!</v>
      </c>
      <c r="F88" s="7">
        <v>239352.691526918</v>
      </c>
      <c r="G88" s="7">
        <v>33953.850665908598</v>
      </c>
      <c r="H88" s="7">
        <v>29729.730584298399</v>
      </c>
      <c r="I88" s="7">
        <v>70619.671634199301</v>
      </c>
      <c r="J88" s="7">
        <v>301678.94509321498</v>
      </c>
      <c r="K88" s="7">
        <v>580641.37084420701</v>
      </c>
      <c r="L88"/>
      <c r="M88"/>
    </row>
    <row r="89" spans="1:13" x14ac:dyDescent="0.35">
      <c r="A89" s="6" t="s">
        <v>225</v>
      </c>
      <c r="B89" s="7">
        <v>5986.5844587201</v>
      </c>
      <c r="C89" s="7">
        <v>1903.30701323515</v>
      </c>
      <c r="D89" s="7" t="e">
        <v>#DIV/0!</v>
      </c>
      <c r="E89" s="7">
        <v>39671.532290874697</v>
      </c>
      <c r="F89" s="7">
        <v>7021.61232854027</v>
      </c>
      <c r="G89" s="7">
        <v>2305.99249445738</v>
      </c>
      <c r="H89" s="7">
        <v>1482.2080112246999</v>
      </c>
      <c r="I89" s="7">
        <v>2767.3603162238701</v>
      </c>
      <c r="J89" s="7">
        <v>1488.88255407099</v>
      </c>
      <c r="K89" s="7">
        <v>12524.4247332756</v>
      </c>
      <c r="L89"/>
      <c r="M89"/>
    </row>
    <row r="90" spans="1:13" x14ac:dyDescent="0.35">
      <c r="A90" s="6" t="s">
        <v>226</v>
      </c>
      <c r="B90" s="7">
        <v>14989.8933005982</v>
      </c>
      <c r="C90" s="7">
        <v>17136.192389592099</v>
      </c>
      <c r="D90" s="7">
        <v>30753.474489428201</v>
      </c>
      <c r="E90" s="7">
        <v>7747.1117379561401</v>
      </c>
      <c r="F90" s="7">
        <v>29729.3579003784</v>
      </c>
      <c r="G90" s="7">
        <v>3993.8508369247802</v>
      </c>
      <c r="H90" s="7">
        <v>6245.74591009713</v>
      </c>
      <c r="I90" s="7">
        <v>15052.3392538728</v>
      </c>
      <c r="J90" s="7">
        <v>13192.559096245401</v>
      </c>
      <c r="K90" s="7">
        <v>15449.0390534036</v>
      </c>
      <c r="L90"/>
      <c r="M90"/>
    </row>
    <row r="91" spans="1:13" x14ac:dyDescent="0.35">
      <c r="A91" s="6" t="s">
        <v>227</v>
      </c>
      <c r="B91" s="7">
        <v>596.44306281332797</v>
      </c>
      <c r="C91" s="7" t="e">
        <v>#DIV/0!</v>
      </c>
      <c r="D91" s="7" t="e">
        <v>#DIV/0!</v>
      </c>
      <c r="E91" s="7" t="e">
        <v>#DIV/0!</v>
      </c>
      <c r="F91" s="7" t="e">
        <v>#DIV/0!</v>
      </c>
      <c r="G91" s="7" t="e">
        <v>#DIV/0!</v>
      </c>
      <c r="H91" s="7" t="e">
        <v>#DIV/0!</v>
      </c>
      <c r="I91" s="7">
        <v>220.958469883801</v>
      </c>
      <c r="J91" s="7" t="e">
        <v>#DIV/0!</v>
      </c>
      <c r="K91" s="7" t="e">
        <v>#DIV/0!</v>
      </c>
      <c r="L91"/>
      <c r="M91"/>
    </row>
    <row r="92" spans="1:13" x14ac:dyDescent="0.35">
      <c r="A92" s="6" t="s">
        <v>228</v>
      </c>
      <c r="B92" s="7">
        <v>134497.10194433201</v>
      </c>
      <c r="C92" s="7">
        <v>89239.365248660994</v>
      </c>
      <c r="D92" s="7">
        <v>175498.40516383699</v>
      </c>
      <c r="E92" s="7">
        <v>171042.89828329999</v>
      </c>
      <c r="F92" s="7">
        <v>309796.51097571099</v>
      </c>
      <c r="G92" s="7">
        <v>45785.809701215199</v>
      </c>
      <c r="H92" s="7">
        <v>44334.432266127798</v>
      </c>
      <c r="I92" s="7">
        <v>134219.758261082</v>
      </c>
      <c r="J92" s="7">
        <v>334952.309139669</v>
      </c>
      <c r="K92" s="7">
        <v>622687.091858175</v>
      </c>
      <c r="L92"/>
      <c r="M92"/>
    </row>
    <row r="93" spans="1:13" x14ac:dyDescent="0.35">
      <c r="A93" s="6" t="s">
        <v>229</v>
      </c>
      <c r="B93" s="7">
        <v>125288.465575599</v>
      </c>
      <c r="C93" s="7">
        <v>119672.559237888</v>
      </c>
      <c r="D93" s="7">
        <v>233877.78053229401</v>
      </c>
      <c r="E93" s="7">
        <v>193082.20688638001</v>
      </c>
      <c r="F93" s="7">
        <v>255007.45135248901</v>
      </c>
      <c r="G93" s="7">
        <v>21838.893711130298</v>
      </c>
      <c r="H93" s="7">
        <v>30597.6724952933</v>
      </c>
      <c r="I93" s="7">
        <v>127329.32628644</v>
      </c>
      <c r="J93" s="7">
        <v>219158.684756223</v>
      </c>
      <c r="K93" s="7">
        <v>305028.34054992598</v>
      </c>
      <c r="L93"/>
      <c r="M93"/>
    </row>
    <row r="94" spans="1:13" x14ac:dyDescent="0.35">
      <c r="A94" s="6" t="s">
        <v>230</v>
      </c>
      <c r="B94" s="7">
        <v>22101.696173094901</v>
      </c>
      <c r="C94" s="7">
        <v>11810.250930836701</v>
      </c>
      <c r="D94" s="7">
        <v>36571.065280743402</v>
      </c>
      <c r="E94" s="7">
        <v>80559.911496742498</v>
      </c>
      <c r="F94" s="7">
        <v>49224.286848670003</v>
      </c>
      <c r="G94" s="7">
        <v>4642.4718925595798</v>
      </c>
      <c r="H94" s="7">
        <v>3707.37699587005</v>
      </c>
      <c r="I94" s="7">
        <v>20071.147837573801</v>
      </c>
      <c r="J94" s="7">
        <v>61374.375857286803</v>
      </c>
      <c r="K94" s="7">
        <v>57114.106969809698</v>
      </c>
      <c r="L94"/>
      <c r="M94"/>
    </row>
    <row r="95" spans="1:13" x14ac:dyDescent="0.35">
      <c r="A95" s="6" t="s">
        <v>231</v>
      </c>
      <c r="B95" s="7">
        <v>0</v>
      </c>
      <c r="C95" s="7">
        <v>0</v>
      </c>
      <c r="D95" s="7">
        <v>0</v>
      </c>
      <c r="E95" s="7">
        <v>0</v>
      </c>
      <c r="F95" s="7">
        <v>0</v>
      </c>
      <c r="G95" s="7">
        <v>0</v>
      </c>
      <c r="H95" s="7">
        <v>0</v>
      </c>
      <c r="I95" s="7">
        <v>0</v>
      </c>
      <c r="J95" s="7">
        <v>0</v>
      </c>
      <c r="K95" s="7">
        <v>0</v>
      </c>
      <c r="L95"/>
      <c r="M95"/>
    </row>
    <row r="96" spans="1:13" x14ac:dyDescent="0.35">
      <c r="A96" s="6" t="s">
        <v>232</v>
      </c>
      <c r="B96" s="7">
        <v>8874.3592981672791</v>
      </c>
      <c r="C96" s="7">
        <v>9048.12692131937</v>
      </c>
      <c r="D96" s="7">
        <v>16360.6293602349</v>
      </c>
      <c r="E96" s="7">
        <v>5924.0578240104896</v>
      </c>
      <c r="F96" s="7">
        <v>14361.5876608328</v>
      </c>
      <c r="G96" s="7">
        <v>4320.2451750542004</v>
      </c>
      <c r="H96" s="7">
        <v>4465.8641354844403</v>
      </c>
      <c r="I96" s="7">
        <v>10656.9597085977</v>
      </c>
      <c r="J96" s="7">
        <v>14102.7990903441</v>
      </c>
      <c r="K96" s="7">
        <v>8645.8054355883996</v>
      </c>
      <c r="L96"/>
      <c r="M96"/>
    </row>
    <row r="97" spans="1:13" x14ac:dyDescent="0.35">
      <c r="A97" s="6" t="s">
        <v>233</v>
      </c>
      <c r="B97" s="7">
        <v>11557.9696942263</v>
      </c>
      <c r="C97" s="7">
        <v>10061.4577648989</v>
      </c>
      <c r="D97" s="7">
        <v>22053.255334427002</v>
      </c>
      <c r="E97" s="7">
        <v>8982.5858217898494</v>
      </c>
      <c r="F97" s="7">
        <v>22492.226366593899</v>
      </c>
      <c r="G97" s="7">
        <v>4286.4794784428504</v>
      </c>
      <c r="H97" s="7">
        <v>4952.1182769938996</v>
      </c>
      <c r="I97" s="7">
        <v>13076.7075408275</v>
      </c>
      <c r="J97" s="7">
        <v>18539.567986451999</v>
      </c>
      <c r="K97" s="7">
        <v>23352.864683780401</v>
      </c>
      <c r="L97"/>
      <c r="M97"/>
    </row>
    <row r="98" spans="1:13" x14ac:dyDescent="0.35">
      <c r="A98" s="6" t="s">
        <v>234</v>
      </c>
      <c r="B98" s="7">
        <v>19536.944610439201</v>
      </c>
      <c r="C98" s="7">
        <v>21069.348334779199</v>
      </c>
      <c r="D98" s="7">
        <v>31718.267908254598</v>
      </c>
      <c r="E98" s="7">
        <v>10637.7857013756</v>
      </c>
      <c r="F98" s="7">
        <v>32704.7887759847</v>
      </c>
      <c r="G98" s="7">
        <v>9058.8347720578095</v>
      </c>
      <c r="H98" s="7">
        <v>9893.7314177438093</v>
      </c>
      <c r="I98" s="7">
        <v>24214.4779820351</v>
      </c>
      <c r="J98" s="7">
        <v>31865.716329606501</v>
      </c>
      <c r="K98" s="7">
        <v>23050.2297220744</v>
      </c>
      <c r="L98"/>
      <c r="M98"/>
    </row>
    <row r="99" spans="1:13" x14ac:dyDescent="0.35">
      <c r="A99" s="6" t="s">
        <v>235</v>
      </c>
      <c r="B99" s="7">
        <v>39969.273602832698</v>
      </c>
      <c r="C99" s="7">
        <v>40178.933020997501</v>
      </c>
      <c r="D99" s="7">
        <v>70132.152602916496</v>
      </c>
      <c r="E99" s="7">
        <v>25544.429347175999</v>
      </c>
      <c r="F99" s="7">
        <v>69558.602803411399</v>
      </c>
      <c r="G99" s="7">
        <v>17665.5594255549</v>
      </c>
      <c r="H99" s="7">
        <v>19311.713830222099</v>
      </c>
      <c r="I99" s="7">
        <v>47948.145231460403</v>
      </c>
      <c r="J99" s="7">
        <v>64508.083406402497</v>
      </c>
      <c r="K99" s="7">
        <v>55048.899841443097</v>
      </c>
      <c r="L99"/>
      <c r="M99"/>
    </row>
    <row r="100" spans="1:13" x14ac:dyDescent="0.35">
      <c r="A100" s="6" t="s">
        <v>236</v>
      </c>
      <c r="B100" s="7">
        <v>266.66149530111699</v>
      </c>
      <c r="C100" s="7" t="e">
        <v>#DIV/0!</v>
      </c>
      <c r="D100" s="7" t="e">
        <v>#DIV/0!</v>
      </c>
      <c r="E100" s="7">
        <v>3456.2173510585199</v>
      </c>
      <c r="F100" s="7" t="e">
        <v>#DIV/0!</v>
      </c>
      <c r="G100" s="7">
        <v>0</v>
      </c>
      <c r="H100" s="7" t="e">
        <v>#DIV/0!</v>
      </c>
      <c r="I100" s="7">
        <v>-27.413227249047399</v>
      </c>
      <c r="J100" s="7" t="e">
        <v>#DIV/0!</v>
      </c>
      <c r="K100" s="7" t="e">
        <v>#DIV/0!</v>
      </c>
      <c r="L100"/>
      <c r="M100"/>
    </row>
    <row r="101" spans="1:13" x14ac:dyDescent="0.35">
      <c r="A101" s="6" t="s">
        <v>237</v>
      </c>
      <c r="B101" s="7">
        <v>4595.75413710881</v>
      </c>
      <c r="C101" s="7">
        <v>5309.4730483568201</v>
      </c>
      <c r="D101" s="7">
        <v>6926.4136286981202</v>
      </c>
      <c r="E101" s="7">
        <v>5091.3805503807298</v>
      </c>
      <c r="F101" s="7">
        <v>6870.8922768564998</v>
      </c>
      <c r="G101" s="7">
        <v>1971.3894798731301</v>
      </c>
      <c r="H101" s="7">
        <v>2315.08627732376</v>
      </c>
      <c r="I101" s="7">
        <v>4849.7887491359897</v>
      </c>
      <c r="J101" s="7">
        <v>6214.1748882885204</v>
      </c>
      <c r="K101" s="7">
        <v>7935.8469269451298</v>
      </c>
      <c r="L101"/>
      <c r="M101"/>
    </row>
    <row r="102" spans="1:13" x14ac:dyDescent="0.35">
      <c r="A102" s="6" t="s">
        <v>238</v>
      </c>
      <c r="B102" s="7">
        <v>14726.7881399504</v>
      </c>
      <c r="C102" s="7">
        <v>11526.8630123003</v>
      </c>
      <c r="D102" s="7">
        <v>19719.888282700798</v>
      </c>
      <c r="E102" s="7">
        <v>21812.692041069498</v>
      </c>
      <c r="F102" s="7">
        <v>28300.171821354299</v>
      </c>
      <c r="G102" s="7">
        <v>5529.41955010942</v>
      </c>
      <c r="H102" s="7">
        <v>6535.0478907255902</v>
      </c>
      <c r="I102" s="7">
        <v>14185.845869606201</v>
      </c>
      <c r="J102" s="7">
        <v>20392.7336174189</v>
      </c>
      <c r="K102" s="7">
        <v>66004.796123381893</v>
      </c>
      <c r="L102"/>
      <c r="M102"/>
    </row>
    <row r="103" spans="1:13" x14ac:dyDescent="0.35">
      <c r="A103" s="6" t="s">
        <v>239</v>
      </c>
      <c r="B103" s="7">
        <v>667.39715756704902</v>
      </c>
      <c r="C103" s="7">
        <v>754.72378952306099</v>
      </c>
      <c r="D103" s="7">
        <v>1294.3771141006901</v>
      </c>
      <c r="E103" s="7">
        <v>830.82766532301298</v>
      </c>
      <c r="F103" s="7">
        <v>736.56514469086699</v>
      </c>
      <c r="G103" s="7">
        <v>192.91192465485099</v>
      </c>
      <c r="H103" s="7">
        <v>259.91131002683198</v>
      </c>
      <c r="I103" s="7">
        <v>607.28239718728605</v>
      </c>
      <c r="J103" s="7">
        <v>1459.11224705164</v>
      </c>
      <c r="K103" s="7">
        <v>1951.32317427357</v>
      </c>
      <c r="L103"/>
      <c r="M103"/>
    </row>
    <row r="104" spans="1:13" x14ac:dyDescent="0.35">
      <c r="A104" s="6" t="s">
        <v>240</v>
      </c>
      <c r="B104" s="7">
        <v>7370.1729714278599</v>
      </c>
      <c r="C104" s="7">
        <v>5135.2641537899799</v>
      </c>
      <c r="D104" s="7">
        <v>8293.1922150267601</v>
      </c>
      <c r="E104" s="7">
        <v>4757.2032703556297</v>
      </c>
      <c r="F104" s="7">
        <v>15350.912696335799</v>
      </c>
      <c r="G104" s="7">
        <v>2200.2082034467599</v>
      </c>
      <c r="H104" s="7">
        <v>3209.3681095519601</v>
      </c>
      <c r="I104" s="7">
        <v>9987.9326977544806</v>
      </c>
      <c r="J104" s="7" t="e">
        <v>#DIV/0!</v>
      </c>
      <c r="K104" s="7">
        <v>32383.827916517999</v>
      </c>
      <c r="L104"/>
      <c r="M104"/>
    </row>
    <row r="105" spans="1:13" x14ac:dyDescent="0.35">
      <c r="A105" s="6" t="s">
        <v>241</v>
      </c>
      <c r="B105" s="7">
        <v>7364.5024544426897</v>
      </c>
      <c r="C105" s="7">
        <v>14123.8904326582</v>
      </c>
      <c r="D105" s="7">
        <v>11228.2652048374</v>
      </c>
      <c r="E105" s="7">
        <v>2995.4562842723399</v>
      </c>
      <c r="F105" s="7">
        <v>5166.7513691030999</v>
      </c>
      <c r="G105" s="7">
        <v>1826.4585834951099</v>
      </c>
      <c r="H105" s="7">
        <v>2423.7578089786002</v>
      </c>
      <c r="I105" s="7">
        <v>9363.3643756772708</v>
      </c>
      <c r="J105" s="7" t="e">
        <v>#DIV/0!</v>
      </c>
      <c r="K105" s="7" t="e">
        <v>#DIV/0!</v>
      </c>
      <c r="L105"/>
      <c r="M105"/>
    </row>
    <row r="106" spans="1:13" x14ac:dyDescent="0.35">
      <c r="A106" s="6" t="s">
        <v>242</v>
      </c>
      <c r="B106" s="7">
        <v>119757.750308324</v>
      </c>
      <c r="C106" s="7">
        <v>110558.812008692</v>
      </c>
      <c r="D106" s="7">
        <v>196004.05972144799</v>
      </c>
      <c r="E106" s="7">
        <v>158488.5794211</v>
      </c>
      <c r="F106" s="7">
        <v>219884.66214652901</v>
      </c>
      <c r="G106" s="7">
        <v>43380.673853757602</v>
      </c>
      <c r="H106" s="7">
        <v>47016.698811053102</v>
      </c>
      <c r="I106" s="7">
        <v>132927.732904028</v>
      </c>
      <c r="J106" s="7">
        <v>219699.008389011</v>
      </c>
      <c r="K106" s="7">
        <v>268234.58605178603</v>
      </c>
      <c r="L106"/>
      <c r="M106"/>
    </row>
    <row r="107" spans="1:13" x14ac:dyDescent="0.35">
      <c r="A107" s="6" t="s">
        <v>243</v>
      </c>
      <c r="B107" s="7">
        <v>6187.0922176051799</v>
      </c>
      <c r="C107" s="7">
        <v>10174.1102127347</v>
      </c>
      <c r="D107" s="7">
        <v>38918.055641173698</v>
      </c>
      <c r="E107" s="7">
        <v>34544.309328152704</v>
      </c>
      <c r="F107" s="7">
        <v>36276.717384715703</v>
      </c>
      <c r="G107" s="7">
        <v>-21496.115432229799</v>
      </c>
      <c r="H107" s="7">
        <v>-15848.5957680433</v>
      </c>
      <c r="I107" s="7">
        <v>-5141.1230512682096</v>
      </c>
      <c r="J107" s="7">
        <v>-1039.5945915262801</v>
      </c>
      <c r="K107" s="7">
        <v>36918.701918798601</v>
      </c>
      <c r="L107"/>
      <c r="M107"/>
    </row>
    <row r="108" spans="1:13" x14ac:dyDescent="0.35">
      <c r="A108" s="6" t="s">
        <v>244</v>
      </c>
      <c r="B108" s="7">
        <v>656.37695032983004</v>
      </c>
      <c r="C108" s="7">
        <v>1060.3629835383899</v>
      </c>
      <c r="D108" s="7">
        <v>1044.33483032754</v>
      </c>
      <c r="E108" s="7">
        <v>-49.318137126724203</v>
      </c>
      <c r="F108" s="7">
        <v>1153.92817875573</v>
      </c>
      <c r="G108" s="7" t="e">
        <v>#DIV/0!</v>
      </c>
      <c r="H108" s="7">
        <v>570.43054771649304</v>
      </c>
      <c r="I108" s="7" t="e">
        <v>#DIV/0!</v>
      </c>
      <c r="J108" s="7">
        <v>-499.27095873812902</v>
      </c>
      <c r="K108" s="7" t="e">
        <v>#DIV/0!</v>
      </c>
      <c r="L108"/>
      <c r="M108"/>
    </row>
    <row r="109" spans="1:13" x14ac:dyDescent="0.35">
      <c r="A109" s="6" t="s">
        <v>245</v>
      </c>
      <c r="B109" s="7">
        <v>6008.3642697936202</v>
      </c>
      <c r="C109" s="7">
        <v>5259.9250360452797</v>
      </c>
      <c r="D109" s="7">
        <v>7560.2342700230602</v>
      </c>
      <c r="E109" s="7">
        <v>2256.6335908599399</v>
      </c>
      <c r="F109" s="7">
        <v>13370.3232555011</v>
      </c>
      <c r="G109" s="7">
        <v>2968.3148691063102</v>
      </c>
      <c r="H109" s="7">
        <v>2544.3154334853202</v>
      </c>
      <c r="I109" s="7">
        <v>7954.4547106719301</v>
      </c>
      <c r="J109" s="7">
        <v>11088.438246879399</v>
      </c>
      <c r="K109" s="7">
        <v>15878.4780017469</v>
      </c>
      <c r="L109"/>
      <c r="M109"/>
    </row>
    <row r="110" spans="1:13" x14ac:dyDescent="0.35">
      <c r="A110" s="6" t="s">
        <v>246</v>
      </c>
      <c r="B110" s="7">
        <v>16677.138031413899</v>
      </c>
      <c r="C110" s="7">
        <v>16435.297236961302</v>
      </c>
      <c r="D110" s="7">
        <v>33341.337806913398</v>
      </c>
      <c r="E110" s="7">
        <v>11124.821599626201</v>
      </c>
      <c r="F110" s="7">
        <v>31304.537989911601</v>
      </c>
      <c r="G110" s="7">
        <v>6383.9399249575599</v>
      </c>
      <c r="H110" s="7">
        <v>6691.8918942432001</v>
      </c>
      <c r="I110" s="7">
        <v>17973.315370882101</v>
      </c>
      <c r="J110" s="7">
        <v>24675.5266419203</v>
      </c>
      <c r="K110" s="7">
        <v>26404.648042698602</v>
      </c>
      <c r="L110"/>
      <c r="M110"/>
    </row>
    <row r="111" spans="1:13" x14ac:dyDescent="0.35">
      <c r="A111" s="6" t="s">
        <v>247</v>
      </c>
      <c r="B111" s="7" t="e">
        <v>#DIV/0!</v>
      </c>
      <c r="C111" s="7" t="e">
        <v>#DIV/0!</v>
      </c>
      <c r="D111" s="7">
        <v>0</v>
      </c>
      <c r="E111" s="7" t="e">
        <v>#DIV/0!</v>
      </c>
      <c r="F111" s="7" t="e">
        <v>#DIV/0!</v>
      </c>
      <c r="G111" s="7">
        <v>0</v>
      </c>
      <c r="H111" s="7" t="e">
        <v>#DIV/0!</v>
      </c>
      <c r="I111" s="7" t="e">
        <v>#DIV/0!</v>
      </c>
      <c r="J111" s="7">
        <v>0</v>
      </c>
      <c r="K111" s="7" t="e">
        <v>#DIV/0!</v>
      </c>
      <c r="L111"/>
      <c r="M111"/>
    </row>
    <row r="112" spans="1:13" x14ac:dyDescent="0.35">
      <c r="A112" s="6" t="s">
        <v>248</v>
      </c>
      <c r="B112" s="7">
        <v>3870.5995150476301</v>
      </c>
      <c r="C112" s="7">
        <v>2608.9211635813399</v>
      </c>
      <c r="D112" s="7">
        <v>4009.1118205134999</v>
      </c>
      <c r="E112" s="7" t="e">
        <v>#DIV/0!</v>
      </c>
      <c r="F112" s="7">
        <v>3346.5713532099498</v>
      </c>
      <c r="G112" s="7">
        <v>10331.927341889001</v>
      </c>
      <c r="H112" s="7">
        <v>2796.84340537049</v>
      </c>
      <c r="I112" s="7">
        <v>4476.3668765600396</v>
      </c>
      <c r="J112" s="7">
        <v>2400.58275027422</v>
      </c>
      <c r="K112" s="7">
        <v>1187.3228197916601</v>
      </c>
      <c r="L112"/>
      <c r="M112"/>
    </row>
    <row r="113" spans="1:13" x14ac:dyDescent="0.35">
      <c r="A113" s="6" t="s">
        <v>213</v>
      </c>
      <c r="B113" s="7">
        <v>12950.262286188899</v>
      </c>
      <c r="C113" s="7">
        <v>18154.7016340017</v>
      </c>
      <c r="D113" s="7">
        <v>18135.787859885801</v>
      </c>
      <c r="E113" s="7">
        <v>13263.2494951309</v>
      </c>
      <c r="F113" s="7">
        <v>9350.6609608090494</v>
      </c>
      <c r="G113" s="7">
        <v>2663.8631333593698</v>
      </c>
      <c r="H113" s="7">
        <v>9742.5209474229705</v>
      </c>
      <c r="I113" s="7">
        <v>13748.0334064618</v>
      </c>
      <c r="J113" s="7">
        <v>15664.886734039799</v>
      </c>
      <c r="K113" s="7">
        <v>26029.341534414601</v>
      </c>
      <c r="L113"/>
      <c r="M113"/>
    </row>
    <row r="114" spans="1:13" x14ac:dyDescent="0.35">
      <c r="A114" s="6" t="s">
        <v>216</v>
      </c>
      <c r="B114" s="7">
        <v>27342.6740208103</v>
      </c>
      <c r="C114" s="7">
        <v>36375.916066355101</v>
      </c>
      <c r="D114" s="7">
        <v>45307.564543034001</v>
      </c>
      <c r="E114" s="7">
        <v>3517.4896922253301</v>
      </c>
      <c r="F114" s="7">
        <v>30699.006562553299</v>
      </c>
      <c r="G114" s="7">
        <v>24045.2304464314</v>
      </c>
      <c r="H114" s="7">
        <v>15777.854226134599</v>
      </c>
      <c r="I114" s="7">
        <v>32396.5724950572</v>
      </c>
      <c r="J114" s="7">
        <v>12580.8618581878</v>
      </c>
      <c r="K114" s="7">
        <v>10556.8184141652</v>
      </c>
      <c r="L114"/>
      <c r="M114"/>
    </row>
    <row r="115" spans="1:13" x14ac:dyDescent="0.35">
      <c r="A115" s="6" t="s">
        <v>249</v>
      </c>
      <c r="B115" s="7">
        <v>50350.6280396519</v>
      </c>
      <c r="C115" s="7">
        <v>67313.649076672795</v>
      </c>
      <c r="D115" s="7">
        <v>106370.51986460701</v>
      </c>
      <c r="E115" s="7">
        <v>52075.104835340797</v>
      </c>
      <c r="F115" s="7">
        <v>79672.956261288098</v>
      </c>
      <c r="G115" s="7">
        <v>15544.90548945</v>
      </c>
      <c r="H115" s="7">
        <v>12468.622810884701</v>
      </c>
      <c r="I115" s="7">
        <v>45479.849726810797</v>
      </c>
      <c r="J115" s="7" t="e">
        <v>#DIV/0!</v>
      </c>
      <c r="K115" s="7">
        <v>74692.184687170098</v>
      </c>
      <c r="L115"/>
      <c r="M115"/>
    </row>
    <row r="116" spans="1:13" x14ac:dyDescent="0.35">
      <c r="A116" s="6" t="s">
        <v>250</v>
      </c>
      <c r="B116" s="7">
        <v>29678.1170582587</v>
      </c>
      <c r="C116" s="7">
        <v>22164.2259138099</v>
      </c>
      <c r="D116" s="7">
        <v>26317.875228413101</v>
      </c>
      <c r="E116" s="7">
        <v>31318.417583369501</v>
      </c>
      <c r="F116" s="7">
        <v>46698.199831584003</v>
      </c>
      <c r="G116" s="7">
        <v>27950.879003841201</v>
      </c>
      <c r="H116" s="7">
        <v>30490.095183679299</v>
      </c>
      <c r="I116" s="7">
        <v>34436.413480988798</v>
      </c>
      <c r="J116" s="7">
        <v>28857.844861780301</v>
      </c>
      <c r="K116" s="7">
        <v>26622.558153182399</v>
      </c>
      <c r="L116"/>
      <c r="M116"/>
    </row>
    <row r="117" spans="1:13" x14ac:dyDescent="0.35">
      <c r="A117" s="6" t="s">
        <v>251</v>
      </c>
      <c r="B117" s="7">
        <v>20672.510981393301</v>
      </c>
      <c r="C117" s="7">
        <v>45149.423162862899</v>
      </c>
      <c r="D117" s="7">
        <v>80052.644636193902</v>
      </c>
      <c r="E117" s="7">
        <v>20756.6872519713</v>
      </c>
      <c r="F117" s="7">
        <v>32974.756429704103</v>
      </c>
      <c r="G117" s="7">
        <v>-12405.9735143913</v>
      </c>
      <c r="H117" s="7">
        <v>-18021.4723727946</v>
      </c>
      <c r="I117" s="7" t="e">
        <v>#DIV/0!</v>
      </c>
      <c r="J117" s="7" t="e">
        <v>#DIV/0!</v>
      </c>
      <c r="K117" s="7">
        <v>48069.626533987699</v>
      </c>
      <c r="L117"/>
      <c r="M117"/>
    </row>
    <row r="118" spans="1:13" x14ac:dyDescent="0.35">
      <c r="A118" s="6" t="s">
        <v>252</v>
      </c>
      <c r="B118" s="7">
        <v>6455.7215421322198</v>
      </c>
      <c r="C118" s="7">
        <v>5880.5341314556399</v>
      </c>
      <c r="D118" s="7">
        <v>7948.6114550592902</v>
      </c>
      <c r="E118" s="7">
        <v>2379.2880532648201</v>
      </c>
      <c r="F118" s="7">
        <v>13650.1262694344</v>
      </c>
      <c r="G118" s="7">
        <v>3297.1644900091701</v>
      </c>
      <c r="H118" s="7">
        <v>2930.6432705428801</v>
      </c>
      <c r="I118" s="7">
        <v>8604.7491607821594</v>
      </c>
      <c r="J118" s="7">
        <v>11583.074999902799</v>
      </c>
      <c r="K118" s="7">
        <v>16400.2788570425</v>
      </c>
      <c r="L118"/>
      <c r="M118"/>
    </row>
    <row r="119" spans="1:13" x14ac:dyDescent="0.35">
      <c r="A119" s="6" t="s">
        <v>253</v>
      </c>
      <c r="B119" s="7">
        <v>27128.232523525501</v>
      </c>
      <c r="C119" s="7">
        <v>51029.957294318498</v>
      </c>
      <c r="D119" s="7">
        <v>88001.256091253294</v>
      </c>
      <c r="E119" s="7">
        <v>23135.975305236101</v>
      </c>
      <c r="F119" s="7">
        <v>46624.882699138601</v>
      </c>
      <c r="G119" s="7">
        <v>-9108.8090243820898</v>
      </c>
      <c r="H119" s="7">
        <v>-15090.829102251801</v>
      </c>
      <c r="I119" s="7">
        <v>19648.185406604101</v>
      </c>
      <c r="J119" s="7" t="e">
        <v>#DIV/0!</v>
      </c>
      <c r="K119" s="7">
        <v>64469.905391030297</v>
      </c>
      <c r="L119"/>
      <c r="M119"/>
    </row>
    <row r="120" spans="1:13" x14ac:dyDescent="0.35">
      <c r="A120" s="6" t="s">
        <v>254</v>
      </c>
      <c r="B120" s="7">
        <v>656.37695032983004</v>
      </c>
      <c r="C120" s="7">
        <v>1060.3629835383899</v>
      </c>
      <c r="D120" s="7">
        <v>1044.33483032754</v>
      </c>
      <c r="E120" s="7">
        <v>-49.318137126724203</v>
      </c>
      <c r="F120" s="7">
        <v>1153.92817875573</v>
      </c>
      <c r="G120" s="7" t="e">
        <v>#DIV/0!</v>
      </c>
      <c r="H120" s="7">
        <v>570.43054771649304</v>
      </c>
      <c r="I120" s="7" t="e">
        <v>#DIV/0!</v>
      </c>
      <c r="J120" s="7">
        <v>-499.27095873812902</v>
      </c>
      <c r="K120" s="7" t="e">
        <v>#DIV/0!</v>
      </c>
      <c r="L120"/>
      <c r="M120"/>
    </row>
    <row r="121" spans="1:13" x14ac:dyDescent="0.35">
      <c r="A121" s="6" t="s">
        <v>255</v>
      </c>
      <c r="B121" s="7">
        <v>25439.883798436498</v>
      </c>
      <c r="C121" s="7">
        <v>31729.1680832737</v>
      </c>
      <c r="D121" s="7">
        <v>40926.171746055101</v>
      </c>
      <c r="E121" s="7">
        <v>8813.1171033986702</v>
      </c>
      <c r="F121" s="7">
        <v>33276.664973484098</v>
      </c>
      <c r="G121" s="7">
        <v>11651.6929016788</v>
      </c>
      <c r="H121" s="7">
        <v>13767.067530143</v>
      </c>
      <c r="I121" s="7">
        <v>31132.501377352899</v>
      </c>
      <c r="J121" s="7">
        <v>25152.5393647864</v>
      </c>
      <c r="K121" s="7">
        <v>45478.611331253102</v>
      </c>
      <c r="L121"/>
      <c r="M121"/>
    </row>
    <row r="122" spans="1:13" x14ac:dyDescent="0.35">
      <c r="A122" s="6" t="s">
        <v>256</v>
      </c>
      <c r="B122" s="7">
        <v>9723.2179344425094</v>
      </c>
      <c r="C122" s="7">
        <v>8157.8886195836503</v>
      </c>
      <c r="D122" s="7">
        <v>11812.9581698895</v>
      </c>
      <c r="E122" s="7">
        <v>6456.6357508523597</v>
      </c>
      <c r="F122" s="7">
        <v>16987.678426263199</v>
      </c>
      <c r="G122" s="7">
        <v>3803.0975231365801</v>
      </c>
      <c r="H122" s="7">
        <v>4381.71359075692</v>
      </c>
      <c r="I122" s="7">
        <v>13414.548624127199</v>
      </c>
      <c r="J122" s="7" t="e">
        <v>#DIV/0!</v>
      </c>
      <c r="K122" s="7">
        <v>36965.853207937304</v>
      </c>
      <c r="L122"/>
      <c r="M122"/>
    </row>
    <row r="123" spans="1:13" x14ac:dyDescent="0.35">
      <c r="A123" s="6" t="s">
        <v>257</v>
      </c>
      <c r="B123" s="7">
        <v>0</v>
      </c>
      <c r="C123" s="7">
        <v>0</v>
      </c>
      <c r="D123" s="7">
        <v>0</v>
      </c>
      <c r="E123" s="7">
        <v>0</v>
      </c>
      <c r="F123" s="7">
        <v>0</v>
      </c>
      <c r="G123" s="7">
        <v>0</v>
      </c>
      <c r="H123" s="7">
        <v>0</v>
      </c>
      <c r="I123" s="7">
        <v>0</v>
      </c>
      <c r="J123" s="7">
        <v>0</v>
      </c>
      <c r="K123" s="7">
        <v>0</v>
      </c>
      <c r="L123"/>
      <c r="M123"/>
    </row>
    <row r="124" spans="1:13" x14ac:dyDescent="0.35">
      <c r="A124" s="6" t="s">
        <v>258</v>
      </c>
      <c r="B124" s="7">
        <v>0</v>
      </c>
      <c r="C124" s="7">
        <v>0</v>
      </c>
      <c r="D124" s="7">
        <v>0</v>
      </c>
      <c r="E124" s="7">
        <v>0</v>
      </c>
      <c r="F124" s="7">
        <v>0</v>
      </c>
      <c r="G124" s="7">
        <v>0</v>
      </c>
      <c r="H124" s="7">
        <v>0</v>
      </c>
      <c r="I124" s="7">
        <v>0</v>
      </c>
      <c r="J124" s="7">
        <v>0</v>
      </c>
      <c r="K124" s="7">
        <v>0</v>
      </c>
      <c r="L124"/>
      <c r="M124"/>
    </row>
    <row r="125" spans="1:13" x14ac:dyDescent="0.35">
      <c r="A125" s="6" t="s">
        <v>259</v>
      </c>
      <c r="B125" s="7">
        <v>22763.347334978</v>
      </c>
      <c r="C125" s="7">
        <v>17657.842009849101</v>
      </c>
      <c r="D125" s="7">
        <v>20188.054665162999</v>
      </c>
      <c r="E125" s="7">
        <v>24690.1088856309</v>
      </c>
      <c r="F125" s="7">
        <v>31781.3975638624</v>
      </c>
      <c r="G125" s="7">
        <v>22604.018094413699</v>
      </c>
      <c r="H125" s="7">
        <v>23869.054660610302</v>
      </c>
      <c r="I125" s="7">
        <v>25568.107305608501</v>
      </c>
      <c r="J125" s="7">
        <v>23482.580741455698</v>
      </c>
      <c r="K125" s="7">
        <v>21394.0195333134</v>
      </c>
      <c r="L125"/>
      <c r="M125"/>
    </row>
    <row r="126" spans="1:13" x14ac:dyDescent="0.35">
      <c r="A126" s="6" t="s">
        <v>260</v>
      </c>
      <c r="B126" s="7">
        <v>36252.283956046602</v>
      </c>
      <c r="C126" s="7">
        <v>46974.581647816798</v>
      </c>
      <c r="D126" s="7">
        <v>82873.554376531698</v>
      </c>
      <c r="E126" s="7">
        <v>51860.5083664958</v>
      </c>
      <c r="F126" s="7">
        <v>64566.989177400901</v>
      </c>
      <c r="G126" s="7">
        <v>5905.7376453126799</v>
      </c>
      <c r="H126" s="7">
        <v>-254.25588601723601</v>
      </c>
      <c r="I126" s="7">
        <v>30349.983939947499</v>
      </c>
      <c r="J126" s="7">
        <v>40058.024616734001</v>
      </c>
      <c r="K126" s="7">
        <v>83092.395417507607</v>
      </c>
      <c r="L126"/>
      <c r="M126"/>
    </row>
    <row r="127" spans="1:13" x14ac:dyDescent="0.35">
      <c r="A127" s="6" t="s">
        <v>567</v>
      </c>
      <c r="B127" s="7">
        <v>10366.7384131177</v>
      </c>
      <c r="C127" s="7">
        <v>10998.6591757074</v>
      </c>
      <c r="D127" s="7">
        <v>30749.748983048601</v>
      </c>
      <c r="E127" s="7">
        <v>51324.056240834798</v>
      </c>
      <c r="F127" s="7">
        <v>6241.8322229088399</v>
      </c>
      <c r="G127" s="7">
        <v>400.92532660327203</v>
      </c>
      <c r="H127" s="7">
        <v>1156.5821143656301</v>
      </c>
      <c r="I127" s="7">
        <v>8814.1676980259308</v>
      </c>
      <c r="J127" s="7">
        <v>3394.10465983418</v>
      </c>
      <c r="K127" s="7">
        <v>2449.7560006202202</v>
      </c>
      <c r="L127"/>
      <c r="M127"/>
    </row>
    <row r="128" spans="1:13" x14ac:dyDescent="0.35">
      <c r="A128" s="6" t="s">
        <v>568</v>
      </c>
      <c r="B128" s="7">
        <v>14490.7307545327</v>
      </c>
      <c r="C128" s="7">
        <v>22623.4490271053</v>
      </c>
      <c r="D128" s="7">
        <v>31554.016770816001</v>
      </c>
      <c r="E128" s="7">
        <v>12352.6839857291</v>
      </c>
      <c r="F128" s="7">
        <v>17296.116993419098</v>
      </c>
      <c r="G128" s="7">
        <v>3959.32804992309</v>
      </c>
      <c r="H128" s="7">
        <v>3764.5501880439301</v>
      </c>
      <c r="I128" s="7">
        <v>16584.018737313701</v>
      </c>
      <c r="J128" s="7">
        <v>5381.8886058628996</v>
      </c>
      <c r="K128" s="7">
        <v>4735.69610436721</v>
      </c>
      <c r="L128"/>
      <c r="M128"/>
    </row>
    <row r="129" spans="1:13" x14ac:dyDescent="0.35">
      <c r="A129" s="6" t="s">
        <v>569</v>
      </c>
      <c r="B129" s="7">
        <v>13714.4856482287</v>
      </c>
      <c r="C129" s="7">
        <v>26365.798133883902</v>
      </c>
      <c r="D129" s="7">
        <v>37251.003706631498</v>
      </c>
      <c r="E129" s="7">
        <v>8260.7679808476805</v>
      </c>
      <c r="F129" s="7">
        <v>6747.8051106836001</v>
      </c>
      <c r="G129" s="7">
        <v>436.54125117579002</v>
      </c>
      <c r="H129" s="7">
        <v>1125.71644441171</v>
      </c>
      <c r="I129" s="7">
        <v>16022.791069209199</v>
      </c>
      <c r="J129" s="7">
        <v>7186.56256679744</v>
      </c>
      <c r="K129" s="7">
        <v>5751.1398514392804</v>
      </c>
      <c r="L129"/>
      <c r="M129"/>
    </row>
    <row r="130" spans="1:13" x14ac:dyDescent="0.35">
      <c r="A130" s="6" t="s">
        <v>570</v>
      </c>
      <c r="B130" s="7">
        <v>7045.6215845900197</v>
      </c>
      <c r="C130" s="7">
        <v>4755.0350360270604</v>
      </c>
      <c r="D130" s="7">
        <v>22738.0774698645</v>
      </c>
      <c r="E130" s="7">
        <v>51069.694527152002</v>
      </c>
      <c r="F130" s="7">
        <v>3310.3373946193301</v>
      </c>
      <c r="G130" s="7">
        <v>660.64792753106303</v>
      </c>
      <c r="H130" s="7">
        <v>698.76610140257503</v>
      </c>
      <c r="I130" s="7">
        <v>4138.4510823529399</v>
      </c>
      <c r="J130" s="7">
        <v>1154.9959934989599</v>
      </c>
      <c r="K130" s="7">
        <v>1128.32767980468</v>
      </c>
      <c r="L130"/>
      <c r="M130"/>
    </row>
    <row r="131" spans="1:13" x14ac:dyDescent="0.35">
      <c r="A131" s="6" t="s">
        <v>571</v>
      </c>
      <c r="B131" s="7">
        <v>46958.298492657901</v>
      </c>
      <c r="C131" s="7">
        <v>1410.51701850322</v>
      </c>
      <c r="D131" s="7">
        <v>1735.3176682241501</v>
      </c>
      <c r="E131" s="7" t="e">
        <v>#DIV/0!</v>
      </c>
      <c r="F131" s="7">
        <v>164192.84093090499</v>
      </c>
      <c r="G131" s="7">
        <v>19425.6930601516</v>
      </c>
      <c r="H131" s="7">
        <v>14577.488553389599</v>
      </c>
      <c r="I131" s="7">
        <v>40380.089637793302</v>
      </c>
      <c r="J131" s="7">
        <v>234649.86494316399</v>
      </c>
      <c r="K131" s="7">
        <v>518704.47962132801</v>
      </c>
      <c r="L131"/>
      <c r="M131"/>
    </row>
    <row r="132" spans="1:13" x14ac:dyDescent="0.35">
      <c r="A132" s="6" t="s">
        <v>572</v>
      </c>
      <c r="B132" s="7">
        <v>4029.1728821981401</v>
      </c>
      <c r="C132" s="7">
        <v>577.173763443643</v>
      </c>
      <c r="D132" s="7" t="e">
        <v>#DIV/0!</v>
      </c>
      <c r="E132" s="7" t="e">
        <v>#DIV/0!</v>
      </c>
      <c r="F132" s="7">
        <v>12700.2643984849</v>
      </c>
      <c r="G132" s="7">
        <v>785.61192504890403</v>
      </c>
      <c r="H132" s="7">
        <v>3361.1077881272199</v>
      </c>
      <c r="I132" s="7">
        <v>10960.435103976301</v>
      </c>
      <c r="J132" s="7">
        <v>14187.175268408</v>
      </c>
      <c r="K132" s="7" t="e">
        <v>#DIV/0!</v>
      </c>
      <c r="L132"/>
      <c r="M132"/>
    </row>
    <row r="133" spans="1:13" x14ac:dyDescent="0.35">
      <c r="A133" s="6" t="s">
        <v>573</v>
      </c>
      <c r="B133" s="7">
        <v>4411.35566135913</v>
      </c>
      <c r="C133" s="7">
        <v>443.85968309172699</v>
      </c>
      <c r="D133" s="7">
        <v>547.98095533879496</v>
      </c>
      <c r="E133" s="7" t="e">
        <v>#DIV/0!</v>
      </c>
      <c r="F133" s="7">
        <v>17445.857179516599</v>
      </c>
      <c r="G133" s="7">
        <v>4392.63995931524</v>
      </c>
      <c r="H133" s="7">
        <v>3126.1227150126101</v>
      </c>
      <c r="I133" s="7">
        <v>4273.8893226275504</v>
      </c>
      <c r="J133" s="7">
        <v>12627.9763499323</v>
      </c>
      <c r="K133" s="7">
        <v>17576.7475110456</v>
      </c>
      <c r="L133"/>
      <c r="M133"/>
    </row>
    <row r="134" spans="1:13" x14ac:dyDescent="0.35">
      <c r="A134" s="6" t="s">
        <v>574</v>
      </c>
      <c r="B134" s="7">
        <v>11907.777685515801</v>
      </c>
      <c r="C134" s="7">
        <v>1498.27110437947</v>
      </c>
      <c r="D134" s="7">
        <v>1790.56908475256</v>
      </c>
      <c r="E134" s="7" t="e">
        <v>#DIV/0!</v>
      </c>
      <c r="F134" s="7">
        <v>45013.7290180118</v>
      </c>
      <c r="G134" s="7">
        <v>9349.9057213928099</v>
      </c>
      <c r="H134" s="7">
        <v>8665.0115277689692</v>
      </c>
      <c r="I134" s="7">
        <v>15005.257569802199</v>
      </c>
      <c r="J134" s="7">
        <v>40213.9285317104</v>
      </c>
      <c r="K134" s="7">
        <v>42010.279630723402</v>
      </c>
      <c r="L134"/>
      <c r="M134"/>
    </row>
    <row r="135" spans="1:13" x14ac:dyDescent="0.35">
      <c r="A135"/>
      <c r="B135"/>
      <c r="C135"/>
      <c r="D135"/>
      <c r="E135"/>
      <c r="F135"/>
      <c r="G135"/>
      <c r="H135"/>
      <c r="I135"/>
      <c r="J135"/>
      <c r="K135"/>
      <c r="L135"/>
    </row>
    <row r="136" spans="1:13" x14ac:dyDescent="0.35">
      <c r="A136"/>
      <c r="B136"/>
      <c r="C136"/>
      <c r="D136"/>
      <c r="E136"/>
      <c r="F136"/>
      <c r="G136"/>
      <c r="H136"/>
      <c r="I136"/>
      <c r="J136"/>
      <c r="K136"/>
      <c r="L136"/>
    </row>
    <row r="137" spans="1:13" x14ac:dyDescent="0.35">
      <c r="A137"/>
      <c r="B137"/>
      <c r="C137"/>
      <c r="D137"/>
      <c r="E137"/>
      <c r="F137"/>
      <c r="G137"/>
      <c r="H137"/>
      <c r="I137"/>
      <c r="J137"/>
      <c r="K137"/>
      <c r="L137"/>
    </row>
    <row r="138" spans="1:13" x14ac:dyDescent="0.35">
      <c r="A138"/>
      <c r="B138"/>
      <c r="C138"/>
      <c r="D138"/>
      <c r="E138"/>
      <c r="F138"/>
      <c r="G138"/>
      <c r="H138"/>
      <c r="I138"/>
      <c r="J138"/>
      <c r="K138"/>
      <c r="L138"/>
    </row>
    <row r="139" spans="1:13" x14ac:dyDescent="0.35">
      <c r="A139"/>
      <c r="B139"/>
      <c r="C139"/>
      <c r="D139"/>
      <c r="E139"/>
      <c r="F139"/>
      <c r="G139"/>
      <c r="H139"/>
      <c r="I139"/>
      <c r="J139"/>
      <c r="K139"/>
      <c r="L139"/>
    </row>
    <row r="140" spans="1:13" x14ac:dyDescent="0.35">
      <c r="A140"/>
      <c r="B140"/>
      <c r="C140"/>
      <c r="D140"/>
      <c r="E140"/>
      <c r="F140"/>
      <c r="G140"/>
      <c r="H140"/>
      <c r="I140"/>
      <c r="J140"/>
      <c r="K140"/>
      <c r="L140"/>
    </row>
    <row r="141" spans="1:13" x14ac:dyDescent="0.35">
      <c r="A141"/>
      <c r="B141"/>
      <c r="C141"/>
      <c r="D141"/>
      <c r="E141"/>
      <c r="F141"/>
      <c r="G141"/>
      <c r="H141"/>
      <c r="I141"/>
      <c r="J141"/>
      <c r="K141"/>
      <c r="L141"/>
    </row>
    <row r="142" spans="1:13" x14ac:dyDescent="0.35">
      <c r="A142"/>
      <c r="B142"/>
      <c r="C142"/>
      <c r="D142"/>
      <c r="E142"/>
      <c r="F142"/>
      <c r="G142"/>
      <c r="H142"/>
      <c r="I142"/>
      <c r="J142"/>
      <c r="K142"/>
      <c r="L142"/>
    </row>
    <row r="143" spans="1:13" x14ac:dyDescent="0.35">
      <c r="A143"/>
      <c r="B143"/>
      <c r="C143"/>
      <c r="D143"/>
      <c r="E143"/>
      <c r="F143"/>
      <c r="G143"/>
      <c r="H143"/>
      <c r="I143"/>
      <c r="J143"/>
      <c r="K143"/>
      <c r="L143"/>
    </row>
    <row r="144" spans="1:13" x14ac:dyDescent="0.35">
      <c r="A144"/>
      <c r="B144"/>
      <c r="C144"/>
      <c r="D144"/>
      <c r="E144"/>
      <c r="F144"/>
      <c r="G144"/>
      <c r="H144"/>
      <c r="I144"/>
      <c r="J144"/>
      <c r="K144"/>
      <c r="L144"/>
    </row>
    <row r="145" spans="1:36" x14ac:dyDescent="0.35">
      <c r="A145"/>
      <c r="B145"/>
      <c r="C145"/>
      <c r="D145"/>
      <c r="E145"/>
      <c r="F145"/>
      <c r="G145"/>
      <c r="H145"/>
      <c r="I145"/>
      <c r="J145"/>
      <c r="K145"/>
      <c r="L145"/>
    </row>
    <row r="146" spans="1:36" x14ac:dyDescent="0.35">
      <c r="A146"/>
      <c r="B146"/>
      <c r="C146"/>
      <c r="D146"/>
      <c r="E146"/>
      <c r="F146"/>
      <c r="G146"/>
      <c r="H146"/>
      <c r="I146"/>
      <c r="J146"/>
      <c r="K146"/>
      <c r="L146"/>
    </row>
    <row r="147" spans="1:36"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row>
    <row r="148" spans="1:36"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row>
    <row r="149" spans="1:36"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row>
    <row r="150" spans="1:36"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row>
    <row r="151" spans="1:36"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row>
    <row r="152" spans="1:36"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row>
    <row r="153" spans="1:36"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row>
    <row r="154" spans="1:36"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row>
    <row r="155" spans="1:36"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row>
    <row r="156" spans="1:36"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row>
    <row r="157" spans="1:36"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row>
    <row r="158" spans="1:36"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row>
    <row r="159" spans="1:36"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row>
    <row r="160" spans="1:36"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row>
    <row r="161" spans="1:36"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row>
    <row r="162" spans="1:36"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row>
    <row r="163" spans="1:36"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row>
    <row r="164" spans="1:36"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row>
    <row r="165" spans="1:36"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row>
    <row r="166" spans="1:36"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row>
    <row r="167" spans="1:36"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row>
    <row r="168" spans="1:36"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row>
    <row r="169" spans="1:36"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row>
    <row r="170" spans="1:36"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row>
    <row r="171" spans="1:36"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row>
    <row r="172" spans="1:36"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row>
    <row r="173" spans="1:36"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row>
    <row r="174" spans="1:36"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row>
    <row r="175" spans="1:36"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row>
    <row r="176" spans="1:36"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row>
    <row r="177" spans="1:36"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row>
    <row r="178" spans="1:36"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row>
    <row r="179" spans="1:36"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row>
    <row r="180" spans="1:36"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row>
    <row r="181" spans="1:36"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row>
    <row r="182" spans="1:36"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row>
    <row r="183" spans="1:36"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row>
    <row r="184" spans="1:36"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row>
    <row r="185" spans="1:36"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row>
    <row r="186" spans="1:36" x14ac:dyDescent="0.3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row>
    <row r="187" spans="1:36" x14ac:dyDescent="0.3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row>
    <row r="188" spans="1:36" x14ac:dyDescent="0.3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row>
    <row r="189" spans="1:36" x14ac:dyDescent="0.3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row>
    <row r="190" spans="1:36" x14ac:dyDescent="0.3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row>
    <row r="191" spans="1:36" x14ac:dyDescent="0.3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row>
    <row r="192" spans="1:36" x14ac:dyDescent="0.3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row>
    <row r="193" spans="1:36" x14ac:dyDescent="0.3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row>
    <row r="194" spans="1:36" x14ac:dyDescent="0.3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row>
    <row r="195" spans="1:36" x14ac:dyDescent="0.3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row>
    <row r="196" spans="1:36" x14ac:dyDescent="0.3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row>
    <row r="197" spans="1:36" x14ac:dyDescent="0.3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row>
    <row r="198" spans="1:36" x14ac:dyDescent="0.3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row>
    <row r="199" spans="1:36" x14ac:dyDescent="0.3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row>
    <row r="200" spans="1:36" x14ac:dyDescent="0.3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row>
    <row r="201" spans="1:36" x14ac:dyDescent="0.3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row>
    <row r="202" spans="1:36" x14ac:dyDescent="0.3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row>
    <row r="203" spans="1:36" x14ac:dyDescent="0.3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row>
    <row r="204" spans="1:36" x14ac:dyDescent="0.3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row>
    <row r="205" spans="1:36" x14ac:dyDescent="0.3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row>
    <row r="206" spans="1:36" x14ac:dyDescent="0.3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row>
    <row r="207" spans="1:36" x14ac:dyDescent="0.3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row>
    <row r="208" spans="1:36" x14ac:dyDescent="0.3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row>
    <row r="209" spans="1:36" x14ac:dyDescent="0.3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row>
    <row r="210" spans="1:36" x14ac:dyDescent="0.3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row>
    <row r="211" spans="1:36" x14ac:dyDescent="0.3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row>
    <row r="212" spans="1:36" x14ac:dyDescent="0.3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row>
    <row r="213" spans="1:36" x14ac:dyDescent="0.3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row>
    <row r="214" spans="1:36" x14ac:dyDescent="0.3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row>
    <row r="215" spans="1:36" x14ac:dyDescent="0.3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row>
    <row r="216" spans="1:36" x14ac:dyDescent="0.3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row>
    <row r="217" spans="1:36" x14ac:dyDescent="0.3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row>
    <row r="218" spans="1:36" x14ac:dyDescent="0.3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row>
    <row r="219" spans="1:36" x14ac:dyDescent="0.3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row>
    <row r="220" spans="1:36" x14ac:dyDescent="0.3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row>
    <row r="221" spans="1:36" x14ac:dyDescent="0.3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row>
    <row r="222" spans="1:36" x14ac:dyDescent="0.3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row>
    <row r="223" spans="1:36" x14ac:dyDescent="0.3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row>
    <row r="224" spans="1:36" x14ac:dyDescent="0.3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row>
    <row r="225" spans="1:36" x14ac:dyDescent="0.3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row>
    <row r="226" spans="1:36" x14ac:dyDescent="0.3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row>
    <row r="227" spans="1:36" x14ac:dyDescent="0.3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row>
    <row r="228" spans="1:36" x14ac:dyDescent="0.3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row>
    <row r="229" spans="1:36" x14ac:dyDescent="0.3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row>
    <row r="230" spans="1:36" x14ac:dyDescent="0.3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row>
    <row r="231" spans="1:36" x14ac:dyDescent="0.3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row>
    <row r="232" spans="1:36" x14ac:dyDescent="0.3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row>
    <row r="233" spans="1:36" x14ac:dyDescent="0.3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row>
    <row r="234" spans="1:36" x14ac:dyDescent="0.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row>
    <row r="235" spans="1:36" x14ac:dyDescent="0.3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row>
    <row r="236" spans="1:36" x14ac:dyDescent="0.3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row>
    <row r="237" spans="1:36" x14ac:dyDescent="0.3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row>
    <row r="238" spans="1:36" x14ac:dyDescent="0.3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row>
    <row r="239" spans="1:36" x14ac:dyDescent="0.3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row>
    <row r="240" spans="1:36" x14ac:dyDescent="0.3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row>
    <row r="241" spans="1:36" x14ac:dyDescent="0.3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row>
    <row r="242" spans="1:36" x14ac:dyDescent="0.3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row>
    <row r="243" spans="1:36" x14ac:dyDescent="0.3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row>
    <row r="244" spans="1:36" x14ac:dyDescent="0.3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row>
    <row r="245" spans="1:36" x14ac:dyDescent="0.3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row>
    <row r="246" spans="1:36" x14ac:dyDescent="0.3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row>
    <row r="247" spans="1:36" x14ac:dyDescent="0.3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row>
    <row r="248" spans="1:36" x14ac:dyDescent="0.3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row>
    <row r="249" spans="1:36" x14ac:dyDescent="0.3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row>
    <row r="250" spans="1:36" x14ac:dyDescent="0.3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row>
    <row r="251" spans="1:36" x14ac:dyDescent="0.3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row>
    <row r="252" spans="1:36" x14ac:dyDescent="0.3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row>
    <row r="253" spans="1:36" x14ac:dyDescent="0.3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row>
    <row r="254" spans="1:36" x14ac:dyDescent="0.3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row>
    <row r="255" spans="1:36" x14ac:dyDescent="0.3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row>
    <row r="256" spans="1:36" x14ac:dyDescent="0.3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row>
    <row r="257" spans="1:36" x14ac:dyDescent="0.3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row>
    <row r="258" spans="1:36" x14ac:dyDescent="0.3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row>
    <row r="259" spans="1:36" x14ac:dyDescent="0.3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row>
    <row r="260" spans="1:36" x14ac:dyDescent="0.3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row>
    <row r="261" spans="1:36" x14ac:dyDescent="0.3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row>
    <row r="262" spans="1:36" x14ac:dyDescent="0.3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row>
    <row r="263" spans="1:36" x14ac:dyDescent="0.3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row>
    <row r="264" spans="1:36" x14ac:dyDescent="0.3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row>
    <row r="265" spans="1:36" x14ac:dyDescent="0.3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row>
    <row r="266" spans="1:36" x14ac:dyDescent="0.3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row>
    <row r="267" spans="1:36" x14ac:dyDescent="0.3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row>
    <row r="268" spans="1:36" x14ac:dyDescent="0.3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row>
    <row r="269" spans="1:36" x14ac:dyDescent="0.3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row>
    <row r="270" spans="1:36" x14ac:dyDescent="0.3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row>
    <row r="271" spans="1:36" x14ac:dyDescent="0.3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row>
    <row r="272" spans="1:36" x14ac:dyDescent="0.3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row>
    <row r="273" spans="1:36" x14ac:dyDescent="0.3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row>
    <row r="274" spans="1:36" x14ac:dyDescent="0.3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row>
    <row r="275" spans="1:36" x14ac:dyDescent="0.3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row>
    <row r="276" spans="1:36" x14ac:dyDescent="0.3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row>
    <row r="277" spans="1:36" x14ac:dyDescent="0.3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row>
    <row r="278" spans="1:36" x14ac:dyDescent="0.3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row>
    <row r="279" spans="1:36" x14ac:dyDescent="0.3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row>
    <row r="280" spans="1:36" x14ac:dyDescent="0.3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row>
    <row r="281" spans="1:36" x14ac:dyDescent="0.3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row>
    <row r="282" spans="1:36" x14ac:dyDescent="0.3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row>
    <row r="283" spans="1:36" x14ac:dyDescent="0.35">
      <c r="A283"/>
      <c r="B283"/>
      <c r="C283"/>
      <c r="D283"/>
      <c r="E283"/>
      <c r="F283"/>
      <c r="G283"/>
      <c r="H283"/>
      <c r="I283"/>
      <c r="J283"/>
      <c r="K283"/>
      <c r="L283"/>
    </row>
    <row r="284" spans="1:36" x14ac:dyDescent="0.35">
      <c r="A284"/>
      <c r="B284"/>
      <c r="C284"/>
      <c r="D284"/>
      <c r="E284"/>
      <c r="F284"/>
      <c r="G284"/>
      <c r="H284"/>
      <c r="I284"/>
      <c r="J284"/>
      <c r="K284"/>
      <c r="L284"/>
    </row>
    <row r="300" spans="1:11" x14ac:dyDescent="0.35">
      <c r="A300"/>
      <c r="B300"/>
      <c r="C300"/>
      <c r="D300"/>
      <c r="E300"/>
      <c r="F300"/>
      <c r="G300"/>
      <c r="H300"/>
      <c r="I300"/>
      <c r="J300"/>
      <c r="K300"/>
    </row>
    <row r="301" spans="1:11" x14ac:dyDescent="0.35">
      <c r="A301"/>
      <c r="B301"/>
      <c r="C301"/>
      <c r="D301"/>
      <c r="E301"/>
      <c r="F301"/>
      <c r="G301"/>
      <c r="H301"/>
      <c r="I301"/>
      <c r="J301"/>
      <c r="K301"/>
    </row>
    <row r="302" spans="1:11" x14ac:dyDescent="0.35">
      <c r="A302"/>
      <c r="B302"/>
      <c r="C302"/>
      <c r="D302"/>
      <c r="E302"/>
      <c r="F302"/>
      <c r="G302"/>
      <c r="H302"/>
      <c r="I302"/>
      <c r="J302"/>
      <c r="K302"/>
    </row>
    <row r="303" spans="1:11" x14ac:dyDescent="0.35">
      <c r="A303"/>
      <c r="B303"/>
      <c r="C303"/>
      <c r="D303"/>
      <c r="E303"/>
      <c r="F303"/>
      <c r="G303"/>
      <c r="H303"/>
      <c r="I303"/>
      <c r="J303"/>
      <c r="K303"/>
    </row>
    <row r="304" spans="1:11" x14ac:dyDescent="0.35">
      <c r="A304"/>
      <c r="B304"/>
      <c r="C304"/>
      <c r="D304"/>
      <c r="E304"/>
      <c r="F304"/>
      <c r="G304"/>
      <c r="H304"/>
      <c r="I304"/>
      <c r="J304"/>
      <c r="K304"/>
    </row>
    <row r="305" spans="1:11" x14ac:dyDescent="0.35">
      <c r="A305"/>
      <c r="B305"/>
      <c r="C305"/>
      <c r="D305"/>
      <c r="E305"/>
      <c r="F305"/>
      <c r="G305"/>
      <c r="H305"/>
      <c r="I305"/>
      <c r="J305"/>
      <c r="K305"/>
    </row>
    <row r="306" spans="1:11" x14ac:dyDescent="0.35">
      <c r="A306"/>
      <c r="B306"/>
      <c r="C306"/>
      <c r="D306"/>
      <c r="E306"/>
      <c r="F306"/>
      <c r="G306"/>
      <c r="H306"/>
      <c r="I306"/>
      <c r="J306"/>
      <c r="K306"/>
    </row>
    <row r="307" spans="1:11" x14ac:dyDescent="0.35">
      <c r="A307"/>
      <c r="B307"/>
      <c r="C307"/>
      <c r="D307"/>
      <c r="E307"/>
      <c r="F307"/>
      <c r="G307"/>
      <c r="H307"/>
      <c r="I307"/>
      <c r="J307"/>
      <c r="K307"/>
    </row>
    <row r="308" spans="1:11" x14ac:dyDescent="0.35">
      <c r="A308"/>
      <c r="B308"/>
      <c r="C308"/>
      <c r="D308"/>
      <c r="E308"/>
      <c r="F308"/>
      <c r="G308"/>
      <c r="H308"/>
      <c r="I308"/>
      <c r="J308"/>
      <c r="K308"/>
    </row>
    <row r="309" spans="1:11" x14ac:dyDescent="0.35">
      <c r="A309"/>
      <c r="B309"/>
      <c r="C309"/>
      <c r="D309"/>
      <c r="E309"/>
      <c r="F309"/>
      <c r="G309"/>
      <c r="H309"/>
      <c r="I309"/>
      <c r="J309"/>
      <c r="K309"/>
    </row>
    <row r="310" spans="1:11" x14ac:dyDescent="0.35">
      <c r="A310"/>
      <c r="B310"/>
      <c r="C310"/>
      <c r="D310"/>
      <c r="E310"/>
      <c r="F310"/>
      <c r="G310"/>
      <c r="H310"/>
      <c r="I310"/>
      <c r="J310"/>
      <c r="K310"/>
    </row>
    <row r="311" spans="1:11" x14ac:dyDescent="0.35">
      <c r="A311"/>
      <c r="B311"/>
      <c r="C311"/>
      <c r="D311"/>
      <c r="E311"/>
      <c r="F311"/>
      <c r="G311"/>
      <c r="H311"/>
      <c r="I311"/>
      <c r="J311"/>
      <c r="K311"/>
    </row>
    <row r="312" spans="1:11" x14ac:dyDescent="0.35">
      <c r="A312"/>
      <c r="B312"/>
      <c r="C312"/>
      <c r="D312"/>
      <c r="E312"/>
      <c r="F312"/>
      <c r="G312"/>
      <c r="H312"/>
      <c r="I312"/>
      <c r="J312"/>
      <c r="K312"/>
    </row>
    <row r="313" spans="1:11" x14ac:dyDescent="0.35">
      <c r="A313"/>
      <c r="B313"/>
      <c r="C313"/>
      <c r="D313"/>
      <c r="E313"/>
      <c r="F313"/>
      <c r="G313"/>
      <c r="H313"/>
      <c r="I313"/>
      <c r="J313"/>
      <c r="K313"/>
    </row>
    <row r="314" spans="1:11" x14ac:dyDescent="0.35">
      <c r="A314"/>
      <c r="B314"/>
      <c r="C314"/>
      <c r="D314"/>
      <c r="E314"/>
      <c r="F314"/>
      <c r="G314"/>
      <c r="H314"/>
      <c r="I314"/>
      <c r="J314"/>
      <c r="K314"/>
    </row>
    <row r="315" spans="1:11" x14ac:dyDescent="0.35">
      <c r="A315"/>
      <c r="B315"/>
      <c r="C315"/>
      <c r="D315"/>
      <c r="E315"/>
      <c r="F315"/>
      <c r="G315"/>
      <c r="H315"/>
      <c r="I315"/>
      <c r="J315"/>
      <c r="K315"/>
    </row>
    <row r="316" spans="1:11" x14ac:dyDescent="0.35">
      <c r="A316"/>
      <c r="B316"/>
      <c r="C316"/>
      <c r="D316"/>
      <c r="E316"/>
      <c r="F316"/>
      <c r="G316"/>
      <c r="H316"/>
      <c r="I316"/>
      <c r="J316"/>
      <c r="K316"/>
    </row>
    <row r="317" spans="1:11" x14ac:dyDescent="0.35">
      <c r="A317"/>
      <c r="B317"/>
      <c r="C317"/>
      <c r="D317"/>
      <c r="E317"/>
      <c r="F317"/>
      <c r="G317"/>
      <c r="H317"/>
      <c r="I317"/>
      <c r="J317"/>
      <c r="K317"/>
    </row>
    <row r="318" spans="1:11" x14ac:dyDescent="0.35">
      <c r="A318"/>
      <c r="B318"/>
      <c r="C318"/>
      <c r="D318"/>
      <c r="E318"/>
      <c r="F318"/>
      <c r="G318"/>
      <c r="H318"/>
      <c r="I318"/>
      <c r="J318"/>
      <c r="K318"/>
    </row>
    <row r="319" spans="1:11" x14ac:dyDescent="0.35">
      <c r="A319"/>
      <c r="B319"/>
      <c r="C319"/>
      <c r="D319"/>
      <c r="E319"/>
      <c r="F319"/>
      <c r="G319"/>
      <c r="H319"/>
      <c r="I319"/>
      <c r="J319"/>
      <c r="K319"/>
    </row>
    <row r="320" spans="1:11" x14ac:dyDescent="0.35">
      <c r="A320"/>
      <c r="B320"/>
      <c r="C320"/>
      <c r="D320"/>
      <c r="E320"/>
      <c r="F320"/>
      <c r="G320"/>
      <c r="H320"/>
      <c r="I320"/>
      <c r="J320"/>
      <c r="K320"/>
    </row>
    <row r="321" spans="1:11" x14ac:dyDescent="0.35">
      <c r="A321"/>
      <c r="B321"/>
      <c r="C321"/>
      <c r="D321"/>
      <c r="E321"/>
      <c r="F321"/>
      <c r="G321"/>
      <c r="H321"/>
      <c r="I321"/>
      <c r="J321"/>
      <c r="K321"/>
    </row>
    <row r="322" spans="1:11" x14ac:dyDescent="0.35">
      <c r="A322"/>
      <c r="B322"/>
      <c r="C322"/>
      <c r="D322"/>
      <c r="E322"/>
      <c r="F322"/>
      <c r="G322"/>
      <c r="H322"/>
      <c r="I322"/>
      <c r="J322"/>
      <c r="K322"/>
    </row>
    <row r="323" spans="1:11" x14ac:dyDescent="0.35">
      <c r="A323"/>
      <c r="B323"/>
      <c r="C323"/>
      <c r="D323"/>
      <c r="E323"/>
      <c r="F323"/>
      <c r="G323"/>
      <c r="H323"/>
      <c r="I323"/>
      <c r="J323"/>
      <c r="K323"/>
    </row>
    <row r="324" spans="1:11" x14ac:dyDescent="0.35">
      <c r="A324"/>
      <c r="B324"/>
      <c r="C324"/>
      <c r="D324"/>
      <c r="E324"/>
      <c r="F324"/>
      <c r="G324"/>
      <c r="H324"/>
      <c r="I324"/>
      <c r="J324"/>
      <c r="K324"/>
    </row>
    <row r="325" spans="1:11" x14ac:dyDescent="0.35">
      <c r="A325"/>
      <c r="B325"/>
      <c r="C325"/>
      <c r="D325"/>
      <c r="E325"/>
      <c r="F325"/>
      <c r="G325"/>
      <c r="H325"/>
      <c r="I325"/>
      <c r="J325"/>
      <c r="K325"/>
    </row>
    <row r="326" spans="1:11" x14ac:dyDescent="0.35">
      <c r="A326"/>
      <c r="B326"/>
      <c r="C326"/>
      <c r="D326"/>
      <c r="E326"/>
      <c r="F326"/>
      <c r="G326"/>
      <c r="H326"/>
      <c r="I326"/>
      <c r="J326"/>
      <c r="K326"/>
    </row>
    <row r="327" spans="1:11" x14ac:dyDescent="0.35">
      <c r="A327"/>
      <c r="B327"/>
      <c r="C327"/>
      <c r="D327"/>
      <c r="E327"/>
      <c r="F327"/>
      <c r="G327"/>
      <c r="H327"/>
      <c r="I327"/>
      <c r="J327"/>
      <c r="K327"/>
    </row>
    <row r="328" spans="1:11" x14ac:dyDescent="0.35">
      <c r="A328"/>
      <c r="B328"/>
      <c r="C328"/>
      <c r="D328"/>
      <c r="E328"/>
      <c r="F328"/>
      <c r="G328"/>
      <c r="H328"/>
      <c r="I328"/>
      <c r="J328"/>
      <c r="K328"/>
    </row>
    <row r="329" spans="1:11" x14ac:dyDescent="0.35">
      <c r="A329"/>
      <c r="B329"/>
      <c r="C329"/>
      <c r="D329"/>
      <c r="E329"/>
      <c r="F329"/>
      <c r="G329"/>
      <c r="H329"/>
      <c r="I329"/>
      <c r="J329"/>
      <c r="K329"/>
    </row>
    <row r="330" spans="1:11" x14ac:dyDescent="0.35">
      <c r="A330"/>
      <c r="B330"/>
      <c r="C330"/>
      <c r="D330"/>
      <c r="E330"/>
      <c r="F330"/>
      <c r="G330"/>
      <c r="H330"/>
      <c r="I330"/>
      <c r="J330"/>
      <c r="K330"/>
    </row>
    <row r="331" spans="1:11" x14ac:dyDescent="0.35">
      <c r="A331"/>
      <c r="B331"/>
      <c r="C331"/>
      <c r="D331"/>
      <c r="E331"/>
      <c r="F331"/>
      <c r="G331"/>
      <c r="H331"/>
      <c r="I331"/>
      <c r="J331"/>
      <c r="K331"/>
    </row>
    <row r="332" spans="1:11" x14ac:dyDescent="0.35">
      <c r="A332"/>
      <c r="B332"/>
      <c r="C332"/>
      <c r="D332"/>
      <c r="E332"/>
      <c r="F332"/>
      <c r="G332"/>
      <c r="H332"/>
      <c r="I332"/>
      <c r="J332"/>
      <c r="K332"/>
    </row>
    <row r="333" spans="1:11" x14ac:dyDescent="0.35">
      <c r="A333"/>
      <c r="B333"/>
      <c r="C333"/>
      <c r="D333"/>
      <c r="E333"/>
      <c r="F333"/>
      <c r="G333"/>
      <c r="H333"/>
      <c r="I333"/>
      <c r="J333"/>
      <c r="K333"/>
    </row>
    <row r="334" spans="1:11" x14ac:dyDescent="0.35">
      <c r="A334"/>
      <c r="B334"/>
      <c r="C334"/>
      <c r="D334"/>
      <c r="E334"/>
      <c r="F334"/>
      <c r="G334"/>
      <c r="H334"/>
      <c r="I334"/>
      <c r="J334"/>
      <c r="K334"/>
    </row>
    <row r="335" spans="1:11" x14ac:dyDescent="0.35">
      <c r="A335"/>
      <c r="B335"/>
      <c r="C335"/>
      <c r="D335"/>
      <c r="E335"/>
      <c r="F335"/>
      <c r="G335"/>
      <c r="H335"/>
      <c r="I335"/>
      <c r="J335"/>
      <c r="K335"/>
    </row>
    <row r="336" spans="1:11" x14ac:dyDescent="0.35">
      <c r="A336"/>
      <c r="B336"/>
      <c r="C336"/>
      <c r="D336"/>
      <c r="E336"/>
      <c r="F336"/>
      <c r="G336"/>
      <c r="H336"/>
      <c r="I336"/>
      <c r="J336"/>
      <c r="K336"/>
    </row>
    <row r="337" spans="1:11" x14ac:dyDescent="0.35">
      <c r="A337"/>
      <c r="B337"/>
      <c r="C337"/>
      <c r="D337"/>
      <c r="E337"/>
      <c r="F337"/>
      <c r="G337"/>
      <c r="H337"/>
      <c r="I337"/>
      <c r="J337"/>
      <c r="K337"/>
    </row>
    <row r="338" spans="1:11" x14ac:dyDescent="0.35">
      <c r="A338"/>
      <c r="B338"/>
      <c r="C338"/>
      <c r="D338"/>
      <c r="E338"/>
      <c r="F338"/>
      <c r="G338"/>
      <c r="H338"/>
      <c r="I338"/>
      <c r="J338"/>
      <c r="K338"/>
    </row>
    <row r="339" spans="1:11" x14ac:dyDescent="0.35">
      <c r="A339"/>
      <c r="B339"/>
      <c r="C339"/>
      <c r="D339"/>
      <c r="E339"/>
      <c r="F339"/>
      <c r="G339"/>
      <c r="H339"/>
      <c r="I339"/>
      <c r="J339"/>
      <c r="K339"/>
    </row>
    <row r="340" spans="1:11" x14ac:dyDescent="0.35">
      <c r="A340"/>
      <c r="B340"/>
      <c r="C340"/>
      <c r="D340"/>
      <c r="E340"/>
      <c r="F340"/>
      <c r="G340"/>
      <c r="H340"/>
      <c r="I340"/>
      <c r="J340"/>
      <c r="K340"/>
    </row>
    <row r="341" spans="1:11" x14ac:dyDescent="0.35">
      <c r="A341"/>
      <c r="B341"/>
      <c r="C341"/>
      <c r="D341"/>
      <c r="E341"/>
      <c r="F341"/>
      <c r="G341"/>
      <c r="H341"/>
      <c r="I341"/>
      <c r="J341"/>
      <c r="K341"/>
    </row>
    <row r="342" spans="1:11" x14ac:dyDescent="0.35">
      <c r="A342"/>
      <c r="B342"/>
      <c r="C342"/>
      <c r="D342"/>
      <c r="E342"/>
      <c r="F342"/>
      <c r="G342"/>
      <c r="H342"/>
      <c r="I342"/>
      <c r="J342"/>
      <c r="K342"/>
    </row>
    <row r="343" spans="1:11" x14ac:dyDescent="0.35">
      <c r="A343"/>
      <c r="B343"/>
      <c r="C343"/>
      <c r="D343"/>
      <c r="E343"/>
      <c r="F343"/>
      <c r="G343"/>
      <c r="H343"/>
      <c r="I343"/>
      <c r="J343"/>
      <c r="K343"/>
    </row>
    <row r="344" spans="1:11" x14ac:dyDescent="0.35">
      <c r="A344"/>
      <c r="B344"/>
      <c r="C344"/>
      <c r="D344"/>
      <c r="E344"/>
      <c r="F344"/>
      <c r="G344"/>
      <c r="H344"/>
      <c r="I344"/>
      <c r="J344"/>
      <c r="K344"/>
    </row>
    <row r="345" spans="1:11" x14ac:dyDescent="0.35">
      <c r="A345"/>
      <c r="B345"/>
      <c r="C345"/>
      <c r="D345"/>
      <c r="E345"/>
      <c r="F345"/>
      <c r="G345"/>
      <c r="H345"/>
      <c r="I345"/>
      <c r="J345"/>
      <c r="K345"/>
    </row>
    <row r="346" spans="1:11" x14ac:dyDescent="0.35">
      <c r="A346"/>
      <c r="B346"/>
      <c r="C346"/>
      <c r="D346"/>
      <c r="E346"/>
      <c r="F346"/>
      <c r="G346"/>
      <c r="H346"/>
      <c r="I346"/>
      <c r="J346"/>
      <c r="K346"/>
    </row>
    <row r="347" spans="1:11" x14ac:dyDescent="0.35">
      <c r="A347"/>
      <c r="B347"/>
      <c r="C347"/>
      <c r="D347"/>
      <c r="E347"/>
      <c r="F347"/>
      <c r="G347"/>
      <c r="H347"/>
      <c r="I347"/>
      <c r="J347"/>
      <c r="K347"/>
    </row>
    <row r="348" spans="1:11" x14ac:dyDescent="0.35">
      <c r="A348"/>
      <c r="B348"/>
      <c r="C348"/>
      <c r="D348"/>
      <c r="E348"/>
      <c r="F348"/>
      <c r="G348"/>
      <c r="H348"/>
      <c r="I348"/>
      <c r="J348"/>
      <c r="K348"/>
    </row>
    <row r="349" spans="1:11" x14ac:dyDescent="0.35">
      <c r="A349"/>
      <c r="B349"/>
      <c r="C349"/>
      <c r="D349"/>
      <c r="E349"/>
      <c r="F349"/>
      <c r="G349"/>
      <c r="H349"/>
      <c r="I349"/>
      <c r="J349"/>
      <c r="K349"/>
    </row>
    <row r="350" spans="1:11" x14ac:dyDescent="0.35">
      <c r="A350"/>
      <c r="B350"/>
      <c r="C350"/>
      <c r="D350"/>
      <c r="E350"/>
      <c r="F350"/>
      <c r="G350"/>
      <c r="H350"/>
      <c r="I350"/>
      <c r="J350"/>
      <c r="K350"/>
    </row>
    <row r="351" spans="1:11" x14ac:dyDescent="0.35">
      <c r="A351"/>
      <c r="B351"/>
      <c r="C351"/>
      <c r="D351"/>
      <c r="E351"/>
      <c r="F351"/>
      <c r="G351"/>
      <c r="H351"/>
      <c r="I351"/>
      <c r="J351"/>
      <c r="K351"/>
    </row>
    <row r="352" spans="1:11" x14ac:dyDescent="0.35">
      <c r="A352"/>
      <c r="B352"/>
      <c r="C352"/>
      <c r="D352"/>
      <c r="E352"/>
      <c r="F352"/>
      <c r="G352"/>
      <c r="H352"/>
      <c r="I352"/>
      <c r="J352"/>
      <c r="K352"/>
    </row>
    <row r="353" spans="1:11" x14ac:dyDescent="0.35">
      <c r="A353"/>
      <c r="B353"/>
      <c r="C353"/>
      <c r="D353"/>
      <c r="E353"/>
      <c r="F353"/>
      <c r="G353"/>
      <c r="H353"/>
      <c r="I353"/>
      <c r="J353"/>
      <c r="K353"/>
    </row>
    <row r="354" spans="1:11" x14ac:dyDescent="0.35">
      <c r="A354"/>
      <c r="B354"/>
      <c r="C354"/>
      <c r="D354"/>
      <c r="E354"/>
      <c r="F354"/>
      <c r="G354"/>
      <c r="H354"/>
      <c r="I354"/>
      <c r="J354"/>
      <c r="K354"/>
    </row>
    <row r="355" spans="1:11" x14ac:dyDescent="0.35">
      <c r="A355"/>
      <c r="B355"/>
      <c r="C355"/>
      <c r="D355"/>
      <c r="E355"/>
      <c r="F355"/>
      <c r="G355"/>
      <c r="H355"/>
      <c r="I355"/>
      <c r="J355"/>
      <c r="K355"/>
    </row>
    <row r="356" spans="1:11" x14ac:dyDescent="0.35">
      <c r="A356"/>
      <c r="B356"/>
      <c r="C356"/>
      <c r="D356"/>
      <c r="E356"/>
      <c r="F356"/>
      <c r="G356"/>
      <c r="H356"/>
      <c r="I356"/>
      <c r="J356"/>
      <c r="K356"/>
    </row>
    <row r="357" spans="1:11" x14ac:dyDescent="0.35">
      <c r="A357"/>
      <c r="B357"/>
      <c r="C357"/>
      <c r="D357"/>
      <c r="E357"/>
      <c r="F357"/>
      <c r="G357"/>
      <c r="H357"/>
      <c r="I357"/>
      <c r="J357"/>
      <c r="K357"/>
    </row>
    <row r="358" spans="1:11" x14ac:dyDescent="0.35">
      <c r="A358"/>
      <c r="B358"/>
      <c r="C358"/>
      <c r="D358"/>
      <c r="E358"/>
      <c r="F358"/>
      <c r="G358"/>
      <c r="H358"/>
      <c r="I358"/>
      <c r="J358"/>
      <c r="K358"/>
    </row>
    <row r="359" spans="1:11" x14ac:dyDescent="0.35">
      <c r="A359"/>
      <c r="B359"/>
      <c r="C359"/>
      <c r="D359"/>
      <c r="E359"/>
      <c r="F359"/>
      <c r="G359"/>
      <c r="H359"/>
      <c r="I359"/>
      <c r="J359"/>
      <c r="K359"/>
    </row>
    <row r="360" spans="1:11" x14ac:dyDescent="0.35">
      <c r="A360"/>
      <c r="B360"/>
      <c r="C360"/>
      <c r="D360"/>
      <c r="E360"/>
      <c r="F360"/>
      <c r="G360"/>
      <c r="H360"/>
      <c r="I360"/>
      <c r="J360"/>
      <c r="K360"/>
    </row>
    <row r="361" spans="1:11" x14ac:dyDescent="0.35">
      <c r="A361"/>
      <c r="B361"/>
      <c r="C361"/>
      <c r="D361"/>
      <c r="E361"/>
      <c r="F361"/>
      <c r="G361"/>
      <c r="H361"/>
      <c r="I361"/>
      <c r="J361"/>
      <c r="K361"/>
    </row>
    <row r="362" spans="1:11" x14ac:dyDescent="0.35">
      <c r="A362"/>
      <c r="B362"/>
      <c r="C362"/>
      <c r="D362"/>
      <c r="E362"/>
      <c r="F362"/>
      <c r="G362"/>
      <c r="H362"/>
      <c r="I362"/>
      <c r="J362"/>
      <c r="K362"/>
    </row>
    <row r="363" spans="1:11" x14ac:dyDescent="0.35">
      <c r="A363"/>
      <c r="B363"/>
      <c r="C363"/>
      <c r="D363"/>
      <c r="E363"/>
      <c r="F363"/>
      <c r="G363"/>
      <c r="H363"/>
      <c r="I363"/>
      <c r="J363"/>
      <c r="K363"/>
    </row>
    <row r="364" spans="1:11" x14ac:dyDescent="0.35">
      <c r="A364"/>
      <c r="B364"/>
      <c r="C364"/>
      <c r="D364"/>
      <c r="E364"/>
      <c r="F364"/>
      <c r="G364"/>
      <c r="H364"/>
      <c r="I364"/>
      <c r="J364"/>
      <c r="K364"/>
    </row>
    <row r="365" spans="1:11" x14ac:dyDescent="0.35">
      <c r="A365"/>
      <c r="B365"/>
      <c r="C365"/>
      <c r="D365"/>
      <c r="E365"/>
      <c r="F365"/>
      <c r="G365"/>
      <c r="H365"/>
      <c r="I365"/>
      <c r="J365"/>
      <c r="K365"/>
    </row>
    <row r="366" spans="1:11" x14ac:dyDescent="0.35">
      <c r="A366"/>
      <c r="B366"/>
      <c r="C366"/>
      <c r="D366"/>
      <c r="E366"/>
      <c r="F366"/>
      <c r="G366"/>
      <c r="H366"/>
      <c r="I366"/>
      <c r="J366"/>
      <c r="K366"/>
    </row>
    <row r="367" spans="1:11" x14ac:dyDescent="0.35">
      <c r="A367"/>
      <c r="B367"/>
      <c r="C367"/>
      <c r="D367"/>
      <c r="E367"/>
      <c r="F367"/>
      <c r="G367"/>
      <c r="H367"/>
      <c r="I367"/>
      <c r="J367"/>
      <c r="K367"/>
    </row>
    <row r="368" spans="1:11" x14ac:dyDescent="0.35">
      <c r="A368"/>
      <c r="B368"/>
      <c r="C368"/>
      <c r="D368"/>
      <c r="E368"/>
      <c r="F368"/>
      <c r="G368"/>
      <c r="H368"/>
      <c r="I368"/>
      <c r="J368"/>
      <c r="K368"/>
    </row>
    <row r="369" spans="1:11" x14ac:dyDescent="0.35">
      <c r="A369"/>
      <c r="B369"/>
      <c r="C369"/>
      <c r="D369"/>
      <c r="E369"/>
      <c r="F369"/>
      <c r="G369"/>
      <c r="H369"/>
      <c r="I369"/>
      <c r="J369"/>
      <c r="K369"/>
    </row>
    <row r="370" spans="1:11" x14ac:dyDescent="0.35">
      <c r="A370"/>
      <c r="B370"/>
      <c r="C370"/>
      <c r="D370"/>
      <c r="E370"/>
      <c r="F370"/>
      <c r="G370"/>
      <c r="H370"/>
      <c r="I370"/>
      <c r="J370"/>
      <c r="K370"/>
    </row>
    <row r="371" spans="1:11" x14ac:dyDescent="0.35">
      <c r="A371"/>
      <c r="B371"/>
      <c r="C371"/>
      <c r="D371"/>
      <c r="E371"/>
      <c r="F371"/>
      <c r="G371"/>
      <c r="H371"/>
      <c r="I371"/>
      <c r="J371"/>
      <c r="K371"/>
    </row>
    <row r="372" spans="1:11" x14ac:dyDescent="0.35">
      <c r="A372"/>
      <c r="B372"/>
      <c r="C372"/>
      <c r="D372"/>
      <c r="E372"/>
      <c r="F372"/>
      <c r="G372"/>
      <c r="H372"/>
      <c r="I372"/>
      <c r="J372"/>
      <c r="K372"/>
    </row>
    <row r="373" spans="1:11" x14ac:dyDescent="0.35">
      <c r="A373"/>
      <c r="B373"/>
      <c r="C373"/>
      <c r="D373"/>
      <c r="E373"/>
      <c r="F373"/>
      <c r="G373"/>
      <c r="H373"/>
      <c r="I373"/>
      <c r="J373"/>
      <c r="K373"/>
    </row>
    <row r="374" spans="1:11" x14ac:dyDescent="0.35">
      <c r="A374"/>
      <c r="B374"/>
      <c r="C374"/>
      <c r="D374"/>
      <c r="E374"/>
      <c r="F374"/>
      <c r="G374"/>
      <c r="H374"/>
      <c r="I374"/>
      <c r="J374"/>
      <c r="K374"/>
    </row>
    <row r="375" spans="1:11" x14ac:dyDescent="0.35">
      <c r="A375"/>
      <c r="B375"/>
      <c r="C375"/>
      <c r="D375"/>
      <c r="E375"/>
      <c r="F375"/>
      <c r="G375"/>
      <c r="H375"/>
      <c r="I375"/>
      <c r="J375"/>
      <c r="K375"/>
    </row>
    <row r="376" spans="1:11" x14ac:dyDescent="0.35">
      <c r="A376"/>
      <c r="B376"/>
      <c r="C376"/>
      <c r="D376"/>
      <c r="E376"/>
      <c r="F376"/>
      <c r="G376"/>
      <c r="H376"/>
      <c r="I376"/>
      <c r="J376"/>
      <c r="K376"/>
    </row>
    <row r="377" spans="1:11" x14ac:dyDescent="0.35">
      <c r="A377"/>
      <c r="B377"/>
      <c r="C377"/>
      <c r="D377"/>
      <c r="E377"/>
      <c r="F377"/>
      <c r="G377"/>
      <c r="H377"/>
      <c r="I377"/>
      <c r="J377"/>
      <c r="K377"/>
    </row>
    <row r="378" spans="1:11" x14ac:dyDescent="0.35">
      <c r="A378"/>
      <c r="B378"/>
      <c r="C378"/>
      <c r="D378"/>
      <c r="E378"/>
      <c r="F378"/>
      <c r="G378"/>
      <c r="H378"/>
      <c r="I378"/>
      <c r="J378"/>
      <c r="K378"/>
    </row>
    <row r="379" spans="1:11" x14ac:dyDescent="0.35">
      <c r="A379"/>
      <c r="B379"/>
      <c r="C379"/>
      <c r="D379"/>
      <c r="E379"/>
      <c r="F379"/>
      <c r="G379"/>
      <c r="H379"/>
      <c r="I379"/>
      <c r="J379"/>
      <c r="K379"/>
    </row>
    <row r="380" spans="1:11" x14ac:dyDescent="0.35">
      <c r="A380"/>
      <c r="B380"/>
      <c r="C380"/>
      <c r="D380"/>
      <c r="E380"/>
      <c r="F380"/>
      <c r="G380"/>
      <c r="H380"/>
      <c r="I380"/>
      <c r="J380"/>
      <c r="K380"/>
    </row>
    <row r="381" spans="1:11" x14ac:dyDescent="0.35">
      <c r="A381"/>
      <c r="B381"/>
      <c r="C381"/>
      <c r="D381"/>
      <c r="E381"/>
      <c r="F381"/>
      <c r="G381"/>
      <c r="H381"/>
      <c r="I381"/>
      <c r="J381"/>
      <c r="K381"/>
    </row>
    <row r="382" spans="1:11" x14ac:dyDescent="0.35">
      <c r="A382"/>
      <c r="B382"/>
      <c r="C382"/>
      <c r="D382"/>
      <c r="E382"/>
      <c r="F382"/>
      <c r="G382"/>
      <c r="H382"/>
      <c r="I382"/>
      <c r="J382"/>
      <c r="K382"/>
    </row>
    <row r="383" spans="1:11" x14ac:dyDescent="0.35">
      <c r="A383"/>
      <c r="B383"/>
      <c r="C383"/>
      <c r="D383"/>
      <c r="E383"/>
      <c r="F383"/>
      <c r="G383"/>
      <c r="H383"/>
      <c r="I383"/>
      <c r="J383"/>
      <c r="K383"/>
    </row>
    <row r="384" spans="1:11" x14ac:dyDescent="0.35">
      <c r="A384"/>
      <c r="B384"/>
      <c r="C384"/>
      <c r="D384"/>
      <c r="E384"/>
      <c r="F384"/>
      <c r="G384"/>
      <c r="H384"/>
      <c r="I384"/>
      <c r="J384"/>
      <c r="K384"/>
    </row>
    <row r="385" spans="1:11" x14ac:dyDescent="0.35">
      <c r="A385"/>
      <c r="B385"/>
      <c r="C385"/>
      <c r="D385"/>
      <c r="E385"/>
      <c r="F385"/>
      <c r="G385"/>
      <c r="H385"/>
      <c r="I385"/>
      <c r="J385"/>
      <c r="K385"/>
    </row>
    <row r="386" spans="1:11" x14ac:dyDescent="0.35">
      <c r="A386"/>
      <c r="B386"/>
      <c r="C386"/>
      <c r="D386"/>
      <c r="E386"/>
      <c r="F386"/>
      <c r="G386"/>
      <c r="H386"/>
      <c r="I386"/>
      <c r="J386"/>
      <c r="K386"/>
    </row>
    <row r="387" spans="1:11" x14ac:dyDescent="0.35">
      <c r="A387"/>
      <c r="B387"/>
      <c r="C387"/>
      <c r="D387"/>
      <c r="E387"/>
      <c r="F387"/>
      <c r="G387"/>
      <c r="H387"/>
      <c r="I387"/>
      <c r="J387"/>
      <c r="K387"/>
    </row>
    <row r="388" spans="1:11" x14ac:dyDescent="0.35">
      <c r="A388"/>
      <c r="B388"/>
      <c r="C388"/>
      <c r="D388"/>
      <c r="E388"/>
      <c r="F388"/>
      <c r="G388"/>
      <c r="H388"/>
      <c r="I388"/>
      <c r="J388"/>
      <c r="K388"/>
    </row>
    <row r="389" spans="1:11" x14ac:dyDescent="0.35">
      <c r="A389"/>
      <c r="B389"/>
      <c r="C389"/>
      <c r="D389"/>
      <c r="E389"/>
      <c r="F389"/>
      <c r="G389"/>
      <c r="H389"/>
      <c r="I389"/>
      <c r="J389"/>
      <c r="K389"/>
    </row>
    <row r="390" spans="1:11" x14ac:dyDescent="0.35">
      <c r="A390"/>
      <c r="B390"/>
      <c r="C390"/>
      <c r="D390"/>
      <c r="E390"/>
      <c r="F390"/>
      <c r="G390"/>
      <c r="H390"/>
      <c r="I390"/>
      <c r="J390"/>
      <c r="K390"/>
    </row>
    <row r="391" spans="1:11" x14ac:dyDescent="0.35">
      <c r="A391"/>
      <c r="B391"/>
      <c r="C391"/>
      <c r="D391"/>
      <c r="E391"/>
      <c r="F391"/>
      <c r="G391"/>
      <c r="H391"/>
      <c r="I391"/>
      <c r="J391"/>
      <c r="K391"/>
    </row>
    <row r="392" spans="1:11" x14ac:dyDescent="0.35">
      <c r="A392"/>
      <c r="B392"/>
      <c r="C392"/>
      <c r="D392"/>
      <c r="E392"/>
      <c r="F392"/>
      <c r="G392"/>
      <c r="H392"/>
      <c r="I392"/>
      <c r="J392"/>
      <c r="K392"/>
    </row>
    <row r="393" spans="1:11" x14ac:dyDescent="0.35">
      <c r="A393"/>
      <c r="B393"/>
      <c r="C393"/>
      <c r="D393"/>
      <c r="E393"/>
      <c r="F393"/>
      <c r="G393"/>
      <c r="H393"/>
      <c r="I393"/>
      <c r="J393"/>
      <c r="K393"/>
    </row>
    <row r="394" spans="1:11" x14ac:dyDescent="0.35">
      <c r="A394"/>
      <c r="B394"/>
      <c r="C394"/>
      <c r="D394"/>
      <c r="E394"/>
      <c r="F394"/>
      <c r="G394"/>
      <c r="H394"/>
      <c r="I394"/>
      <c r="J394"/>
      <c r="K394"/>
    </row>
    <row r="395" spans="1:11" x14ac:dyDescent="0.35">
      <c r="A395"/>
      <c r="B395"/>
      <c r="C395"/>
      <c r="D395"/>
      <c r="E395"/>
      <c r="F395"/>
      <c r="G395"/>
      <c r="H395"/>
      <c r="I395"/>
      <c r="J395"/>
      <c r="K395"/>
    </row>
    <row r="396" spans="1:11" x14ac:dyDescent="0.35">
      <c r="A396"/>
      <c r="B396"/>
      <c r="C396"/>
      <c r="D396"/>
      <c r="E396"/>
      <c r="F396"/>
      <c r="G396"/>
      <c r="H396"/>
      <c r="I396"/>
      <c r="J396"/>
      <c r="K396"/>
    </row>
    <row r="397" spans="1:11" x14ac:dyDescent="0.35">
      <c r="A397"/>
      <c r="B397"/>
      <c r="C397"/>
      <c r="D397"/>
      <c r="E397"/>
      <c r="F397"/>
      <c r="G397"/>
      <c r="H397"/>
      <c r="I397"/>
      <c r="J397"/>
      <c r="K397"/>
    </row>
    <row r="398" spans="1:11" x14ac:dyDescent="0.35">
      <c r="A398"/>
      <c r="B398"/>
      <c r="C398"/>
      <c r="D398"/>
      <c r="E398"/>
      <c r="F398"/>
      <c r="G398"/>
      <c r="H398"/>
      <c r="I398"/>
      <c r="J398"/>
      <c r="K398"/>
    </row>
    <row r="399" spans="1:11" x14ac:dyDescent="0.35">
      <c r="A399"/>
      <c r="B399"/>
      <c r="C399"/>
      <c r="D399"/>
      <c r="E399"/>
      <c r="F399"/>
      <c r="G399"/>
      <c r="H399"/>
      <c r="I399"/>
      <c r="J399"/>
      <c r="K399"/>
    </row>
    <row r="400" spans="1:11" x14ac:dyDescent="0.35">
      <c r="A400"/>
      <c r="B400"/>
      <c r="C400"/>
      <c r="D400"/>
      <c r="E400"/>
      <c r="F400"/>
      <c r="G400"/>
      <c r="H400"/>
      <c r="I400"/>
      <c r="J400"/>
      <c r="K400"/>
    </row>
    <row r="401" spans="1:11" x14ac:dyDescent="0.35">
      <c r="A401"/>
      <c r="B401"/>
      <c r="C401"/>
      <c r="D401"/>
      <c r="E401"/>
      <c r="F401"/>
      <c r="G401"/>
      <c r="H401"/>
      <c r="I401"/>
      <c r="J401"/>
      <c r="K401"/>
    </row>
    <row r="402" spans="1:11" x14ac:dyDescent="0.35">
      <c r="A402"/>
      <c r="B402"/>
      <c r="C402"/>
      <c r="D402"/>
      <c r="E402"/>
      <c r="F402"/>
      <c r="G402"/>
      <c r="H402"/>
      <c r="I402"/>
      <c r="J402"/>
      <c r="K402"/>
    </row>
    <row r="403" spans="1:11" x14ac:dyDescent="0.35">
      <c r="A403"/>
      <c r="B403"/>
      <c r="C403"/>
      <c r="D403"/>
      <c r="E403"/>
      <c r="F403"/>
      <c r="G403"/>
      <c r="H403"/>
      <c r="I403"/>
      <c r="J403"/>
      <c r="K403"/>
    </row>
    <row r="404" spans="1:11" x14ac:dyDescent="0.35">
      <c r="A404"/>
      <c r="B404"/>
      <c r="C404"/>
      <c r="D404"/>
      <c r="E404"/>
      <c r="F404"/>
      <c r="G404"/>
      <c r="H404"/>
      <c r="I404"/>
      <c r="J404"/>
      <c r="K404"/>
    </row>
    <row r="405" spans="1:11" x14ac:dyDescent="0.35">
      <c r="A405"/>
      <c r="B405"/>
      <c r="C405"/>
      <c r="D405"/>
      <c r="E405"/>
      <c r="F405"/>
      <c r="G405"/>
      <c r="H405"/>
      <c r="I405"/>
      <c r="J405"/>
      <c r="K405"/>
    </row>
    <row r="406" spans="1:11" x14ac:dyDescent="0.35">
      <c r="A406"/>
      <c r="B406"/>
      <c r="C406"/>
      <c r="D406"/>
      <c r="E406"/>
      <c r="F406"/>
      <c r="G406"/>
      <c r="H406"/>
      <c r="I406"/>
      <c r="J406"/>
      <c r="K406"/>
    </row>
    <row r="407" spans="1:11" x14ac:dyDescent="0.35">
      <c r="A407"/>
      <c r="B407"/>
      <c r="C407"/>
      <c r="D407"/>
      <c r="E407"/>
      <c r="F407"/>
      <c r="G407"/>
      <c r="H407"/>
      <c r="I407"/>
      <c r="J407"/>
      <c r="K407"/>
    </row>
    <row r="408" spans="1:11" x14ac:dyDescent="0.35">
      <c r="A408"/>
      <c r="B408"/>
      <c r="C408"/>
      <c r="D408"/>
      <c r="E408"/>
      <c r="F408"/>
      <c r="G408"/>
      <c r="H408"/>
      <c r="I408"/>
      <c r="J408"/>
      <c r="K408"/>
    </row>
    <row r="409" spans="1:11" x14ac:dyDescent="0.35">
      <c r="A409"/>
      <c r="B409"/>
      <c r="C409"/>
      <c r="D409"/>
      <c r="E409"/>
      <c r="F409"/>
      <c r="G409"/>
      <c r="H409"/>
      <c r="I409"/>
      <c r="J409"/>
      <c r="K409"/>
    </row>
    <row r="410" spans="1:11" x14ac:dyDescent="0.35">
      <c r="A410"/>
      <c r="B410"/>
      <c r="C410"/>
      <c r="D410"/>
      <c r="E410"/>
      <c r="F410"/>
      <c r="G410"/>
      <c r="H410"/>
      <c r="I410"/>
      <c r="J410"/>
      <c r="K410"/>
    </row>
    <row r="411" spans="1:11" x14ac:dyDescent="0.35">
      <c r="A411"/>
      <c r="B411"/>
      <c r="C411"/>
      <c r="D411"/>
      <c r="E411"/>
      <c r="F411"/>
      <c r="G411"/>
      <c r="H411"/>
      <c r="I411"/>
      <c r="J411"/>
      <c r="K411"/>
    </row>
    <row r="412" spans="1:11" x14ac:dyDescent="0.35">
      <c r="A412"/>
      <c r="B412"/>
      <c r="C412"/>
      <c r="D412"/>
      <c r="E412"/>
      <c r="F412"/>
      <c r="G412"/>
      <c r="H412"/>
      <c r="I412"/>
      <c r="J412"/>
      <c r="K412"/>
    </row>
    <row r="413" spans="1:11" x14ac:dyDescent="0.35">
      <c r="A413"/>
      <c r="B413"/>
      <c r="C413"/>
      <c r="D413"/>
      <c r="E413"/>
      <c r="F413"/>
      <c r="G413"/>
      <c r="H413"/>
      <c r="I413"/>
      <c r="J413"/>
      <c r="K413"/>
    </row>
    <row r="414" spans="1:11" x14ac:dyDescent="0.35">
      <c r="A414"/>
      <c r="B414"/>
      <c r="C414"/>
      <c r="D414"/>
      <c r="E414"/>
      <c r="F414"/>
      <c r="G414"/>
      <c r="H414"/>
      <c r="I414"/>
      <c r="J414"/>
      <c r="K414"/>
    </row>
    <row r="415" spans="1:11" x14ac:dyDescent="0.35">
      <c r="A415"/>
      <c r="B415"/>
      <c r="C415"/>
      <c r="D415"/>
      <c r="E415"/>
      <c r="F415"/>
      <c r="G415"/>
      <c r="H415"/>
      <c r="I415"/>
      <c r="J415"/>
      <c r="K415"/>
    </row>
    <row r="416" spans="1:11" x14ac:dyDescent="0.35">
      <c r="A416"/>
      <c r="B416"/>
      <c r="C416"/>
      <c r="D416"/>
      <c r="E416"/>
      <c r="F416"/>
      <c r="G416"/>
      <c r="H416"/>
      <c r="I416"/>
      <c r="J416"/>
      <c r="K416"/>
    </row>
    <row r="417" spans="1:11" x14ac:dyDescent="0.35">
      <c r="A417"/>
      <c r="B417"/>
      <c r="C417"/>
      <c r="D417"/>
      <c r="E417"/>
      <c r="F417"/>
      <c r="G417"/>
      <c r="H417"/>
      <c r="I417"/>
      <c r="J417"/>
      <c r="K417"/>
    </row>
    <row r="418" spans="1:11" x14ac:dyDescent="0.35">
      <c r="A418"/>
      <c r="B418"/>
      <c r="C418"/>
      <c r="D418"/>
      <c r="E418"/>
      <c r="F418"/>
      <c r="G418"/>
      <c r="H418"/>
      <c r="I418"/>
      <c r="J418"/>
      <c r="K418"/>
    </row>
    <row r="419" spans="1:11" x14ac:dyDescent="0.35">
      <c r="A419"/>
      <c r="B419"/>
      <c r="C419"/>
      <c r="D419"/>
      <c r="E419"/>
      <c r="F419"/>
      <c r="G419"/>
      <c r="H419"/>
      <c r="I419"/>
      <c r="J419"/>
      <c r="K419"/>
    </row>
    <row r="420" spans="1:11" x14ac:dyDescent="0.35">
      <c r="A420"/>
      <c r="B420"/>
      <c r="C420"/>
      <c r="D420"/>
      <c r="E420"/>
      <c r="F420"/>
      <c r="G420"/>
      <c r="H420"/>
      <c r="I420"/>
      <c r="J420"/>
      <c r="K420"/>
    </row>
    <row r="421" spans="1:11" x14ac:dyDescent="0.35">
      <c r="A421"/>
      <c r="B421"/>
      <c r="C421"/>
      <c r="D421"/>
      <c r="E421"/>
      <c r="F421"/>
      <c r="G421"/>
      <c r="H421"/>
      <c r="I421"/>
      <c r="J421"/>
      <c r="K421"/>
    </row>
    <row r="422" spans="1:11" x14ac:dyDescent="0.35">
      <c r="A422"/>
      <c r="B422"/>
      <c r="C422"/>
      <c r="D422"/>
      <c r="E422"/>
      <c r="F422"/>
      <c r="G422"/>
      <c r="H422"/>
      <c r="I422"/>
      <c r="J422"/>
      <c r="K422"/>
    </row>
    <row r="423" spans="1:11" x14ac:dyDescent="0.35">
      <c r="A423"/>
      <c r="B423"/>
      <c r="C423"/>
      <c r="D423"/>
      <c r="E423"/>
      <c r="F423"/>
      <c r="G423"/>
      <c r="H423"/>
      <c r="I423"/>
      <c r="J423"/>
      <c r="K423"/>
    </row>
    <row r="424" spans="1:11" x14ac:dyDescent="0.35">
      <c r="A424"/>
      <c r="B424"/>
      <c r="C424"/>
      <c r="D424"/>
      <c r="E424"/>
      <c r="F424"/>
      <c r="G424"/>
      <c r="H424"/>
      <c r="I424"/>
      <c r="J424"/>
      <c r="K424"/>
    </row>
    <row r="425" spans="1:11" x14ac:dyDescent="0.35">
      <c r="A425"/>
      <c r="B425"/>
      <c r="C425"/>
      <c r="D425"/>
      <c r="E425"/>
      <c r="F425"/>
      <c r="G425"/>
      <c r="H425"/>
      <c r="I425"/>
      <c r="J425"/>
      <c r="K425"/>
    </row>
    <row r="426" spans="1:11" x14ac:dyDescent="0.35">
      <c r="A426"/>
      <c r="B426"/>
      <c r="C426"/>
      <c r="D426"/>
      <c r="E426"/>
      <c r="F426"/>
      <c r="G426"/>
      <c r="H426"/>
      <c r="I426"/>
      <c r="J426"/>
      <c r="K426"/>
    </row>
    <row r="427" spans="1:11" x14ac:dyDescent="0.35">
      <c r="A427"/>
      <c r="B427"/>
      <c r="C427"/>
      <c r="D427"/>
      <c r="E427"/>
      <c r="F427"/>
      <c r="G427"/>
      <c r="H427"/>
      <c r="I427"/>
      <c r="J427"/>
      <c r="K427"/>
    </row>
    <row r="428" spans="1:11" x14ac:dyDescent="0.35">
      <c r="A428"/>
      <c r="B428"/>
      <c r="C428"/>
      <c r="D428"/>
      <c r="E428"/>
      <c r="F428"/>
      <c r="G428"/>
      <c r="H428"/>
      <c r="I428"/>
      <c r="J428"/>
      <c r="K428"/>
    </row>
    <row r="429" spans="1:11" x14ac:dyDescent="0.35">
      <c r="A429"/>
      <c r="B429"/>
      <c r="C429"/>
      <c r="D429"/>
      <c r="E429"/>
      <c r="F429"/>
      <c r="G429"/>
      <c r="H429"/>
      <c r="I429"/>
      <c r="J429"/>
      <c r="K429"/>
    </row>
    <row r="430" spans="1:11" x14ac:dyDescent="0.35">
      <c r="A430"/>
      <c r="B430"/>
      <c r="C430"/>
      <c r="D430"/>
      <c r="E430"/>
      <c r="F430"/>
      <c r="G430"/>
      <c r="H430"/>
      <c r="I430"/>
      <c r="J430"/>
      <c r="K430"/>
    </row>
    <row r="431" spans="1:11" x14ac:dyDescent="0.35">
      <c r="A431"/>
      <c r="B431"/>
      <c r="C431"/>
      <c r="D431"/>
      <c r="E431"/>
      <c r="F431"/>
      <c r="G431"/>
      <c r="H431"/>
      <c r="I431"/>
      <c r="J431"/>
      <c r="K431"/>
    </row>
    <row r="432" spans="1:11" x14ac:dyDescent="0.35">
      <c r="A432"/>
      <c r="B432"/>
      <c r="C432"/>
      <c r="D432"/>
      <c r="E432"/>
      <c r="F432"/>
      <c r="G432"/>
      <c r="H432"/>
      <c r="I432"/>
      <c r="J432"/>
      <c r="K432"/>
    </row>
    <row r="433" spans="1:11" x14ac:dyDescent="0.35">
      <c r="A433"/>
      <c r="B433"/>
      <c r="C433"/>
      <c r="D433"/>
      <c r="E433"/>
      <c r="F433"/>
      <c r="G433"/>
      <c r="H433"/>
      <c r="I433"/>
      <c r="J433"/>
      <c r="K433"/>
    </row>
    <row r="434" spans="1:11" x14ac:dyDescent="0.35">
      <c r="A434"/>
      <c r="B434"/>
      <c r="C434"/>
      <c r="D434"/>
      <c r="E434"/>
      <c r="F434"/>
      <c r="G434"/>
      <c r="H434"/>
      <c r="I434"/>
      <c r="J434"/>
      <c r="K434"/>
    </row>
    <row r="435" spans="1:11" x14ac:dyDescent="0.35">
      <c r="A435"/>
      <c r="B435"/>
      <c r="C435"/>
      <c r="D435"/>
      <c r="E435"/>
      <c r="F435"/>
      <c r="G435"/>
      <c r="H435"/>
      <c r="I435"/>
      <c r="J435"/>
      <c r="K435"/>
    </row>
    <row r="436" spans="1:11" x14ac:dyDescent="0.35">
      <c r="A436"/>
      <c r="B436"/>
      <c r="C436"/>
      <c r="D436"/>
      <c r="E436"/>
      <c r="F436"/>
      <c r="G436"/>
      <c r="H436"/>
      <c r="I436"/>
      <c r="J436"/>
      <c r="K436"/>
    </row>
    <row r="437" spans="1:11" x14ac:dyDescent="0.35">
      <c r="A437"/>
      <c r="B437"/>
      <c r="C437"/>
      <c r="D437"/>
      <c r="E437"/>
      <c r="F437"/>
      <c r="G437"/>
      <c r="H437"/>
      <c r="I437"/>
      <c r="J437"/>
      <c r="K437"/>
    </row>
    <row r="438" spans="1:11" x14ac:dyDescent="0.35">
      <c r="A438"/>
      <c r="B438"/>
      <c r="C438"/>
      <c r="D438"/>
      <c r="E438"/>
      <c r="F438"/>
      <c r="G438"/>
      <c r="H438"/>
      <c r="I438"/>
      <c r="J438"/>
      <c r="K438"/>
    </row>
    <row r="439" spans="1:11" x14ac:dyDescent="0.35">
      <c r="A439"/>
      <c r="B439"/>
      <c r="C439"/>
      <c r="D439"/>
      <c r="E439"/>
      <c r="F439"/>
      <c r="G439"/>
      <c r="H439"/>
      <c r="I439"/>
      <c r="J439"/>
      <c r="K439"/>
    </row>
    <row r="440" spans="1:11" x14ac:dyDescent="0.35">
      <c r="A440"/>
      <c r="B440"/>
      <c r="C440"/>
      <c r="D440"/>
      <c r="E440"/>
      <c r="F440"/>
      <c r="G440"/>
      <c r="H440"/>
      <c r="I440"/>
      <c r="J440"/>
      <c r="K440"/>
    </row>
    <row r="441" spans="1:11" x14ac:dyDescent="0.35">
      <c r="A441"/>
      <c r="B441"/>
      <c r="C441"/>
      <c r="D441"/>
      <c r="E441"/>
      <c r="F441"/>
      <c r="G441"/>
      <c r="H441"/>
      <c r="I441"/>
      <c r="J441"/>
      <c r="K441"/>
    </row>
    <row r="442" spans="1:11" x14ac:dyDescent="0.35">
      <c r="A442"/>
      <c r="B442"/>
      <c r="C442"/>
      <c r="D442"/>
      <c r="E442"/>
      <c r="F442"/>
      <c r="G442"/>
      <c r="H442"/>
      <c r="I442"/>
      <c r="J442"/>
      <c r="K442"/>
    </row>
    <row r="443" spans="1:11" x14ac:dyDescent="0.35">
      <c r="A443"/>
      <c r="B443"/>
      <c r="C443"/>
      <c r="D443"/>
      <c r="E443"/>
      <c r="F443"/>
      <c r="G443"/>
      <c r="H443"/>
      <c r="I443"/>
      <c r="J443"/>
      <c r="K443"/>
    </row>
    <row r="444" spans="1:11" x14ac:dyDescent="0.35">
      <c r="A444"/>
      <c r="B444"/>
      <c r="C444"/>
      <c r="D444"/>
      <c r="E444"/>
      <c r="F444"/>
      <c r="G444"/>
      <c r="H444"/>
      <c r="I444"/>
      <c r="J444"/>
      <c r="K444"/>
    </row>
    <row r="445" spans="1:11" x14ac:dyDescent="0.35">
      <c r="A445"/>
      <c r="B445"/>
      <c r="C445"/>
      <c r="D445"/>
      <c r="E445"/>
      <c r="F445"/>
      <c r="G445"/>
      <c r="H445"/>
      <c r="I445"/>
      <c r="J445"/>
      <c r="K445"/>
    </row>
    <row r="446" spans="1:11" x14ac:dyDescent="0.35">
      <c r="A446"/>
      <c r="B446"/>
      <c r="C446"/>
      <c r="D446"/>
      <c r="E446"/>
      <c r="F446"/>
      <c r="G446"/>
      <c r="H446"/>
      <c r="I446"/>
      <c r="J446"/>
      <c r="K446"/>
    </row>
    <row r="447" spans="1:11" x14ac:dyDescent="0.35">
      <c r="A447"/>
      <c r="B447"/>
      <c r="C447"/>
      <c r="D447"/>
      <c r="E447"/>
      <c r="F447"/>
      <c r="G447"/>
      <c r="H447"/>
      <c r="I447"/>
      <c r="J447"/>
      <c r="K447"/>
    </row>
    <row r="448" spans="1:11" x14ac:dyDescent="0.35">
      <c r="A448"/>
      <c r="B448"/>
      <c r="C448"/>
      <c r="D448"/>
      <c r="E448"/>
      <c r="F448"/>
      <c r="G448"/>
      <c r="H448"/>
      <c r="I448"/>
      <c r="J448"/>
      <c r="K448"/>
    </row>
    <row r="449" spans="1:11" x14ac:dyDescent="0.35">
      <c r="A449"/>
      <c r="B449"/>
      <c r="C449"/>
      <c r="D449"/>
      <c r="E449"/>
      <c r="F449"/>
      <c r="G449"/>
      <c r="H449"/>
      <c r="I449"/>
      <c r="J449"/>
      <c r="K449"/>
    </row>
    <row r="450" spans="1:11" x14ac:dyDescent="0.35">
      <c r="A450"/>
      <c r="B450"/>
      <c r="C450"/>
      <c r="D450"/>
      <c r="E450"/>
      <c r="F450"/>
      <c r="G450"/>
      <c r="H450"/>
      <c r="I450"/>
      <c r="J450"/>
      <c r="K450"/>
    </row>
    <row r="451" spans="1:11" x14ac:dyDescent="0.35">
      <c r="A451"/>
      <c r="B451"/>
      <c r="C451"/>
      <c r="D451"/>
      <c r="E451"/>
      <c r="F451"/>
      <c r="G451"/>
      <c r="H451"/>
      <c r="I451"/>
      <c r="J451"/>
      <c r="K451"/>
    </row>
    <row r="452" spans="1:11" x14ac:dyDescent="0.35">
      <c r="A452"/>
      <c r="B452"/>
      <c r="C452"/>
      <c r="D452"/>
      <c r="E452"/>
      <c r="F452"/>
      <c r="G452"/>
      <c r="H452"/>
      <c r="I452"/>
      <c r="J452"/>
      <c r="K452"/>
    </row>
    <row r="453" spans="1:11" x14ac:dyDescent="0.35">
      <c r="A453"/>
      <c r="B453"/>
      <c r="C453"/>
      <c r="D453"/>
      <c r="E453"/>
      <c r="F453"/>
      <c r="G453"/>
      <c r="H453"/>
      <c r="I453"/>
      <c r="J453"/>
      <c r="K453"/>
    </row>
    <row r="454" spans="1:11" x14ac:dyDescent="0.35">
      <c r="A454"/>
      <c r="B454"/>
      <c r="C454"/>
      <c r="D454"/>
      <c r="E454"/>
      <c r="F454"/>
      <c r="G454"/>
      <c r="H454"/>
      <c r="I454"/>
      <c r="J454"/>
      <c r="K454"/>
    </row>
    <row r="455" spans="1:11" x14ac:dyDescent="0.35">
      <c r="A455"/>
      <c r="B455"/>
      <c r="C455"/>
      <c r="D455"/>
      <c r="E455"/>
      <c r="F455"/>
      <c r="G455"/>
      <c r="H455"/>
      <c r="I455"/>
      <c r="J455"/>
      <c r="K455"/>
    </row>
    <row r="456" spans="1:11" x14ac:dyDescent="0.35">
      <c r="A456"/>
      <c r="B456"/>
      <c r="C456"/>
      <c r="D456"/>
      <c r="E456"/>
      <c r="F456"/>
      <c r="G456"/>
      <c r="H456"/>
      <c r="I456"/>
      <c r="J456"/>
      <c r="K456"/>
    </row>
    <row r="457" spans="1:11" x14ac:dyDescent="0.35">
      <c r="A457"/>
      <c r="B457"/>
      <c r="C457"/>
      <c r="D457"/>
      <c r="E457"/>
      <c r="F457"/>
      <c r="G457"/>
      <c r="H457"/>
      <c r="I457"/>
      <c r="J457"/>
      <c r="K457"/>
    </row>
    <row r="458" spans="1:11" x14ac:dyDescent="0.35">
      <c r="A458"/>
      <c r="B458"/>
      <c r="C458"/>
      <c r="D458"/>
      <c r="E458"/>
      <c r="F458"/>
      <c r="G458"/>
      <c r="H458"/>
      <c r="I458"/>
      <c r="J458"/>
      <c r="K458"/>
    </row>
    <row r="459" spans="1:11" x14ac:dyDescent="0.35">
      <c r="A459"/>
      <c r="B459"/>
      <c r="C459"/>
      <c r="D459"/>
      <c r="E459"/>
      <c r="F459"/>
      <c r="G459"/>
      <c r="H459"/>
      <c r="I459"/>
      <c r="J459"/>
      <c r="K459"/>
    </row>
    <row r="460" spans="1:11" x14ac:dyDescent="0.35">
      <c r="A460"/>
      <c r="B460"/>
      <c r="C460"/>
      <c r="D460"/>
      <c r="E460"/>
      <c r="F460"/>
      <c r="G460"/>
      <c r="H460"/>
      <c r="I460"/>
      <c r="J460"/>
      <c r="K460"/>
    </row>
    <row r="461" spans="1:11" x14ac:dyDescent="0.35">
      <c r="A461"/>
      <c r="B461"/>
      <c r="C461"/>
      <c r="D461"/>
      <c r="E461"/>
      <c r="F461"/>
      <c r="G461"/>
      <c r="H461"/>
      <c r="I461"/>
      <c r="J461"/>
      <c r="K461"/>
    </row>
    <row r="462" spans="1:11" x14ac:dyDescent="0.35">
      <c r="A462"/>
      <c r="B462"/>
      <c r="C462"/>
      <c r="D462"/>
      <c r="E462"/>
      <c r="F462"/>
      <c r="G462"/>
      <c r="H462"/>
      <c r="I462"/>
      <c r="J462"/>
      <c r="K462"/>
    </row>
    <row r="463" spans="1:11" x14ac:dyDescent="0.35">
      <c r="A463"/>
      <c r="B463"/>
      <c r="C463"/>
      <c r="D463"/>
      <c r="E463"/>
      <c r="F463"/>
      <c r="G463"/>
      <c r="H463"/>
      <c r="I463"/>
      <c r="J463"/>
      <c r="K463"/>
    </row>
    <row r="464" spans="1:11" x14ac:dyDescent="0.35">
      <c r="A464"/>
      <c r="B464"/>
      <c r="C464"/>
      <c r="D464"/>
      <c r="E464"/>
      <c r="F464"/>
      <c r="G464"/>
      <c r="H464"/>
      <c r="I464"/>
      <c r="J464"/>
      <c r="K464"/>
    </row>
    <row r="465" spans="1:11" x14ac:dyDescent="0.35">
      <c r="A465"/>
      <c r="B465"/>
      <c r="C465"/>
      <c r="D465"/>
      <c r="E465"/>
      <c r="F465"/>
      <c r="G465"/>
      <c r="H465"/>
      <c r="I465"/>
      <c r="J465"/>
      <c r="K465"/>
    </row>
    <row r="466" spans="1:11" x14ac:dyDescent="0.35">
      <c r="A466"/>
      <c r="B466"/>
      <c r="C466"/>
      <c r="D466"/>
      <c r="E466"/>
      <c r="F466"/>
      <c r="G466"/>
      <c r="H466"/>
      <c r="I466"/>
      <c r="J466"/>
      <c r="K466"/>
    </row>
    <row r="467" spans="1:11" x14ac:dyDescent="0.35">
      <c r="A467"/>
      <c r="B467"/>
      <c r="C467"/>
      <c r="D467"/>
      <c r="E467"/>
      <c r="F467"/>
      <c r="G467"/>
      <c r="H467"/>
      <c r="I467"/>
      <c r="J467"/>
      <c r="K467"/>
    </row>
    <row r="468" spans="1:11" x14ac:dyDescent="0.35">
      <c r="A468"/>
      <c r="B468"/>
      <c r="C468"/>
      <c r="D468"/>
      <c r="E468"/>
      <c r="F468"/>
      <c r="G468"/>
      <c r="H468"/>
      <c r="I468"/>
      <c r="J468"/>
      <c r="K468"/>
    </row>
    <row r="469" spans="1:11" x14ac:dyDescent="0.35">
      <c r="A469"/>
      <c r="B469"/>
      <c r="C469"/>
      <c r="D469"/>
      <c r="E469"/>
      <c r="F469"/>
      <c r="G469"/>
      <c r="H469"/>
      <c r="I469"/>
      <c r="J469"/>
      <c r="K469"/>
    </row>
    <row r="470" spans="1:11" x14ac:dyDescent="0.35">
      <c r="A470"/>
      <c r="B470"/>
      <c r="C470"/>
      <c r="D470"/>
      <c r="E470"/>
      <c r="F470"/>
      <c r="G470"/>
      <c r="H470"/>
      <c r="I470"/>
      <c r="J470"/>
      <c r="K470"/>
    </row>
    <row r="471" spans="1:11" x14ac:dyDescent="0.35">
      <c r="A471"/>
      <c r="B471"/>
      <c r="C471"/>
      <c r="D471"/>
      <c r="E471"/>
      <c r="F471"/>
      <c r="G471"/>
      <c r="H471"/>
      <c r="I471"/>
      <c r="J471"/>
      <c r="K471"/>
    </row>
    <row r="472" spans="1:11" x14ac:dyDescent="0.35">
      <c r="A472"/>
      <c r="B472"/>
      <c r="C472"/>
      <c r="D472"/>
      <c r="E472"/>
      <c r="F472"/>
      <c r="G472"/>
      <c r="H472"/>
      <c r="I472"/>
      <c r="J472"/>
      <c r="K472"/>
    </row>
    <row r="473" spans="1:11" x14ac:dyDescent="0.35">
      <c r="A473"/>
      <c r="B473"/>
      <c r="C473"/>
      <c r="D473"/>
      <c r="E473"/>
      <c r="F473"/>
      <c r="G473"/>
      <c r="H473"/>
      <c r="I473"/>
      <c r="J473"/>
      <c r="K473"/>
    </row>
    <row r="474" spans="1:11" x14ac:dyDescent="0.35">
      <c r="A474"/>
      <c r="B474"/>
      <c r="C474"/>
      <c r="D474"/>
      <c r="E474"/>
      <c r="F474"/>
      <c r="G474"/>
      <c r="H474"/>
      <c r="I474"/>
      <c r="J474"/>
      <c r="K474"/>
    </row>
    <row r="475" spans="1:11" x14ac:dyDescent="0.35">
      <c r="A475"/>
      <c r="B475"/>
      <c r="C475"/>
      <c r="D475"/>
      <c r="E475"/>
      <c r="F475"/>
      <c r="G475"/>
      <c r="H475"/>
      <c r="I475"/>
      <c r="J475"/>
      <c r="K475"/>
    </row>
    <row r="476" spans="1:11" x14ac:dyDescent="0.35">
      <c r="A476"/>
      <c r="B476"/>
      <c r="C476"/>
      <c r="D476"/>
      <c r="E476"/>
      <c r="F476"/>
      <c r="G476"/>
      <c r="H476"/>
      <c r="I476"/>
      <c r="J476"/>
      <c r="K476"/>
    </row>
    <row r="477" spans="1:11" x14ac:dyDescent="0.35">
      <c r="A477"/>
      <c r="B477"/>
      <c r="C477"/>
      <c r="D477"/>
      <c r="E477"/>
      <c r="F477"/>
      <c r="G477"/>
      <c r="H477"/>
      <c r="I477"/>
      <c r="J477"/>
      <c r="K477"/>
    </row>
    <row r="478" spans="1:11" x14ac:dyDescent="0.35">
      <c r="A478"/>
      <c r="B478"/>
      <c r="C478"/>
      <c r="D478"/>
      <c r="E478"/>
      <c r="F478"/>
      <c r="G478"/>
      <c r="H478"/>
      <c r="I478"/>
      <c r="J478"/>
      <c r="K478"/>
    </row>
    <row r="479" spans="1:11" x14ac:dyDescent="0.35">
      <c r="A479"/>
      <c r="B479"/>
      <c r="C479"/>
      <c r="D479"/>
      <c r="E479"/>
      <c r="F479"/>
      <c r="G479"/>
      <c r="H479"/>
      <c r="I479"/>
      <c r="J479"/>
      <c r="K479"/>
    </row>
    <row r="480" spans="1:11" x14ac:dyDescent="0.35">
      <c r="A480"/>
      <c r="B480"/>
      <c r="C480"/>
      <c r="D480"/>
      <c r="E480"/>
      <c r="F480"/>
      <c r="G480"/>
      <c r="H480"/>
      <c r="I480"/>
      <c r="J480"/>
      <c r="K480"/>
    </row>
    <row r="481" spans="1:11" x14ac:dyDescent="0.35">
      <c r="A481"/>
      <c r="B481"/>
      <c r="C481"/>
      <c r="D481"/>
      <c r="E481"/>
      <c r="F481"/>
      <c r="G481"/>
      <c r="H481"/>
      <c r="I481"/>
      <c r="J481"/>
      <c r="K481"/>
    </row>
    <row r="482" spans="1:11" x14ac:dyDescent="0.35">
      <c r="A482"/>
      <c r="B482"/>
      <c r="C482"/>
      <c r="D482"/>
      <c r="E482"/>
      <c r="F482"/>
      <c r="G482"/>
      <c r="H482"/>
      <c r="I482"/>
      <c r="J482"/>
      <c r="K482"/>
    </row>
    <row r="483" spans="1:11" x14ac:dyDescent="0.35">
      <c r="A483"/>
      <c r="B483"/>
      <c r="C483"/>
      <c r="D483"/>
      <c r="E483"/>
      <c r="F483"/>
      <c r="G483"/>
      <c r="H483"/>
      <c r="I483"/>
      <c r="J483"/>
      <c r="K483"/>
    </row>
    <row r="484" spans="1:11" x14ac:dyDescent="0.35">
      <c r="A484"/>
      <c r="B484"/>
      <c r="C484"/>
      <c r="D484"/>
      <c r="E484"/>
      <c r="F484"/>
      <c r="G484"/>
      <c r="H484"/>
      <c r="I484"/>
      <c r="J484"/>
      <c r="K484"/>
    </row>
    <row r="485" spans="1:11" x14ac:dyDescent="0.35">
      <c r="A485"/>
      <c r="B485"/>
      <c r="C485"/>
      <c r="D485"/>
      <c r="E485"/>
      <c r="F485"/>
      <c r="G485"/>
      <c r="H485"/>
      <c r="I485"/>
      <c r="J485"/>
      <c r="K485"/>
    </row>
    <row r="486" spans="1:11" x14ac:dyDescent="0.35">
      <c r="A486"/>
      <c r="B486"/>
      <c r="C486"/>
      <c r="D486"/>
      <c r="E486"/>
      <c r="F486"/>
      <c r="G486"/>
      <c r="H486"/>
      <c r="I486"/>
      <c r="J486"/>
      <c r="K486"/>
    </row>
    <row r="487" spans="1:11" x14ac:dyDescent="0.35">
      <c r="A487"/>
      <c r="B487"/>
      <c r="C487"/>
      <c r="D487"/>
      <c r="E487"/>
      <c r="F487"/>
      <c r="G487"/>
      <c r="H487"/>
      <c r="I487"/>
      <c r="J487"/>
      <c r="K487"/>
    </row>
    <row r="488" spans="1:11" x14ac:dyDescent="0.35">
      <c r="A488"/>
      <c r="B488"/>
      <c r="C488"/>
      <c r="D488"/>
      <c r="E488"/>
      <c r="F488"/>
      <c r="G488"/>
      <c r="H488"/>
      <c r="I488"/>
      <c r="J488"/>
      <c r="K488"/>
    </row>
    <row r="489" spans="1:11" x14ac:dyDescent="0.35">
      <c r="A489"/>
      <c r="B489"/>
      <c r="C489"/>
      <c r="D489"/>
      <c r="E489"/>
      <c r="F489"/>
      <c r="G489"/>
      <c r="H489"/>
      <c r="I489"/>
      <c r="J489"/>
      <c r="K489"/>
    </row>
    <row r="490" spans="1:11" x14ac:dyDescent="0.35">
      <c r="A490"/>
      <c r="B490"/>
      <c r="C490"/>
      <c r="D490"/>
      <c r="E490"/>
      <c r="F490"/>
      <c r="G490"/>
      <c r="H490"/>
      <c r="I490"/>
      <c r="J490"/>
      <c r="K490"/>
    </row>
    <row r="491" spans="1:11" x14ac:dyDescent="0.35">
      <c r="A491"/>
      <c r="B491"/>
      <c r="C491"/>
      <c r="D491"/>
      <c r="E491"/>
      <c r="F491"/>
      <c r="G491"/>
      <c r="H491"/>
      <c r="I491"/>
      <c r="J491"/>
      <c r="K491"/>
    </row>
    <row r="492" spans="1:11" x14ac:dyDescent="0.35">
      <c r="A492"/>
      <c r="B492"/>
      <c r="C492"/>
      <c r="D492"/>
      <c r="E492"/>
      <c r="F492"/>
      <c r="G492"/>
      <c r="H492"/>
      <c r="I492"/>
      <c r="J492"/>
      <c r="K492"/>
    </row>
    <row r="493" spans="1:11" x14ac:dyDescent="0.35">
      <c r="A493"/>
      <c r="B493"/>
      <c r="C493"/>
      <c r="D493"/>
      <c r="E493"/>
      <c r="F493"/>
      <c r="G493"/>
      <c r="H493"/>
      <c r="I493"/>
      <c r="J493"/>
      <c r="K493"/>
    </row>
    <row r="494" spans="1:11" x14ac:dyDescent="0.35">
      <c r="A494"/>
      <c r="B494"/>
      <c r="C494"/>
      <c r="D494"/>
      <c r="E494"/>
      <c r="F494"/>
      <c r="G494"/>
      <c r="H494"/>
      <c r="I494"/>
      <c r="J494"/>
      <c r="K494"/>
    </row>
    <row r="495" spans="1:11" x14ac:dyDescent="0.35">
      <c r="A495"/>
      <c r="B495"/>
      <c r="C495"/>
      <c r="D495"/>
      <c r="E495"/>
      <c r="F495"/>
      <c r="G495"/>
      <c r="H495"/>
      <c r="I495"/>
      <c r="J495"/>
      <c r="K495"/>
    </row>
    <row r="496" spans="1:11" x14ac:dyDescent="0.35">
      <c r="A496"/>
      <c r="B496"/>
      <c r="C496"/>
      <c r="D496"/>
      <c r="E496"/>
      <c r="F496"/>
      <c r="G496"/>
      <c r="H496"/>
      <c r="I496"/>
      <c r="J496"/>
      <c r="K496"/>
    </row>
    <row r="497" spans="1:11" x14ac:dyDescent="0.35">
      <c r="A497"/>
      <c r="B497"/>
      <c r="C497"/>
      <c r="D497"/>
      <c r="E497"/>
      <c r="F497"/>
      <c r="G497"/>
      <c r="H497"/>
      <c r="I497"/>
      <c r="J497"/>
      <c r="K497"/>
    </row>
    <row r="498" spans="1:11" x14ac:dyDescent="0.35">
      <c r="A498"/>
      <c r="B498"/>
      <c r="C498"/>
      <c r="D498"/>
      <c r="E498"/>
      <c r="F498"/>
      <c r="G498"/>
      <c r="H498"/>
      <c r="I498"/>
      <c r="J498"/>
      <c r="K498"/>
    </row>
    <row r="499" spans="1:11" x14ac:dyDescent="0.35">
      <c r="A499"/>
      <c r="B499"/>
      <c r="C499"/>
      <c r="D499"/>
      <c r="E499"/>
      <c r="F499"/>
      <c r="G499"/>
      <c r="H499"/>
      <c r="I499"/>
      <c r="J499"/>
      <c r="K499"/>
    </row>
    <row r="500" spans="1:11" x14ac:dyDescent="0.35">
      <c r="A500"/>
      <c r="B500"/>
      <c r="C500"/>
      <c r="D500"/>
      <c r="E500"/>
      <c r="F500"/>
      <c r="G500"/>
      <c r="H500"/>
      <c r="I500"/>
      <c r="J500"/>
      <c r="K500"/>
    </row>
    <row r="501" spans="1:11" x14ac:dyDescent="0.35">
      <c r="A501"/>
      <c r="B501"/>
      <c r="C501"/>
      <c r="D501"/>
      <c r="E501"/>
      <c r="F501"/>
      <c r="G501"/>
      <c r="H501"/>
      <c r="I501"/>
      <c r="J501"/>
      <c r="K501"/>
    </row>
    <row r="502" spans="1:11" x14ac:dyDescent="0.35">
      <c r="A502"/>
      <c r="B502"/>
      <c r="C502"/>
      <c r="D502"/>
      <c r="E502"/>
      <c r="F502"/>
      <c r="G502"/>
      <c r="H502"/>
      <c r="I502"/>
      <c r="J502"/>
      <c r="K502"/>
    </row>
    <row r="503" spans="1:11" x14ac:dyDescent="0.35">
      <c r="A503"/>
      <c r="B503"/>
      <c r="C503"/>
      <c r="D503"/>
      <c r="E503"/>
      <c r="F503"/>
      <c r="G503"/>
      <c r="H503"/>
      <c r="I503"/>
      <c r="J503"/>
      <c r="K503"/>
    </row>
    <row r="504" spans="1:11" x14ac:dyDescent="0.35">
      <c r="A504"/>
      <c r="B504"/>
      <c r="C504"/>
      <c r="D504"/>
      <c r="E504"/>
      <c r="F504"/>
      <c r="G504"/>
      <c r="H504"/>
      <c r="I504"/>
      <c r="J504"/>
      <c r="K504"/>
    </row>
    <row r="505" spans="1:11" x14ac:dyDescent="0.35">
      <c r="A505"/>
      <c r="B505"/>
      <c r="C505"/>
      <c r="D505"/>
      <c r="E505"/>
      <c r="F505"/>
      <c r="G505"/>
      <c r="H505"/>
      <c r="I505"/>
      <c r="J505"/>
      <c r="K505"/>
    </row>
    <row r="506" spans="1:11" x14ac:dyDescent="0.35">
      <c r="A506"/>
      <c r="B506"/>
      <c r="C506"/>
      <c r="D506"/>
      <c r="E506"/>
      <c r="F506"/>
      <c r="G506"/>
      <c r="H506"/>
      <c r="I506"/>
      <c r="J506"/>
      <c r="K506"/>
    </row>
    <row r="507" spans="1:11" x14ac:dyDescent="0.35">
      <c r="A507"/>
      <c r="B507"/>
      <c r="C507"/>
      <c r="D507"/>
      <c r="E507"/>
      <c r="F507"/>
      <c r="G507"/>
      <c r="H507"/>
      <c r="I507"/>
      <c r="J507"/>
      <c r="K507"/>
    </row>
    <row r="508" spans="1:11" x14ac:dyDescent="0.35">
      <c r="A508"/>
      <c r="B508"/>
      <c r="C508"/>
      <c r="D508"/>
      <c r="E508"/>
      <c r="F508"/>
      <c r="G508"/>
      <c r="H508"/>
      <c r="I508"/>
      <c r="J508"/>
      <c r="K508"/>
    </row>
    <row r="509" spans="1:11" x14ac:dyDescent="0.35">
      <c r="A509"/>
      <c r="B509"/>
      <c r="C509"/>
      <c r="D509"/>
      <c r="E509"/>
      <c r="F509"/>
      <c r="G509"/>
      <c r="H509"/>
      <c r="I509"/>
      <c r="J509"/>
      <c r="K509"/>
    </row>
    <row r="510" spans="1:11" x14ac:dyDescent="0.35">
      <c r="A510"/>
      <c r="B510"/>
      <c r="C510"/>
      <c r="D510"/>
      <c r="E510"/>
      <c r="F510"/>
      <c r="G510"/>
      <c r="H510"/>
      <c r="I510"/>
      <c r="J510"/>
      <c r="K510"/>
    </row>
    <row r="511" spans="1:11" x14ac:dyDescent="0.35">
      <c r="A511"/>
      <c r="B511"/>
      <c r="C511"/>
      <c r="D511"/>
      <c r="E511"/>
      <c r="F511"/>
      <c r="G511"/>
      <c r="H511"/>
      <c r="I511"/>
      <c r="J511"/>
      <c r="K511"/>
    </row>
    <row r="512" spans="1:11" x14ac:dyDescent="0.35">
      <c r="A512"/>
      <c r="B512"/>
      <c r="C512"/>
      <c r="D512"/>
      <c r="E512"/>
      <c r="F512"/>
      <c r="G512"/>
      <c r="H512"/>
      <c r="I512"/>
      <c r="J512"/>
      <c r="K512"/>
    </row>
    <row r="513" spans="1:11" x14ac:dyDescent="0.35">
      <c r="A513"/>
      <c r="B513"/>
      <c r="C513"/>
      <c r="D513"/>
      <c r="E513"/>
      <c r="F513"/>
      <c r="G513"/>
      <c r="H513"/>
      <c r="I513"/>
      <c r="J513"/>
      <c r="K513"/>
    </row>
    <row r="514" spans="1:11" x14ac:dyDescent="0.35">
      <c r="A514"/>
      <c r="B514"/>
      <c r="C514"/>
      <c r="D514"/>
      <c r="E514"/>
      <c r="F514"/>
      <c r="G514"/>
      <c r="H514"/>
      <c r="I514"/>
      <c r="J514"/>
      <c r="K514"/>
    </row>
    <row r="515" spans="1:11" x14ac:dyDescent="0.35">
      <c r="A515"/>
      <c r="B515"/>
      <c r="C515"/>
      <c r="D515"/>
      <c r="E515"/>
      <c r="F515"/>
      <c r="G515"/>
      <c r="H515"/>
      <c r="I515"/>
      <c r="J515"/>
      <c r="K515"/>
    </row>
    <row r="516" spans="1:11" x14ac:dyDescent="0.35">
      <c r="A516"/>
      <c r="B516"/>
      <c r="C516"/>
      <c r="D516"/>
      <c r="E516"/>
      <c r="F516"/>
      <c r="G516"/>
      <c r="H516"/>
      <c r="I516"/>
      <c r="J516"/>
      <c r="K516"/>
    </row>
    <row r="517" spans="1:11" x14ac:dyDescent="0.35">
      <c r="A517"/>
      <c r="B517"/>
      <c r="C517"/>
      <c r="D517"/>
      <c r="E517"/>
      <c r="F517"/>
      <c r="G517"/>
      <c r="H517"/>
      <c r="I517"/>
      <c r="J517"/>
      <c r="K517"/>
    </row>
    <row r="518" spans="1:11" x14ac:dyDescent="0.35">
      <c r="A518"/>
      <c r="B518"/>
      <c r="C518"/>
      <c r="D518"/>
      <c r="E518"/>
      <c r="F518"/>
      <c r="G518"/>
      <c r="H518"/>
      <c r="I518"/>
      <c r="J518"/>
      <c r="K518"/>
    </row>
    <row r="519" spans="1:11" x14ac:dyDescent="0.35">
      <c r="A519"/>
      <c r="B519"/>
      <c r="C519"/>
      <c r="D519"/>
      <c r="E519"/>
      <c r="F519"/>
      <c r="G519"/>
      <c r="H519"/>
      <c r="I519"/>
      <c r="J519"/>
      <c r="K519"/>
    </row>
    <row r="520" spans="1:11" x14ac:dyDescent="0.35">
      <c r="A520"/>
      <c r="B520"/>
      <c r="C520"/>
      <c r="D520"/>
      <c r="E520"/>
      <c r="F520"/>
      <c r="G520"/>
      <c r="H520"/>
      <c r="I520"/>
      <c r="J520"/>
      <c r="K520"/>
    </row>
    <row r="521" spans="1:11" x14ac:dyDescent="0.35">
      <c r="A521"/>
      <c r="B521"/>
      <c r="C521"/>
      <c r="D521"/>
      <c r="E521"/>
      <c r="F521"/>
      <c r="G521"/>
      <c r="H521"/>
      <c r="I521"/>
      <c r="J521"/>
      <c r="K521"/>
    </row>
    <row r="522" spans="1:11" x14ac:dyDescent="0.35">
      <c r="A522"/>
      <c r="B522"/>
      <c r="C522"/>
      <c r="D522"/>
      <c r="E522"/>
      <c r="F522"/>
      <c r="G522"/>
      <c r="H522"/>
      <c r="I522"/>
      <c r="J522"/>
      <c r="K522"/>
    </row>
    <row r="523" spans="1:11" x14ac:dyDescent="0.35">
      <c r="A523"/>
      <c r="B523"/>
      <c r="C523"/>
      <c r="D523"/>
      <c r="E523"/>
      <c r="F523"/>
      <c r="G523"/>
      <c r="H523"/>
      <c r="I523"/>
      <c r="J523"/>
      <c r="K523"/>
    </row>
    <row r="524" spans="1:11" x14ac:dyDescent="0.35">
      <c r="A524"/>
      <c r="B524"/>
      <c r="C524"/>
      <c r="D524"/>
      <c r="E524"/>
      <c r="F524"/>
      <c r="G524"/>
      <c r="H524"/>
      <c r="I524"/>
      <c r="J524"/>
      <c r="K524"/>
    </row>
    <row r="525" spans="1:11" x14ac:dyDescent="0.35">
      <c r="A525"/>
      <c r="B525"/>
      <c r="C525"/>
      <c r="D525"/>
      <c r="E525"/>
      <c r="F525"/>
      <c r="G525"/>
      <c r="H525"/>
      <c r="I525"/>
      <c r="J525"/>
      <c r="K525"/>
    </row>
    <row r="526" spans="1:11" x14ac:dyDescent="0.35">
      <c r="A526"/>
      <c r="B526"/>
      <c r="C526"/>
      <c r="D526"/>
      <c r="E526"/>
      <c r="F526"/>
      <c r="G526"/>
      <c r="H526"/>
      <c r="I526"/>
      <c r="J526"/>
      <c r="K526"/>
    </row>
    <row r="527" spans="1:11" x14ac:dyDescent="0.35">
      <c r="A527"/>
      <c r="B527"/>
      <c r="C527"/>
      <c r="D527"/>
      <c r="E527"/>
      <c r="F527"/>
      <c r="G527"/>
      <c r="H527"/>
      <c r="I527"/>
      <c r="J527"/>
      <c r="K527"/>
    </row>
    <row r="528" spans="1:11" x14ac:dyDescent="0.35">
      <c r="A528"/>
      <c r="B528"/>
      <c r="C528"/>
      <c r="D528"/>
      <c r="E528"/>
      <c r="F528"/>
      <c r="G528"/>
      <c r="H528"/>
      <c r="I528"/>
      <c r="J528"/>
      <c r="K528"/>
    </row>
    <row r="529" spans="1:11" x14ac:dyDescent="0.35">
      <c r="A529"/>
      <c r="B529"/>
      <c r="C529"/>
      <c r="D529"/>
      <c r="E529"/>
      <c r="F529"/>
      <c r="G529"/>
      <c r="H529"/>
      <c r="I529"/>
      <c r="J529"/>
      <c r="K529"/>
    </row>
    <row r="530" spans="1:11" x14ac:dyDescent="0.35">
      <c r="A530"/>
      <c r="B530"/>
      <c r="C530"/>
      <c r="D530"/>
      <c r="E530"/>
      <c r="F530"/>
      <c r="G530"/>
      <c r="H530"/>
      <c r="I530"/>
      <c r="J530"/>
      <c r="K530"/>
    </row>
    <row r="531" spans="1:11" x14ac:dyDescent="0.35">
      <c r="A531"/>
      <c r="B531"/>
      <c r="C531"/>
      <c r="D531"/>
      <c r="E531"/>
      <c r="F531"/>
      <c r="G531"/>
      <c r="H531"/>
      <c r="I531"/>
      <c r="J531"/>
      <c r="K531"/>
    </row>
    <row r="532" spans="1:11" x14ac:dyDescent="0.35">
      <c r="A532"/>
      <c r="B532"/>
      <c r="C532"/>
      <c r="D532"/>
      <c r="E532"/>
      <c r="F532"/>
      <c r="G532"/>
      <c r="H532"/>
      <c r="I532"/>
      <c r="J532"/>
      <c r="K532"/>
    </row>
    <row r="533" spans="1:11" x14ac:dyDescent="0.35">
      <c r="A533"/>
      <c r="B533"/>
      <c r="C533"/>
      <c r="D533"/>
      <c r="E533"/>
      <c r="F533"/>
      <c r="G533"/>
      <c r="H533"/>
      <c r="I533"/>
      <c r="J533"/>
      <c r="K533"/>
    </row>
    <row r="534" spans="1:11" x14ac:dyDescent="0.35">
      <c r="A534"/>
      <c r="B534"/>
      <c r="C534"/>
      <c r="D534"/>
      <c r="E534"/>
      <c r="F534"/>
      <c r="G534"/>
      <c r="H534"/>
      <c r="I534"/>
      <c r="J534"/>
      <c r="K534"/>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550"/>
  <sheetViews>
    <sheetView zoomScale="55" zoomScaleNormal="55" workbookViewId="0">
      <pane ySplit="13" topLeftCell="A278" activePane="bottomLeft" state="frozen"/>
      <selection pane="bottomLeft" activeCell="AN295" sqref="AN295"/>
    </sheetView>
  </sheetViews>
  <sheetFormatPr defaultRowHeight="14.5" x14ac:dyDescent="0.35"/>
  <cols>
    <col min="1" max="1" width="97.54296875" customWidth="1"/>
    <col min="2" max="2" width="15.7265625" customWidth="1"/>
    <col min="3" max="11" width="12.7265625" customWidth="1"/>
    <col min="12" max="12" width="2.7265625" customWidth="1"/>
    <col min="13" max="13" width="12.7265625" customWidth="1"/>
    <col min="14" max="14" width="2.7265625" hidden="1" customWidth="1"/>
    <col min="15" max="15" width="15.7265625" hidden="1" customWidth="1"/>
    <col min="16" max="18" width="12.7265625" hidden="1" customWidth="1"/>
    <col min="19" max="24" width="9.1796875" hidden="1" customWidth="1"/>
    <col min="25" max="25" width="2.7265625" hidden="1" customWidth="1"/>
    <col min="26" max="35" width="9.1796875" hidden="1" customWidth="1"/>
    <col min="36" max="36" width="2.7265625" customWidth="1"/>
    <col min="37" max="43" width="12.7265625" customWidth="1"/>
    <col min="44" max="44" width="2.7265625" customWidth="1"/>
  </cols>
  <sheetData>
    <row r="1" spans="1:46" ht="18.5" x14ac:dyDescent="0.45">
      <c r="A1" s="230" t="s">
        <v>651</v>
      </c>
    </row>
    <row r="3" spans="1:46" x14ac:dyDescent="0.35">
      <c r="A3" s="233"/>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5"/>
      <c r="AK3" s="234"/>
      <c r="AL3" s="237"/>
      <c r="AM3" s="237"/>
      <c r="AN3" s="237"/>
      <c r="AO3" s="237"/>
      <c r="AP3" s="237"/>
      <c r="AQ3" s="237"/>
    </row>
    <row r="4" spans="1:46" x14ac:dyDescent="0.35">
      <c r="A4" s="236" t="s">
        <v>664</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8"/>
      <c r="AK4" s="237"/>
      <c r="AL4" s="237"/>
      <c r="AM4" s="237"/>
      <c r="AN4" s="237"/>
      <c r="AO4" s="237"/>
      <c r="AP4" s="237"/>
      <c r="AQ4" s="237"/>
    </row>
    <row r="5" spans="1:46" x14ac:dyDescent="0.35">
      <c r="A5" s="236" t="s">
        <v>662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8"/>
      <c r="AK5" s="237"/>
      <c r="AL5" s="237"/>
      <c r="AM5" s="237"/>
      <c r="AN5" s="237"/>
      <c r="AO5" s="237"/>
      <c r="AP5" s="237"/>
      <c r="AQ5" s="237"/>
    </row>
    <row r="6" spans="1:46" x14ac:dyDescent="0.35">
      <c r="A6" s="236" t="s">
        <v>673</v>
      </c>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8"/>
      <c r="AK6" s="237"/>
      <c r="AL6" s="237"/>
      <c r="AM6" s="237"/>
      <c r="AN6" s="237"/>
      <c r="AO6" s="237"/>
      <c r="AP6" s="237"/>
      <c r="AQ6" s="237"/>
    </row>
    <row r="7" spans="1:46" x14ac:dyDescent="0.35">
      <c r="A7" s="236" t="s">
        <v>670</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8"/>
      <c r="AK7" s="237"/>
      <c r="AL7" s="237"/>
      <c r="AM7" s="237"/>
      <c r="AN7" s="237"/>
      <c r="AO7" s="237"/>
      <c r="AP7" s="237"/>
      <c r="AQ7" s="237"/>
    </row>
    <row r="8" spans="1:46" x14ac:dyDescent="0.35">
      <c r="A8" s="236" t="s">
        <v>663</v>
      </c>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8"/>
      <c r="AK8" s="237"/>
      <c r="AL8" s="237"/>
      <c r="AM8" s="237"/>
      <c r="AN8" s="237"/>
      <c r="AO8" s="237"/>
      <c r="AP8" s="237"/>
      <c r="AQ8" s="237"/>
    </row>
    <row r="9" spans="1:46" x14ac:dyDescent="0.35">
      <c r="A9" s="236" t="s">
        <v>674</v>
      </c>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8"/>
      <c r="AK9" s="237"/>
      <c r="AL9" s="237"/>
      <c r="AM9" s="237"/>
      <c r="AN9" s="237"/>
      <c r="AO9" s="237"/>
      <c r="AP9" s="237"/>
      <c r="AQ9" s="237"/>
    </row>
    <row r="10" spans="1:46" x14ac:dyDescent="0.35">
      <c r="A10" s="239"/>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1"/>
      <c r="AK10" s="240"/>
      <c r="AL10" s="237"/>
      <c r="AM10" s="237"/>
      <c r="AN10" s="237"/>
      <c r="AO10" s="237"/>
      <c r="AP10" s="237"/>
      <c r="AQ10" s="237"/>
    </row>
    <row r="13" spans="1:46" ht="58" x14ac:dyDescent="0.35">
      <c r="A13" s="2" t="s">
        <v>261</v>
      </c>
      <c r="B13" s="2" t="s">
        <v>3</v>
      </c>
      <c r="C13" s="2" t="s">
        <v>288</v>
      </c>
      <c r="D13" s="2" t="s">
        <v>289</v>
      </c>
      <c r="E13" s="2" t="s">
        <v>290</v>
      </c>
      <c r="F13" s="2" t="s">
        <v>295</v>
      </c>
      <c r="G13" s="2" t="s">
        <v>296</v>
      </c>
      <c r="H13" s="2" t="s">
        <v>300</v>
      </c>
      <c r="I13" s="2" t="s">
        <v>301</v>
      </c>
      <c r="J13" s="2" t="s">
        <v>302</v>
      </c>
      <c r="K13" s="2" t="s">
        <v>303</v>
      </c>
      <c r="M13" s="2" t="s">
        <v>717</v>
      </c>
      <c r="O13" s="2" t="s">
        <v>594</v>
      </c>
      <c r="Z13" s="2" t="s">
        <v>593</v>
      </c>
      <c r="AK13" s="265" t="s">
        <v>764</v>
      </c>
      <c r="AL13" s="266" t="s">
        <v>802</v>
      </c>
      <c r="AM13" s="266" t="s">
        <v>773</v>
      </c>
      <c r="AN13" s="266" t="s">
        <v>778</v>
      </c>
      <c r="AO13" s="266" t="s">
        <v>787</v>
      </c>
      <c r="AP13" s="266" t="s">
        <v>794</v>
      </c>
      <c r="AQ13" s="266"/>
      <c r="AS13" s="2" t="s">
        <v>596</v>
      </c>
      <c r="AT13" s="264" t="s">
        <v>765</v>
      </c>
    </row>
    <row r="14" spans="1:46" x14ac:dyDescent="0.35">
      <c r="A14" s="6" t="s">
        <v>4</v>
      </c>
      <c r="B14" s="7">
        <v>57124.002777000002</v>
      </c>
      <c r="C14" s="7">
        <v>13989.000499999998</v>
      </c>
      <c r="D14" s="7">
        <v>5911.000399999999</v>
      </c>
      <c r="E14" s="7">
        <v>2752.0004000000004</v>
      </c>
      <c r="F14" s="7">
        <v>5839.0001770000008</v>
      </c>
      <c r="G14" s="7">
        <v>6928.0000999999993</v>
      </c>
      <c r="H14" s="7">
        <v>12791.000599999999</v>
      </c>
      <c r="I14" s="7">
        <v>6003.0002999999997</v>
      </c>
      <c r="J14" s="7">
        <v>1338.0004000000001</v>
      </c>
      <c r="K14" s="7">
        <v>1572.9999000000003</v>
      </c>
      <c r="M14" t="s">
        <v>696</v>
      </c>
      <c r="AK14" s="7"/>
      <c r="AL14" s="7"/>
      <c r="AM14" s="7"/>
      <c r="AN14" s="7"/>
      <c r="AO14" s="7"/>
      <c r="AP14" s="7"/>
      <c r="AQ14" s="7"/>
      <c r="AT14" t="s">
        <v>803</v>
      </c>
    </row>
    <row r="15" spans="1:46" x14ac:dyDescent="0.35">
      <c r="A15" s="6" t="s">
        <v>6</v>
      </c>
      <c r="B15" s="7">
        <v>153.66723867620297</v>
      </c>
      <c r="C15" s="7">
        <v>187.97887120555899</v>
      </c>
      <c r="D15" s="7">
        <v>243.60901186117297</v>
      </c>
      <c r="E15" s="7">
        <v>25.439972401893499</v>
      </c>
      <c r="F15" s="7">
        <v>168.443519154966</v>
      </c>
      <c r="G15" s="7">
        <v>171.82483368512104</v>
      </c>
      <c r="H15" s="7">
        <v>94.501708578060615</v>
      </c>
      <c r="I15" s="7">
        <v>174.831751544973</v>
      </c>
      <c r="J15" s="7">
        <v>77.805243558970488</v>
      </c>
      <c r="K15" s="7">
        <v>64.929022941450881</v>
      </c>
      <c r="M15" t="s">
        <v>704</v>
      </c>
      <c r="AK15" s="7"/>
      <c r="AL15" s="7"/>
      <c r="AM15" s="7"/>
      <c r="AN15" s="7">
        <v>218.2</v>
      </c>
      <c r="AO15" s="7"/>
      <c r="AP15" s="7"/>
      <c r="AQ15" s="7"/>
      <c r="AS15" t="s">
        <v>882</v>
      </c>
      <c r="AT15" t="s">
        <v>784</v>
      </c>
    </row>
    <row r="16" spans="1:46" x14ac:dyDescent="0.35">
      <c r="A16" s="6" t="s">
        <v>8</v>
      </c>
      <c r="B16" s="7">
        <v>147.70655441211301</v>
      </c>
      <c r="C16" s="7">
        <v>180.212166891838</v>
      </c>
      <c r="D16" s="7">
        <v>236.42782571508502</v>
      </c>
      <c r="E16" s="7">
        <v>23.8548312500245</v>
      </c>
      <c r="F16" s="7">
        <v>164.404649056864</v>
      </c>
      <c r="G16" s="7">
        <v>164.67543071253701</v>
      </c>
      <c r="H16" s="7">
        <v>90.538585823223201</v>
      </c>
      <c r="I16" s="7">
        <v>166.82127127246699</v>
      </c>
      <c r="J16" s="7">
        <v>73.434994414052497</v>
      </c>
      <c r="K16" s="7">
        <v>60.288992884233508</v>
      </c>
      <c r="M16" t="s">
        <v>704</v>
      </c>
      <c r="AK16" s="7">
        <v>134.5</v>
      </c>
      <c r="AL16" s="7">
        <v>10.199999999999999</v>
      </c>
      <c r="AM16" s="7">
        <v>163.19999999999999</v>
      </c>
      <c r="AN16" s="7">
        <v>206.6</v>
      </c>
      <c r="AO16" s="7">
        <v>85.3</v>
      </c>
      <c r="AP16" s="7">
        <v>117</v>
      </c>
      <c r="AQ16" s="7"/>
      <c r="AT16" t="s">
        <v>795</v>
      </c>
    </row>
    <row r="17" spans="1:46" x14ac:dyDescent="0.35">
      <c r="A17" s="6" t="s">
        <v>217</v>
      </c>
      <c r="B17" s="7">
        <v>93.316695208608294</v>
      </c>
      <c r="C17" s="7">
        <v>129.593922690688</v>
      </c>
      <c r="D17" s="7">
        <v>147.53843533033799</v>
      </c>
      <c r="E17" s="7">
        <v>15.9618071007548</v>
      </c>
      <c r="F17" s="7">
        <v>87.225587709037796</v>
      </c>
      <c r="G17" s="7">
        <v>77.704940430211593</v>
      </c>
      <c r="H17" s="7">
        <v>58.5059040727431</v>
      </c>
      <c r="I17" s="7">
        <v>107.784883625276</v>
      </c>
      <c r="J17" s="7">
        <v>53.974159465871601</v>
      </c>
      <c r="K17" s="7">
        <v>54.963646346703499</v>
      </c>
      <c r="M17" t="s">
        <v>704</v>
      </c>
      <c r="AK17" s="7"/>
      <c r="AL17" s="7"/>
      <c r="AM17" s="7"/>
      <c r="AN17" s="7"/>
      <c r="AO17" s="7"/>
      <c r="AP17" s="7"/>
      <c r="AQ17" s="7"/>
    </row>
    <row r="18" spans="1:46" x14ac:dyDescent="0.35">
      <c r="B18" s="3"/>
    </row>
    <row r="19" spans="1:46" x14ac:dyDescent="0.35">
      <c r="A19" s="207" t="s">
        <v>578</v>
      </c>
      <c r="B19" s="3"/>
    </row>
    <row r="20" spans="1:46" x14ac:dyDescent="0.35">
      <c r="A20" s="211" t="s">
        <v>10</v>
      </c>
      <c r="B20" s="212">
        <v>45.341330916692101</v>
      </c>
      <c r="C20" s="212">
        <v>96.479613059560606</v>
      </c>
      <c r="D20" s="212">
        <v>96.2743862839191</v>
      </c>
      <c r="E20" s="212">
        <v>3.6936750252652599</v>
      </c>
      <c r="F20" s="212">
        <v>19.898254400926401</v>
      </c>
      <c r="G20" s="212">
        <v>1.5668533777879099</v>
      </c>
      <c r="H20" s="212">
        <v>5.6877634504997197</v>
      </c>
      <c r="I20" s="212">
        <v>64.618735365880298</v>
      </c>
      <c r="J20" s="212">
        <v>28.119128411321899</v>
      </c>
      <c r="K20" s="212">
        <v>22.7966174714951</v>
      </c>
      <c r="M20" t="s">
        <v>704</v>
      </c>
      <c r="AK20" s="212"/>
      <c r="AL20" s="212"/>
      <c r="AM20" s="212"/>
      <c r="AN20" s="212">
        <v>3.2</v>
      </c>
      <c r="AO20" s="212"/>
      <c r="AP20" s="212"/>
      <c r="AQ20" s="212"/>
      <c r="AS20" t="s">
        <v>597</v>
      </c>
      <c r="AT20" t="s">
        <v>785</v>
      </c>
    </row>
    <row r="21" spans="1:46" x14ac:dyDescent="0.35">
      <c r="A21" s="6" t="s">
        <v>11</v>
      </c>
      <c r="B21" s="7">
        <v>28.242894164247598</v>
      </c>
      <c r="C21" s="7">
        <v>62.280984958789702</v>
      </c>
      <c r="D21" s="7">
        <v>64.582880090314305</v>
      </c>
      <c r="E21" s="7">
        <v>3.0986689013562598</v>
      </c>
      <c r="F21" s="7">
        <v>12.2266541537733</v>
      </c>
      <c r="G21" s="7" t="e">
        <v>#DIV/0!</v>
      </c>
      <c r="H21" s="7">
        <v>1.6243935013966</v>
      </c>
      <c r="I21" s="7">
        <v>35.2048077883654</v>
      </c>
      <c r="J21" s="7">
        <v>15.4339142693829</v>
      </c>
      <c r="K21" s="7">
        <v>15.7772621593937</v>
      </c>
      <c r="M21" t="s">
        <v>704</v>
      </c>
      <c r="AK21" s="7">
        <v>16</v>
      </c>
      <c r="AL21" s="7"/>
      <c r="AM21" s="7"/>
      <c r="AN21" s="7"/>
      <c r="AO21" s="7"/>
      <c r="AP21" s="7"/>
      <c r="AQ21" s="7"/>
      <c r="AT21" t="s">
        <v>766</v>
      </c>
    </row>
    <row r="22" spans="1:46" x14ac:dyDescent="0.35">
      <c r="A22" s="6" t="s">
        <v>12</v>
      </c>
      <c r="B22" s="7">
        <v>13.985012659926101</v>
      </c>
      <c r="C22" s="7">
        <v>27.503710487250299</v>
      </c>
      <c r="D22" s="7">
        <v>27.8622112038768</v>
      </c>
      <c r="E22" s="7">
        <v>0.43722010105812498</v>
      </c>
      <c r="F22" s="7">
        <v>6.1451493403508399</v>
      </c>
      <c r="G22" s="7">
        <v>0.851812913224409</v>
      </c>
      <c r="H22" s="7">
        <v>3.2567163238972801</v>
      </c>
      <c r="I22" s="7">
        <v>23.521530615449102</v>
      </c>
      <c r="J22" s="7">
        <v>11.4031299190942</v>
      </c>
      <c r="K22" s="7">
        <v>5.3000731780084704</v>
      </c>
      <c r="M22" t="s">
        <v>704</v>
      </c>
      <c r="AK22" s="7">
        <v>19.399999999999999</v>
      </c>
      <c r="AL22" s="7"/>
      <c r="AM22" s="7"/>
      <c r="AN22" s="7"/>
      <c r="AO22" s="7"/>
      <c r="AP22" s="7"/>
      <c r="AQ22" s="7"/>
      <c r="AT22" t="s">
        <v>766</v>
      </c>
    </row>
    <row r="23" spans="1:46" x14ac:dyDescent="0.35">
      <c r="A23" s="6" t="s">
        <v>13</v>
      </c>
      <c r="B23" s="7">
        <v>3.1134240925183998</v>
      </c>
      <c r="C23" s="7">
        <v>6.69491761352071</v>
      </c>
      <c r="D23" s="7">
        <v>3.8292949897279698</v>
      </c>
      <c r="E23" s="7" t="e">
        <v>#DIV/0!</v>
      </c>
      <c r="F23" s="7">
        <v>1.5264509068022201</v>
      </c>
      <c r="G23" s="7" t="e">
        <v>#DIV/0!</v>
      </c>
      <c r="H23" s="7">
        <v>0.80665362520583395</v>
      </c>
      <c r="I23" s="7">
        <v>5.8923969620657797</v>
      </c>
      <c r="J23" s="7" t="e">
        <v>#DIV/0!</v>
      </c>
      <c r="K23" s="7" t="e">
        <v>#DIV/0!</v>
      </c>
      <c r="M23" t="s">
        <v>704</v>
      </c>
      <c r="AK23" s="7">
        <v>22.6</v>
      </c>
      <c r="AL23" s="7"/>
      <c r="AM23" s="7"/>
      <c r="AN23" s="7"/>
      <c r="AO23" s="7"/>
      <c r="AP23" s="7"/>
      <c r="AQ23" s="7"/>
      <c r="AT23" t="s">
        <v>768</v>
      </c>
    </row>
    <row r="24" spans="1:46" x14ac:dyDescent="0.35">
      <c r="A24" s="6"/>
      <c r="B24" s="7"/>
      <c r="C24" s="7"/>
      <c r="D24" s="7"/>
      <c r="E24" s="7"/>
      <c r="F24" s="7"/>
      <c r="G24" s="7"/>
      <c r="H24" s="7"/>
      <c r="I24" s="7"/>
      <c r="J24" s="7"/>
      <c r="K24" s="7"/>
      <c r="AK24" s="7"/>
      <c r="AL24" s="7"/>
      <c r="AM24" s="7"/>
      <c r="AN24" s="7"/>
      <c r="AO24" s="7"/>
      <c r="AP24" s="7"/>
      <c r="AQ24" s="7"/>
    </row>
    <row r="25" spans="1:46" x14ac:dyDescent="0.35">
      <c r="A25" s="211" t="s">
        <v>14</v>
      </c>
      <c r="B25" s="212">
        <v>9.9223890079743207</v>
      </c>
      <c r="C25" s="212">
        <v>25.026559934357</v>
      </c>
      <c r="D25" s="212">
        <v>19.2794909296572</v>
      </c>
      <c r="E25" s="212" t="e">
        <v>#DIV/0!</v>
      </c>
      <c r="F25" s="212">
        <v>2.39339021790888</v>
      </c>
      <c r="G25" s="212">
        <v>0</v>
      </c>
      <c r="H25" s="212" t="e">
        <v>#DIV/0!</v>
      </c>
      <c r="I25" s="212">
        <v>12.4287524769905</v>
      </c>
      <c r="J25" s="212">
        <v>4.4215288717402501</v>
      </c>
      <c r="K25" s="212">
        <v>4.20836839086894</v>
      </c>
      <c r="M25" t="s">
        <v>704</v>
      </c>
      <c r="AK25" s="212"/>
      <c r="AL25" s="212"/>
      <c r="AM25" s="212"/>
      <c r="AN25" s="212"/>
      <c r="AO25" s="212"/>
      <c r="AP25" s="212"/>
      <c r="AQ25" s="212"/>
      <c r="AS25" t="s">
        <v>597</v>
      </c>
    </row>
    <row r="26" spans="1:46" x14ac:dyDescent="0.35">
      <c r="A26" s="6" t="s">
        <v>15</v>
      </c>
      <c r="B26" s="7">
        <v>9.5208884203748401</v>
      </c>
      <c r="C26" s="7">
        <v>23.760459723552099</v>
      </c>
      <c r="D26" s="7">
        <v>18.757524145659001</v>
      </c>
      <c r="E26" s="7" t="e">
        <v>#DIV/0!</v>
      </c>
      <c r="F26" s="7">
        <v>2.31989990672679</v>
      </c>
      <c r="G26" s="7">
        <v>0</v>
      </c>
      <c r="H26" s="7" t="e">
        <v>#DIV/0!</v>
      </c>
      <c r="I26" s="7">
        <v>12.1439968040648</v>
      </c>
      <c r="J26" s="7">
        <v>4.4215288717402501</v>
      </c>
      <c r="K26" s="7">
        <v>4.20836839086894</v>
      </c>
      <c r="M26" t="s">
        <v>704</v>
      </c>
      <c r="AK26" s="7"/>
      <c r="AL26" s="7"/>
      <c r="AM26" s="7"/>
      <c r="AN26" s="7"/>
      <c r="AO26" s="7"/>
      <c r="AP26" s="7"/>
      <c r="AQ26" s="7"/>
    </row>
    <row r="27" spans="1:46" x14ac:dyDescent="0.35">
      <c r="A27" s="6" t="s">
        <v>16</v>
      </c>
      <c r="B27" s="7">
        <v>0.40150058759948298</v>
      </c>
      <c r="C27" s="7">
        <v>1.26610021080491</v>
      </c>
      <c r="D27" s="7" t="e">
        <v>#DIV/0!</v>
      </c>
      <c r="E27" s="7">
        <v>0</v>
      </c>
      <c r="F27" s="7" t="e">
        <v>#DIV/0!</v>
      </c>
      <c r="G27" s="7">
        <v>0</v>
      </c>
      <c r="H27" s="7" t="e">
        <v>#DIV/0!</v>
      </c>
      <c r="I27" s="7" t="e">
        <v>#DIV/0!</v>
      </c>
      <c r="J27" s="7">
        <v>0</v>
      </c>
      <c r="K27" s="7">
        <v>0</v>
      </c>
      <c r="M27" t="s">
        <v>704</v>
      </c>
      <c r="AK27" s="7"/>
      <c r="AL27" s="7"/>
      <c r="AM27" s="7"/>
      <c r="AN27" s="7"/>
      <c r="AO27" s="7"/>
      <c r="AP27" s="7"/>
      <c r="AQ27" s="7"/>
    </row>
    <row r="28" spans="1:46" x14ac:dyDescent="0.35">
      <c r="A28" s="6"/>
      <c r="B28" s="7"/>
      <c r="C28" s="7"/>
      <c r="D28" s="7"/>
      <c r="E28" s="7"/>
      <c r="F28" s="7"/>
      <c r="G28" s="7"/>
      <c r="H28" s="7"/>
      <c r="I28" s="7"/>
      <c r="J28" s="7"/>
      <c r="K28" s="7"/>
      <c r="AK28" s="7"/>
      <c r="AL28" s="7"/>
      <c r="AM28" s="7"/>
      <c r="AN28" s="7"/>
      <c r="AO28" s="7"/>
      <c r="AP28" s="7"/>
      <c r="AQ28" s="7"/>
    </row>
    <row r="29" spans="1:46" x14ac:dyDescent="0.35">
      <c r="A29" s="211" t="s">
        <v>17</v>
      </c>
      <c r="B29" s="212">
        <v>2.8932332335181599</v>
      </c>
      <c r="C29" s="212">
        <v>7.9796884493642102</v>
      </c>
      <c r="D29" s="212">
        <v>5.3919955529016699</v>
      </c>
      <c r="E29" s="212">
        <v>0.36012895928358102</v>
      </c>
      <c r="F29" s="212" t="e">
        <v>#DIV/0!</v>
      </c>
      <c r="G29" s="212" t="e">
        <v>#DIV/0!</v>
      </c>
      <c r="H29" s="212" t="e">
        <v>#DIV/0!</v>
      </c>
      <c r="I29" s="212">
        <v>2.4739674985523501</v>
      </c>
      <c r="J29" s="212" t="e">
        <v>#DIV/0!</v>
      </c>
      <c r="K29" s="212" t="e">
        <v>#DIV/0!</v>
      </c>
      <c r="M29" t="s">
        <v>704</v>
      </c>
      <c r="AK29" s="212"/>
      <c r="AL29" s="212"/>
      <c r="AM29" s="212"/>
      <c r="AN29" s="212"/>
      <c r="AO29" s="212"/>
      <c r="AP29" s="212"/>
      <c r="AQ29" s="212"/>
      <c r="AS29" t="s">
        <v>597</v>
      </c>
    </row>
    <row r="30" spans="1:46" x14ac:dyDescent="0.35">
      <c r="A30" s="6" t="s">
        <v>18</v>
      </c>
      <c r="B30" s="7">
        <v>0.58621752886832001</v>
      </c>
      <c r="C30" s="7">
        <v>1.2485876455576701</v>
      </c>
      <c r="D30" s="7">
        <v>2.21311236622484</v>
      </c>
      <c r="E30" s="7" t="e">
        <v>#DIV/0!</v>
      </c>
      <c r="F30" s="7" t="e">
        <v>#DIV/0!</v>
      </c>
      <c r="G30" s="7">
        <v>0</v>
      </c>
      <c r="H30" s="7" t="e">
        <v>#DIV/0!</v>
      </c>
      <c r="I30" s="7" t="e">
        <v>#DIV/0!</v>
      </c>
      <c r="J30" s="7">
        <v>0</v>
      </c>
      <c r="K30" s="7">
        <v>0</v>
      </c>
      <c r="M30" t="s">
        <v>704</v>
      </c>
      <c r="AK30" s="7"/>
      <c r="AL30" s="7"/>
      <c r="AM30" s="7"/>
      <c r="AN30" s="7"/>
      <c r="AO30" s="7"/>
      <c r="AP30" s="7"/>
      <c r="AQ30" s="7"/>
    </row>
    <row r="31" spans="1:46" x14ac:dyDescent="0.35">
      <c r="A31" s="6" t="s">
        <v>20</v>
      </c>
      <c r="B31" s="7">
        <v>2.2854003917870398</v>
      </c>
      <c r="C31" s="7">
        <v>6.7145963608336503</v>
      </c>
      <c r="D31" s="7" t="e">
        <v>#DIV/0!</v>
      </c>
      <c r="E31" s="7" t="e">
        <v>#DIV/0!</v>
      </c>
      <c r="F31" s="7" t="e">
        <v>#DIV/0!</v>
      </c>
      <c r="G31" s="7" t="e">
        <v>#DIV/0!</v>
      </c>
      <c r="H31" s="7" t="e">
        <v>#DIV/0!</v>
      </c>
      <c r="I31" s="7">
        <v>1.9439678147275801</v>
      </c>
      <c r="J31" s="7" t="e">
        <v>#DIV/0!</v>
      </c>
      <c r="K31" s="7" t="e">
        <v>#DIV/0!</v>
      </c>
      <c r="M31" t="s">
        <v>704</v>
      </c>
      <c r="AK31" s="7">
        <v>27</v>
      </c>
      <c r="AL31" s="7"/>
      <c r="AM31" s="7"/>
      <c r="AN31" s="7"/>
      <c r="AO31" s="7"/>
      <c r="AP31" s="7"/>
      <c r="AQ31" s="7"/>
    </row>
    <row r="32" spans="1:46" x14ac:dyDescent="0.35">
      <c r="A32" s="6"/>
      <c r="B32" s="7"/>
      <c r="C32" s="7"/>
      <c r="D32" s="7"/>
      <c r="E32" s="7"/>
      <c r="F32" s="7"/>
      <c r="G32" s="7"/>
      <c r="H32" s="7"/>
      <c r="I32" s="7"/>
      <c r="J32" s="7"/>
      <c r="K32" s="7"/>
      <c r="AK32" s="7"/>
      <c r="AL32" s="7"/>
      <c r="AM32" s="7"/>
      <c r="AN32" s="7"/>
      <c r="AO32" s="7"/>
      <c r="AP32" s="7"/>
      <c r="AQ32" s="7"/>
    </row>
    <row r="33" spans="1:45" x14ac:dyDescent="0.35">
      <c r="A33" s="211" t="s">
        <v>21</v>
      </c>
      <c r="B33" s="212">
        <v>1.20701821192687</v>
      </c>
      <c r="C33" s="212">
        <v>0</v>
      </c>
      <c r="D33" s="212">
        <v>9.4773732617240292</v>
      </c>
      <c r="E33" s="212">
        <v>1.1131527469981499</v>
      </c>
      <c r="F33" s="212">
        <v>0</v>
      </c>
      <c r="G33" s="212">
        <v>0</v>
      </c>
      <c r="H33" s="212">
        <v>0</v>
      </c>
      <c r="I33" s="212" t="e">
        <v>#DIV/0!</v>
      </c>
      <c r="J33" s="212">
        <v>0</v>
      </c>
      <c r="K33" s="212">
        <v>0</v>
      </c>
      <c r="M33" t="s">
        <v>704</v>
      </c>
      <c r="AK33" s="212"/>
      <c r="AL33" s="212"/>
      <c r="AM33" s="212"/>
      <c r="AN33" s="212"/>
      <c r="AO33" s="212"/>
      <c r="AP33" s="212"/>
      <c r="AQ33" s="212"/>
      <c r="AS33" t="s">
        <v>597</v>
      </c>
    </row>
    <row r="34" spans="1:45" x14ac:dyDescent="0.35">
      <c r="A34" s="6" t="s">
        <v>22</v>
      </c>
      <c r="B34" s="7">
        <v>1.01694305500226</v>
      </c>
      <c r="C34" s="7" t="e">
        <v>#DIV/0!</v>
      </c>
      <c r="D34" s="7">
        <v>7.7085470708139399</v>
      </c>
      <c r="E34" s="7">
        <v>1.10329642212261</v>
      </c>
      <c r="F34" s="7">
        <v>0</v>
      </c>
      <c r="G34" s="7">
        <v>0</v>
      </c>
      <c r="H34" s="7">
        <v>0</v>
      </c>
      <c r="I34" s="7" t="e">
        <v>#DIV/0!</v>
      </c>
      <c r="J34" s="7">
        <v>0</v>
      </c>
      <c r="K34" s="7">
        <v>0</v>
      </c>
      <c r="M34" t="s">
        <v>704</v>
      </c>
      <c r="AK34" s="7"/>
      <c r="AL34" s="7"/>
      <c r="AM34" s="7"/>
      <c r="AN34" s="7"/>
      <c r="AO34" s="7"/>
      <c r="AP34" s="7"/>
      <c r="AQ34" s="7"/>
    </row>
    <row r="35" spans="1:45" x14ac:dyDescent="0.35">
      <c r="A35" s="6" t="s">
        <v>23</v>
      </c>
      <c r="B35" s="7" t="e">
        <v>#DIV/0!</v>
      </c>
      <c r="C35" s="7">
        <v>0</v>
      </c>
      <c r="D35" s="7" t="e">
        <v>#DIV/0!</v>
      </c>
      <c r="E35" s="7" t="e">
        <v>#DIV/0!</v>
      </c>
      <c r="F35" s="7">
        <v>0</v>
      </c>
      <c r="G35" s="7">
        <v>0</v>
      </c>
      <c r="H35" s="7">
        <v>0</v>
      </c>
      <c r="I35" s="7" t="e">
        <v>#DIV/0!</v>
      </c>
      <c r="J35" s="7" t="e">
        <v>#DIV/0!</v>
      </c>
      <c r="K35" s="7">
        <v>0</v>
      </c>
      <c r="M35" t="s">
        <v>704</v>
      </c>
      <c r="AK35" s="7"/>
      <c r="AL35" s="7"/>
      <c r="AM35" s="7"/>
      <c r="AN35" s="7"/>
      <c r="AO35" s="7"/>
      <c r="AP35" s="7"/>
      <c r="AQ35" s="7"/>
    </row>
    <row r="36" spans="1:45" x14ac:dyDescent="0.35">
      <c r="A36" s="6"/>
      <c r="B36" s="7"/>
      <c r="C36" s="7"/>
      <c r="D36" s="7"/>
      <c r="E36" s="7"/>
      <c r="F36" s="7"/>
      <c r="G36" s="7"/>
      <c r="H36" s="7"/>
      <c r="I36" s="7"/>
      <c r="J36" s="7"/>
      <c r="K36" s="7"/>
      <c r="AK36" s="7"/>
      <c r="AL36" s="7"/>
      <c r="AM36" s="7"/>
      <c r="AN36" s="7"/>
      <c r="AO36" s="7"/>
      <c r="AP36" s="7"/>
      <c r="AQ36" s="7"/>
    </row>
    <row r="37" spans="1:45" x14ac:dyDescent="0.35">
      <c r="A37" s="211" t="s">
        <v>25</v>
      </c>
      <c r="B37" s="212">
        <v>2.9685548193110298</v>
      </c>
      <c r="C37" s="212">
        <v>2.2766152186498299</v>
      </c>
      <c r="D37" s="212">
        <v>20.1606480204265</v>
      </c>
      <c r="E37" s="212">
        <v>0.71224272024088298</v>
      </c>
      <c r="F37" s="212" t="e">
        <v>#DIV/0!</v>
      </c>
      <c r="G37" s="212" t="e">
        <v>#DIV/0!</v>
      </c>
      <c r="H37" s="212">
        <v>0</v>
      </c>
      <c r="I37" s="212" t="e">
        <v>#DIV/0!</v>
      </c>
      <c r="J37" s="212" t="e">
        <v>#DIV/0!</v>
      </c>
      <c r="K37" s="212" t="e">
        <v>#DIV/0!</v>
      </c>
      <c r="M37" t="s">
        <v>704</v>
      </c>
      <c r="AK37" s="212"/>
      <c r="AL37" s="212"/>
      <c r="AM37" s="212"/>
      <c r="AN37" s="212"/>
      <c r="AO37" s="212"/>
      <c r="AP37" s="212"/>
      <c r="AQ37" s="212"/>
      <c r="AS37" t="s">
        <v>597</v>
      </c>
    </row>
    <row r="38" spans="1:45" x14ac:dyDescent="0.35">
      <c r="A38" s="6"/>
      <c r="B38" s="7"/>
      <c r="C38" s="7"/>
      <c r="D38" s="7"/>
      <c r="E38" s="7"/>
      <c r="F38" s="7"/>
      <c r="G38" s="7"/>
      <c r="H38" s="7"/>
      <c r="I38" s="7"/>
      <c r="J38" s="7"/>
      <c r="K38" s="7"/>
      <c r="AK38" s="7"/>
      <c r="AL38" s="7"/>
      <c r="AM38" s="7"/>
      <c r="AN38" s="7"/>
      <c r="AO38" s="7"/>
      <c r="AP38" s="7"/>
      <c r="AQ38" s="7"/>
    </row>
    <row r="39" spans="1:45" x14ac:dyDescent="0.35">
      <c r="A39" s="211" t="s">
        <v>43</v>
      </c>
      <c r="B39" s="212">
        <v>82.170225622951804</v>
      </c>
      <c r="C39" s="212">
        <v>46.272148067261902</v>
      </c>
      <c r="D39" s="212">
        <v>66.200066472842707</v>
      </c>
      <c r="E39" s="212">
        <v>8.7463985826455506</v>
      </c>
      <c r="F39" s="212">
        <v>141.433779310918</v>
      </c>
      <c r="G39" s="212">
        <v>163.08602062794401</v>
      </c>
      <c r="H39" s="212">
        <v>84.671558854902997</v>
      </c>
      <c r="I39" s="212">
        <v>82.538399839993403</v>
      </c>
      <c r="J39" s="212">
        <v>37.661638915803003</v>
      </c>
      <c r="K39" s="212">
        <v>29.635898720654701</v>
      </c>
      <c r="M39" t="s">
        <v>704</v>
      </c>
      <c r="AK39" s="212"/>
      <c r="AL39" s="212"/>
      <c r="AM39" s="212">
        <f>+SUM(AM129/1.28)</f>
        <v>160.15625</v>
      </c>
      <c r="AN39" s="212">
        <v>203.4</v>
      </c>
      <c r="AO39" s="212"/>
      <c r="AP39" s="212"/>
      <c r="AQ39" s="212"/>
      <c r="AS39" s="76" t="s">
        <v>649</v>
      </c>
    </row>
    <row r="40" spans="1:45" x14ac:dyDescent="0.35">
      <c r="A40" s="6" t="s">
        <v>44</v>
      </c>
      <c r="B40" s="7">
        <v>3.6307154366729102</v>
      </c>
      <c r="C40" s="7">
        <v>1.4427175692788099</v>
      </c>
      <c r="D40" s="7">
        <v>4.0386342269575897</v>
      </c>
      <c r="E40" s="7">
        <v>0</v>
      </c>
      <c r="F40" s="7">
        <v>18.380719678131999</v>
      </c>
      <c r="G40" s="7">
        <v>0.45948035667609199</v>
      </c>
      <c r="H40" s="7">
        <v>1.57207025046969</v>
      </c>
      <c r="I40" s="7">
        <v>5.0114547413899002</v>
      </c>
      <c r="J40" s="7" t="e">
        <v>#DIV/0!</v>
      </c>
      <c r="K40" s="7" t="e">
        <v>#DIV/0!</v>
      </c>
      <c r="M40" t="s">
        <v>704</v>
      </c>
      <c r="AK40" s="7"/>
      <c r="AL40" s="7"/>
      <c r="AM40" s="7"/>
      <c r="AN40" s="7"/>
      <c r="AO40" s="7"/>
      <c r="AP40" s="7"/>
      <c r="AQ40" s="7"/>
    </row>
    <row r="41" spans="1:45" x14ac:dyDescent="0.35">
      <c r="A41" s="6" t="s">
        <v>45</v>
      </c>
      <c r="B41" s="7">
        <v>0.55163531948233102</v>
      </c>
      <c r="C41" s="7">
        <v>0.49603523025108198</v>
      </c>
      <c r="D41" s="7">
        <v>1.3534016306275301</v>
      </c>
      <c r="E41" s="7" t="e">
        <v>#DIV/0!</v>
      </c>
      <c r="F41" s="7">
        <v>0.45792110428977001</v>
      </c>
      <c r="G41" s="7" t="e">
        <v>#DIV/0!</v>
      </c>
      <c r="H41" s="7">
        <v>0.46821044125351702</v>
      </c>
      <c r="I41" s="7">
        <v>1.1908893494474799</v>
      </c>
      <c r="J41" s="7" t="e">
        <v>#DIV/0!</v>
      </c>
      <c r="K41" s="7" t="e">
        <v>#DIV/0!</v>
      </c>
      <c r="M41" t="s">
        <v>704</v>
      </c>
      <c r="AK41" s="7"/>
      <c r="AL41" s="7"/>
      <c r="AM41" s="7"/>
      <c r="AN41" s="7"/>
      <c r="AO41" s="7"/>
      <c r="AP41" s="7"/>
      <c r="AQ41" s="7"/>
    </row>
    <row r="42" spans="1:45" x14ac:dyDescent="0.35">
      <c r="A42" s="6" t="s">
        <v>46</v>
      </c>
      <c r="B42" s="7">
        <v>11.123481281573101</v>
      </c>
      <c r="C42" s="7">
        <v>4.77921319325137</v>
      </c>
      <c r="D42" s="7">
        <v>5.5285072789032501</v>
      </c>
      <c r="E42" s="7" t="e">
        <v>#DIV/0!</v>
      </c>
      <c r="F42" s="7">
        <v>42.439573940004401</v>
      </c>
      <c r="G42" s="7">
        <v>3.3099975788106599</v>
      </c>
      <c r="H42" s="7">
        <v>12.388519820411901</v>
      </c>
      <c r="I42" s="7">
        <v>15.7604305137216</v>
      </c>
      <c r="J42" s="7">
        <v>4.0018064837648799</v>
      </c>
      <c r="K42" s="7">
        <v>3.76002049078325</v>
      </c>
      <c r="M42" t="s">
        <v>704</v>
      </c>
      <c r="AK42" s="7"/>
      <c r="AL42" s="7"/>
      <c r="AM42" s="7"/>
      <c r="AN42" s="7">
        <v>12.1</v>
      </c>
      <c r="AO42" s="7"/>
      <c r="AP42" s="7"/>
      <c r="AQ42" s="7"/>
    </row>
    <row r="43" spans="1:45" x14ac:dyDescent="0.35">
      <c r="A43" s="6" t="s">
        <v>47</v>
      </c>
      <c r="B43" s="7">
        <v>45.370133968802897</v>
      </c>
      <c r="C43" s="7">
        <v>13.984564833706299</v>
      </c>
      <c r="D43" s="7">
        <v>14.064536881269699</v>
      </c>
      <c r="E43" s="7">
        <v>1.7461829584036399</v>
      </c>
      <c r="F43" s="7">
        <v>83.070829060836303</v>
      </c>
      <c r="G43" s="7">
        <v>95.912229688189498</v>
      </c>
      <c r="H43" s="7">
        <v>65.062933523668093</v>
      </c>
      <c r="I43" s="7">
        <v>48.407782392581197</v>
      </c>
      <c r="J43" s="7">
        <v>10.2534123831353</v>
      </c>
      <c r="K43" s="7">
        <v>14.0438971102287</v>
      </c>
      <c r="M43" t="s">
        <v>704</v>
      </c>
      <c r="AK43" s="7"/>
      <c r="AL43" s="7"/>
      <c r="AM43" s="7"/>
      <c r="AN43" s="7">
        <v>106.3</v>
      </c>
      <c r="AO43" s="7"/>
      <c r="AP43" s="7"/>
      <c r="AQ43" s="7"/>
    </row>
    <row r="44" spans="1:45" x14ac:dyDescent="0.35">
      <c r="A44" s="6" t="s">
        <v>48</v>
      </c>
      <c r="B44" s="7">
        <v>10.185890572680201</v>
      </c>
      <c r="C44" s="7" t="e">
        <v>#DIV/0!</v>
      </c>
      <c r="D44" s="7" t="e">
        <v>#DIV/0!</v>
      </c>
      <c r="E44" s="7" t="e">
        <v>#DIV/0!</v>
      </c>
      <c r="F44" s="7">
        <v>2.9253044425793999</v>
      </c>
      <c r="G44" s="7">
        <v>66.544126967174805</v>
      </c>
      <c r="H44" s="7" t="e">
        <v>#DIV/0!</v>
      </c>
      <c r="I44" s="7" t="e">
        <v>#DIV/0!</v>
      </c>
      <c r="J44" s="7" t="e">
        <v>#DIV/0!</v>
      </c>
      <c r="K44" s="7" t="e">
        <v>#DIV/0!</v>
      </c>
      <c r="M44" t="s">
        <v>704</v>
      </c>
      <c r="AK44" s="7"/>
      <c r="AL44" s="7"/>
      <c r="AM44" s="7"/>
      <c r="AN44" s="7">
        <v>21.5</v>
      </c>
      <c r="AO44" s="7"/>
      <c r="AP44" s="7"/>
      <c r="AQ44" s="7"/>
    </row>
    <row r="45" spans="1:45" x14ac:dyDescent="0.35">
      <c r="A45" s="6" t="s">
        <v>49</v>
      </c>
      <c r="B45" s="7">
        <v>1.62921589303703</v>
      </c>
      <c r="C45" s="7">
        <v>4.3619444532152301</v>
      </c>
      <c r="D45" s="7">
        <v>2.2334306301180402</v>
      </c>
      <c r="E45" s="7">
        <v>0.53026613695259595</v>
      </c>
      <c r="F45" s="7">
        <v>0.29780885228084097</v>
      </c>
      <c r="G45" s="7" t="e">
        <v>#DIV/0!</v>
      </c>
      <c r="H45" s="7">
        <v>0.17700365466326401</v>
      </c>
      <c r="I45" s="7">
        <v>1.70746285769801</v>
      </c>
      <c r="J45" s="7">
        <v>1.03829582038989</v>
      </c>
      <c r="K45" s="7">
        <v>1.02424005176351</v>
      </c>
      <c r="M45" t="s">
        <v>704</v>
      </c>
      <c r="AK45" s="7"/>
      <c r="AL45" s="7"/>
      <c r="AM45" s="7"/>
      <c r="AN45" s="7"/>
      <c r="AO45" s="7"/>
      <c r="AP45" s="7"/>
      <c r="AQ45" s="7"/>
    </row>
    <row r="46" spans="1:45" x14ac:dyDescent="0.35">
      <c r="A46" s="6"/>
      <c r="B46" s="7"/>
      <c r="C46" s="7"/>
      <c r="D46" s="7"/>
      <c r="E46" s="7"/>
      <c r="F46" s="7"/>
      <c r="G46" s="7"/>
      <c r="H46" s="7"/>
      <c r="I46" s="7"/>
      <c r="J46" s="7"/>
      <c r="K46" s="7"/>
      <c r="AK46" s="7"/>
      <c r="AL46" s="7"/>
      <c r="AM46" s="7"/>
      <c r="AN46" s="7"/>
      <c r="AO46" s="7"/>
      <c r="AP46" s="7"/>
      <c r="AQ46" s="7"/>
    </row>
    <row r="47" spans="1:45" x14ac:dyDescent="0.35">
      <c r="A47" s="6" t="s">
        <v>83</v>
      </c>
      <c r="B47" s="7">
        <v>0</v>
      </c>
      <c r="C47" s="7">
        <v>0</v>
      </c>
      <c r="D47" s="7">
        <v>0</v>
      </c>
      <c r="E47" s="7">
        <v>0</v>
      </c>
      <c r="F47" s="7">
        <v>0</v>
      </c>
      <c r="G47" s="7">
        <v>0</v>
      </c>
      <c r="H47" s="7">
        <v>0</v>
      </c>
      <c r="I47" s="7">
        <v>0</v>
      </c>
      <c r="J47" s="7">
        <v>0</v>
      </c>
      <c r="K47" s="7">
        <v>0</v>
      </c>
      <c r="M47" t="s">
        <v>704</v>
      </c>
      <c r="AK47" s="7"/>
      <c r="AL47" s="7"/>
      <c r="AM47" s="7"/>
      <c r="AN47" s="7"/>
      <c r="AO47" s="7"/>
      <c r="AP47" s="7"/>
      <c r="AQ47" s="7"/>
      <c r="AS47" t="s">
        <v>648</v>
      </c>
    </row>
    <row r="48" spans="1:45" x14ac:dyDescent="0.35">
      <c r="A48" s="6" t="s">
        <v>82</v>
      </c>
      <c r="B48" s="7">
        <v>0</v>
      </c>
      <c r="C48" s="7">
        <v>0</v>
      </c>
      <c r="D48" s="7">
        <v>0</v>
      </c>
      <c r="E48" s="7">
        <v>0</v>
      </c>
      <c r="F48" s="7">
        <v>0</v>
      </c>
      <c r="G48" s="7">
        <v>0</v>
      </c>
      <c r="H48" s="7">
        <v>0</v>
      </c>
      <c r="I48" s="7">
        <v>0</v>
      </c>
      <c r="J48" s="7">
        <v>0</v>
      </c>
      <c r="K48" s="7">
        <v>0</v>
      </c>
      <c r="M48" t="s">
        <v>704</v>
      </c>
      <c r="AK48" s="7"/>
      <c r="AL48" s="7"/>
      <c r="AM48" s="7"/>
      <c r="AN48" s="7"/>
      <c r="AO48" s="7"/>
      <c r="AP48" s="7"/>
      <c r="AQ48" s="7"/>
    </row>
    <row r="49" spans="1:45" x14ac:dyDescent="0.35">
      <c r="A49" s="6" t="s">
        <v>84</v>
      </c>
      <c r="B49" s="7">
        <v>0</v>
      </c>
      <c r="C49" s="7">
        <v>0</v>
      </c>
      <c r="D49" s="7">
        <v>0</v>
      </c>
      <c r="E49" s="7">
        <v>0</v>
      </c>
      <c r="F49" s="7">
        <v>0</v>
      </c>
      <c r="G49" s="7">
        <v>0</v>
      </c>
      <c r="H49" s="7">
        <v>0</v>
      </c>
      <c r="I49" s="7">
        <v>0</v>
      </c>
      <c r="J49" s="7">
        <v>0</v>
      </c>
      <c r="K49" s="7">
        <v>0</v>
      </c>
      <c r="M49" t="s">
        <v>704</v>
      </c>
      <c r="AK49" s="7"/>
      <c r="AL49" s="7"/>
      <c r="AM49" s="7"/>
      <c r="AN49" s="7"/>
      <c r="AO49" s="7"/>
      <c r="AP49" s="7"/>
      <c r="AQ49" s="7"/>
    </row>
    <row r="50" spans="1:45" x14ac:dyDescent="0.35">
      <c r="A50" s="6" t="s">
        <v>86</v>
      </c>
      <c r="B50" s="7">
        <v>0</v>
      </c>
      <c r="C50" s="7">
        <v>0</v>
      </c>
      <c r="D50" s="7">
        <v>0</v>
      </c>
      <c r="E50" s="7">
        <v>0</v>
      </c>
      <c r="F50" s="7">
        <v>0</v>
      </c>
      <c r="G50" s="7">
        <v>0</v>
      </c>
      <c r="H50" s="7">
        <v>0</v>
      </c>
      <c r="I50" s="7">
        <v>0</v>
      </c>
      <c r="J50" s="7">
        <v>0</v>
      </c>
      <c r="K50" s="7">
        <v>0</v>
      </c>
      <c r="M50" t="s">
        <v>704</v>
      </c>
      <c r="AK50" s="7"/>
      <c r="AL50" s="7"/>
      <c r="AM50" s="7"/>
      <c r="AN50" s="7"/>
      <c r="AO50" s="7"/>
      <c r="AP50" s="7"/>
      <c r="AQ50" s="7"/>
    </row>
    <row r="51" spans="1:45" x14ac:dyDescent="0.35">
      <c r="A51" s="6" t="s">
        <v>85</v>
      </c>
      <c r="B51" s="7">
        <v>0</v>
      </c>
      <c r="C51" s="7">
        <v>0</v>
      </c>
      <c r="D51" s="7">
        <v>0</v>
      </c>
      <c r="E51" s="7">
        <v>0</v>
      </c>
      <c r="F51" s="7">
        <v>0</v>
      </c>
      <c r="G51" s="7">
        <v>0</v>
      </c>
      <c r="H51" s="7">
        <v>0</v>
      </c>
      <c r="I51" s="7">
        <v>0</v>
      </c>
      <c r="J51" s="7">
        <v>0</v>
      </c>
      <c r="K51" s="7">
        <v>0</v>
      </c>
      <c r="M51" t="s">
        <v>704</v>
      </c>
      <c r="AK51" s="7"/>
      <c r="AL51" s="7"/>
      <c r="AM51" s="7"/>
      <c r="AN51" s="7"/>
      <c r="AO51" s="7"/>
      <c r="AP51" s="7"/>
      <c r="AQ51" s="7"/>
    </row>
    <row r="52" spans="1:45" x14ac:dyDescent="0.35">
      <c r="A52" s="6" t="s">
        <v>87</v>
      </c>
      <c r="B52" s="7">
        <v>0</v>
      </c>
      <c r="C52" s="7">
        <v>0</v>
      </c>
      <c r="D52" s="7">
        <v>0</v>
      </c>
      <c r="E52" s="7">
        <v>0</v>
      </c>
      <c r="F52" s="7">
        <v>0</v>
      </c>
      <c r="G52" s="7">
        <v>0</v>
      </c>
      <c r="H52" s="7">
        <v>0</v>
      </c>
      <c r="I52" s="7">
        <v>0</v>
      </c>
      <c r="J52" s="7">
        <v>0</v>
      </c>
      <c r="K52" s="7">
        <v>0</v>
      </c>
      <c r="M52" t="s">
        <v>704</v>
      </c>
      <c r="AK52" s="7"/>
      <c r="AL52" s="7"/>
      <c r="AM52" s="7"/>
      <c r="AN52" s="7"/>
      <c r="AO52" s="7"/>
      <c r="AP52" s="7"/>
      <c r="AQ52" s="7"/>
    </row>
    <row r="53" spans="1:45" x14ac:dyDescent="0.35">
      <c r="A53" s="6" t="s">
        <v>91</v>
      </c>
      <c r="B53" s="7">
        <v>0</v>
      </c>
      <c r="C53" s="7">
        <v>0</v>
      </c>
      <c r="D53" s="7">
        <v>0</v>
      </c>
      <c r="E53" s="7">
        <v>0</v>
      </c>
      <c r="F53" s="7">
        <v>0</v>
      </c>
      <c r="G53" s="7">
        <v>0</v>
      </c>
      <c r="H53" s="7">
        <v>0</v>
      </c>
      <c r="I53" s="7">
        <v>0</v>
      </c>
      <c r="J53" s="7">
        <v>0</v>
      </c>
      <c r="K53" s="7">
        <v>0</v>
      </c>
      <c r="M53" t="s">
        <v>704</v>
      </c>
      <c r="AK53" s="7"/>
      <c r="AL53" s="7"/>
      <c r="AM53" s="7"/>
      <c r="AN53" s="7"/>
      <c r="AO53" s="7"/>
      <c r="AP53" s="7"/>
      <c r="AQ53" s="7"/>
    </row>
    <row r="54" spans="1:45" x14ac:dyDescent="0.35">
      <c r="A54" s="6" t="s">
        <v>92</v>
      </c>
      <c r="B54" s="7">
        <v>0</v>
      </c>
      <c r="C54" s="7">
        <v>0</v>
      </c>
      <c r="D54" s="7">
        <v>0</v>
      </c>
      <c r="E54" s="7">
        <v>0</v>
      </c>
      <c r="F54" s="7">
        <v>0</v>
      </c>
      <c r="G54" s="7">
        <v>0</v>
      </c>
      <c r="H54" s="7">
        <v>0</v>
      </c>
      <c r="I54" s="7">
        <v>0</v>
      </c>
      <c r="J54" s="7">
        <v>0</v>
      </c>
      <c r="K54" s="7">
        <v>0</v>
      </c>
      <c r="M54" t="s">
        <v>704</v>
      </c>
      <c r="AK54" s="7"/>
      <c r="AL54" s="7"/>
      <c r="AM54" s="7"/>
      <c r="AN54" s="7"/>
      <c r="AO54" s="7"/>
      <c r="AP54" s="7"/>
      <c r="AQ54" s="7"/>
    </row>
    <row r="55" spans="1:45" x14ac:dyDescent="0.35">
      <c r="A55" s="6" t="s">
        <v>93</v>
      </c>
      <c r="B55" s="7">
        <v>0</v>
      </c>
      <c r="C55" s="7">
        <v>0</v>
      </c>
      <c r="D55" s="7">
        <v>0</v>
      </c>
      <c r="E55" s="7">
        <v>0</v>
      </c>
      <c r="F55" s="7">
        <v>0</v>
      </c>
      <c r="G55" s="7">
        <v>0</v>
      </c>
      <c r="H55" s="7">
        <v>0</v>
      </c>
      <c r="I55" s="7">
        <v>0</v>
      </c>
      <c r="J55" s="7">
        <v>0</v>
      </c>
      <c r="K55" s="7">
        <v>0</v>
      </c>
      <c r="M55" t="s">
        <v>704</v>
      </c>
      <c r="AK55" s="7"/>
      <c r="AL55" s="7"/>
      <c r="AM55" s="7"/>
      <c r="AN55" s="7"/>
      <c r="AO55" s="7"/>
      <c r="AP55" s="7"/>
      <c r="AQ55" s="7"/>
    </row>
    <row r="56" spans="1:45" x14ac:dyDescent="0.35">
      <c r="A56" s="6" t="s">
        <v>97</v>
      </c>
      <c r="B56" s="7">
        <v>0</v>
      </c>
      <c r="C56" s="7">
        <v>0</v>
      </c>
      <c r="D56" s="7">
        <v>0</v>
      </c>
      <c r="E56" s="7">
        <v>0</v>
      </c>
      <c r="F56" s="7">
        <v>0</v>
      </c>
      <c r="G56" s="7">
        <v>0</v>
      </c>
      <c r="H56" s="7">
        <v>0</v>
      </c>
      <c r="I56" s="7">
        <v>0</v>
      </c>
      <c r="J56" s="7">
        <v>0</v>
      </c>
      <c r="K56" s="7">
        <v>0</v>
      </c>
      <c r="M56" t="s">
        <v>704</v>
      </c>
      <c r="AK56" s="7"/>
      <c r="AL56" s="7"/>
      <c r="AM56" s="7"/>
      <c r="AN56" s="7"/>
      <c r="AO56" s="7"/>
      <c r="AP56" s="7"/>
      <c r="AQ56" s="7"/>
    </row>
    <row r="57" spans="1:45" x14ac:dyDescent="0.35">
      <c r="A57" s="6" t="s">
        <v>98</v>
      </c>
      <c r="B57" s="7">
        <v>0</v>
      </c>
      <c r="C57" s="7">
        <v>0</v>
      </c>
      <c r="D57" s="7">
        <v>0</v>
      </c>
      <c r="E57" s="7">
        <v>0</v>
      </c>
      <c r="F57" s="7">
        <v>0</v>
      </c>
      <c r="G57" s="7">
        <v>0</v>
      </c>
      <c r="H57" s="7">
        <v>0</v>
      </c>
      <c r="I57" s="7">
        <v>0</v>
      </c>
      <c r="J57" s="7">
        <v>0</v>
      </c>
      <c r="K57" s="7">
        <v>0</v>
      </c>
      <c r="M57" t="s">
        <v>704</v>
      </c>
      <c r="AK57" s="7"/>
      <c r="AL57" s="7"/>
      <c r="AM57" s="7"/>
      <c r="AN57" s="7"/>
      <c r="AO57" s="7"/>
      <c r="AP57" s="7"/>
      <c r="AQ57" s="7"/>
    </row>
    <row r="58" spans="1:45" x14ac:dyDescent="0.35">
      <c r="A58" s="6" t="s">
        <v>99</v>
      </c>
      <c r="B58" s="7">
        <v>0</v>
      </c>
      <c r="C58" s="7">
        <v>0</v>
      </c>
      <c r="D58" s="7">
        <v>0</v>
      </c>
      <c r="E58" s="7">
        <v>0</v>
      </c>
      <c r="F58" s="7">
        <v>0</v>
      </c>
      <c r="G58" s="7">
        <v>0</v>
      </c>
      <c r="H58" s="7">
        <v>0</v>
      </c>
      <c r="I58" s="7">
        <v>0</v>
      </c>
      <c r="J58" s="7">
        <v>0</v>
      </c>
      <c r="K58" s="7">
        <v>0</v>
      </c>
      <c r="M58" t="s">
        <v>704</v>
      </c>
      <c r="AK58" s="7"/>
      <c r="AL58" s="7"/>
      <c r="AM58" s="7"/>
      <c r="AN58" s="7"/>
      <c r="AO58" s="7"/>
      <c r="AP58" s="7"/>
      <c r="AQ58" s="7"/>
    </row>
    <row r="59" spans="1:45" x14ac:dyDescent="0.35">
      <c r="A59" s="6" t="s">
        <v>94</v>
      </c>
      <c r="B59" s="7">
        <v>0</v>
      </c>
      <c r="C59" s="7">
        <v>0</v>
      </c>
      <c r="D59" s="7">
        <v>0</v>
      </c>
      <c r="E59" s="7">
        <v>0</v>
      </c>
      <c r="F59" s="7">
        <v>0</v>
      </c>
      <c r="G59" s="7">
        <v>0</v>
      </c>
      <c r="H59" s="7">
        <v>0</v>
      </c>
      <c r="I59" s="7">
        <v>0</v>
      </c>
      <c r="J59" s="7">
        <v>0</v>
      </c>
      <c r="K59" s="7">
        <v>0</v>
      </c>
      <c r="M59" t="s">
        <v>704</v>
      </c>
      <c r="AK59" s="7"/>
      <c r="AL59" s="7"/>
      <c r="AM59" s="7"/>
      <c r="AN59" s="7"/>
      <c r="AO59" s="7"/>
      <c r="AP59" s="7"/>
      <c r="AQ59" s="7"/>
    </row>
    <row r="60" spans="1:45" x14ac:dyDescent="0.35">
      <c r="A60" s="6" t="s">
        <v>95</v>
      </c>
      <c r="B60" s="7">
        <v>0</v>
      </c>
      <c r="C60" s="7">
        <v>0</v>
      </c>
      <c r="D60" s="7">
        <v>0</v>
      </c>
      <c r="E60" s="7">
        <v>0</v>
      </c>
      <c r="F60" s="7">
        <v>0</v>
      </c>
      <c r="G60" s="7">
        <v>0</v>
      </c>
      <c r="H60" s="7">
        <v>0</v>
      </c>
      <c r="I60" s="7">
        <v>0</v>
      </c>
      <c r="J60" s="7">
        <v>0</v>
      </c>
      <c r="K60" s="7">
        <v>0</v>
      </c>
      <c r="M60" t="s">
        <v>704</v>
      </c>
      <c r="AK60" s="7"/>
      <c r="AL60" s="7"/>
      <c r="AM60" s="7"/>
      <c r="AN60" s="7"/>
      <c r="AO60" s="7"/>
      <c r="AP60" s="7"/>
      <c r="AQ60" s="7"/>
    </row>
    <row r="61" spans="1:45" x14ac:dyDescent="0.35">
      <c r="A61" s="6" t="s">
        <v>96</v>
      </c>
      <c r="B61" s="7">
        <v>0</v>
      </c>
      <c r="C61" s="7">
        <v>0</v>
      </c>
      <c r="D61" s="7">
        <v>0</v>
      </c>
      <c r="E61" s="7">
        <v>0</v>
      </c>
      <c r="F61" s="7">
        <v>0</v>
      </c>
      <c r="G61" s="7">
        <v>0</v>
      </c>
      <c r="H61" s="7">
        <v>0</v>
      </c>
      <c r="I61" s="7">
        <v>0</v>
      </c>
      <c r="J61" s="7">
        <v>0</v>
      </c>
      <c r="K61" s="7">
        <v>0</v>
      </c>
      <c r="M61" t="s">
        <v>704</v>
      </c>
      <c r="AK61" s="7"/>
      <c r="AL61" s="7"/>
      <c r="AM61" s="7"/>
      <c r="AN61" s="7"/>
      <c r="AO61" s="7"/>
      <c r="AP61" s="7"/>
      <c r="AQ61" s="7"/>
    </row>
    <row r="63" spans="1:45" x14ac:dyDescent="0.35">
      <c r="A63" s="211" t="s">
        <v>26</v>
      </c>
      <c r="B63" s="212">
        <v>1.93514300049205</v>
      </c>
      <c r="C63" s="212">
        <v>0.56319226416497803</v>
      </c>
      <c r="D63" s="212">
        <v>11.7551905555615</v>
      </c>
      <c r="E63" s="212">
        <v>10.752088135960999</v>
      </c>
      <c r="F63" s="212" t="e">
        <v>#DIV/0!</v>
      </c>
      <c r="G63" s="212">
        <v>0</v>
      </c>
      <c r="H63" s="212" t="e">
        <v>#DIV/0!</v>
      </c>
      <c r="I63" s="212" t="e">
        <v>#DIV/0!</v>
      </c>
      <c r="J63" s="212" t="e">
        <v>#DIV/0!</v>
      </c>
      <c r="K63" s="212" t="e">
        <v>#DIV/0!</v>
      </c>
      <c r="M63" t="s">
        <v>704</v>
      </c>
      <c r="AK63" s="212"/>
      <c r="AL63" s="212"/>
      <c r="AM63" s="212"/>
      <c r="AN63" s="212"/>
      <c r="AO63" s="212"/>
      <c r="AP63" s="212"/>
      <c r="AQ63" s="212"/>
      <c r="AS63" t="s">
        <v>598</v>
      </c>
    </row>
    <row r="64" spans="1:45" x14ac:dyDescent="0.35">
      <c r="A64" s="6" t="s">
        <v>39</v>
      </c>
      <c r="B64" s="7" t="e">
        <v>#DIV/0!</v>
      </c>
      <c r="C64" s="7">
        <v>0</v>
      </c>
      <c r="D64" s="7" t="e">
        <v>#DIV/0!</v>
      </c>
      <c r="E64" s="7" t="e">
        <v>#DIV/0!</v>
      </c>
      <c r="F64" s="7">
        <v>0</v>
      </c>
      <c r="G64" s="7">
        <v>0</v>
      </c>
      <c r="H64" s="7">
        <v>0</v>
      </c>
      <c r="I64" s="7">
        <v>0</v>
      </c>
      <c r="J64" s="7">
        <v>0</v>
      </c>
      <c r="K64" s="7">
        <v>0</v>
      </c>
      <c r="M64" t="s">
        <v>704</v>
      </c>
      <c r="AK64" s="7"/>
      <c r="AL64" s="7"/>
      <c r="AM64" s="7"/>
      <c r="AN64" s="7"/>
      <c r="AO64" s="7"/>
      <c r="AP64" s="7"/>
      <c r="AQ64" s="7"/>
    </row>
    <row r="65" spans="1:43" x14ac:dyDescent="0.35">
      <c r="A65" s="6" t="s">
        <v>40</v>
      </c>
      <c r="B65" s="7" t="e">
        <v>#DIV/0!</v>
      </c>
      <c r="C65" s="7" t="e">
        <v>#DIV/0!</v>
      </c>
      <c r="D65" s="7" t="e">
        <v>#DIV/0!</v>
      </c>
      <c r="E65" s="7" t="e">
        <v>#DIV/0!</v>
      </c>
      <c r="F65" s="7">
        <v>0</v>
      </c>
      <c r="G65" s="7">
        <v>0</v>
      </c>
      <c r="H65" s="7">
        <v>0</v>
      </c>
      <c r="I65" s="7">
        <v>0</v>
      </c>
      <c r="J65" s="7">
        <v>0</v>
      </c>
      <c r="K65" s="7">
        <v>0</v>
      </c>
      <c r="M65" t="s">
        <v>704</v>
      </c>
      <c r="AK65" s="7"/>
      <c r="AL65" s="7"/>
      <c r="AM65" s="7"/>
      <c r="AN65" s="7"/>
      <c r="AO65" s="7"/>
      <c r="AP65" s="7"/>
      <c r="AQ65" s="7"/>
    </row>
    <row r="66" spans="1:43" x14ac:dyDescent="0.35">
      <c r="A66" s="6" t="s">
        <v>41</v>
      </c>
      <c r="B66" s="7">
        <v>8.3895871035311997E-3</v>
      </c>
      <c r="C66" s="7" t="e">
        <v>#DIV/0!</v>
      </c>
      <c r="D66" s="7" t="e">
        <v>#DIV/0!</v>
      </c>
      <c r="E66" s="7">
        <v>0.157939846593045</v>
      </c>
      <c r="F66" s="7">
        <v>0</v>
      </c>
      <c r="G66" s="7">
        <v>0</v>
      </c>
      <c r="H66" s="7">
        <v>0</v>
      </c>
      <c r="I66" s="7">
        <v>0</v>
      </c>
      <c r="J66" s="7">
        <v>0</v>
      </c>
      <c r="K66" s="7">
        <v>0</v>
      </c>
      <c r="M66" t="s">
        <v>704</v>
      </c>
      <c r="AK66" s="7"/>
      <c r="AL66" s="7"/>
      <c r="AM66" s="7"/>
      <c r="AN66" s="7"/>
      <c r="AO66" s="7"/>
      <c r="AP66" s="7"/>
      <c r="AQ66" s="7"/>
    </row>
    <row r="67" spans="1:43" x14ac:dyDescent="0.35">
      <c r="A67" s="6" t="s">
        <v>42</v>
      </c>
      <c r="B67" s="7" t="e">
        <v>#DIV/0!</v>
      </c>
      <c r="C67" s="7">
        <v>0</v>
      </c>
      <c r="D67" s="7" t="e">
        <v>#DIV/0!</v>
      </c>
      <c r="E67" s="7" t="e">
        <v>#DIV/0!</v>
      </c>
      <c r="F67" s="7">
        <v>0</v>
      </c>
      <c r="G67" s="7">
        <v>0</v>
      </c>
      <c r="H67" s="7">
        <v>0</v>
      </c>
      <c r="I67" s="7">
        <v>0</v>
      </c>
      <c r="J67" s="7">
        <v>0</v>
      </c>
      <c r="K67" s="7">
        <v>0</v>
      </c>
      <c r="M67" t="s">
        <v>704</v>
      </c>
      <c r="AK67" s="7"/>
      <c r="AL67" s="7"/>
      <c r="AM67" s="7"/>
      <c r="AN67" s="7"/>
      <c r="AO67" s="7"/>
      <c r="AP67" s="7"/>
      <c r="AQ67" s="7"/>
    </row>
    <row r="68" spans="1:43" x14ac:dyDescent="0.35">
      <c r="A68" s="6" t="s">
        <v>33</v>
      </c>
      <c r="B68" s="7" t="e">
        <v>#DIV/0!</v>
      </c>
      <c r="C68" s="7">
        <v>0</v>
      </c>
      <c r="D68" s="7" t="e">
        <v>#DIV/0!</v>
      </c>
      <c r="E68" s="7" t="e">
        <v>#DIV/0!</v>
      </c>
      <c r="F68" s="7">
        <v>0</v>
      </c>
      <c r="G68" s="7">
        <v>0</v>
      </c>
      <c r="H68" s="7">
        <v>0</v>
      </c>
      <c r="I68" s="7">
        <v>0</v>
      </c>
      <c r="J68" s="7">
        <v>0</v>
      </c>
      <c r="K68" s="7">
        <v>0</v>
      </c>
      <c r="M68" t="s">
        <v>704</v>
      </c>
      <c r="AK68" s="7"/>
      <c r="AL68" s="7"/>
      <c r="AM68" s="7"/>
      <c r="AN68" s="7"/>
      <c r="AO68" s="7"/>
      <c r="AP68" s="7"/>
      <c r="AQ68" s="7"/>
    </row>
    <row r="69" spans="1:43" x14ac:dyDescent="0.35">
      <c r="A69" s="6" t="s">
        <v>36</v>
      </c>
      <c r="B69" s="7" t="e">
        <v>#DIV/0!</v>
      </c>
      <c r="C69" s="7">
        <v>0</v>
      </c>
      <c r="D69" s="7" t="e">
        <v>#DIV/0!</v>
      </c>
      <c r="E69" s="7" t="e">
        <v>#DIV/0!</v>
      </c>
      <c r="F69" s="7">
        <v>0</v>
      </c>
      <c r="G69" s="7">
        <v>0</v>
      </c>
      <c r="H69" s="7">
        <v>0</v>
      </c>
      <c r="I69" s="7">
        <v>0</v>
      </c>
      <c r="J69" s="7">
        <v>0</v>
      </c>
      <c r="K69" s="7">
        <v>0</v>
      </c>
      <c r="M69" t="s">
        <v>704</v>
      </c>
      <c r="AK69" s="7"/>
      <c r="AL69" s="7"/>
      <c r="AM69" s="7"/>
      <c r="AN69" s="7"/>
      <c r="AO69" s="7"/>
      <c r="AP69" s="7"/>
      <c r="AQ69" s="7"/>
    </row>
    <row r="70" spans="1:43" x14ac:dyDescent="0.35">
      <c r="A70" s="6" t="s">
        <v>28</v>
      </c>
      <c r="B70" s="7">
        <v>0.24143076438181399</v>
      </c>
      <c r="C70" s="7" t="e">
        <v>#DIV/0!</v>
      </c>
      <c r="D70" s="7" t="e">
        <v>#DIV/0!</v>
      </c>
      <c r="E70" s="7">
        <v>2.3826499302107602</v>
      </c>
      <c r="F70" s="7">
        <v>0</v>
      </c>
      <c r="G70" s="7">
        <v>0</v>
      </c>
      <c r="H70" s="7">
        <v>0</v>
      </c>
      <c r="I70" s="7" t="e">
        <v>#DIV/0!</v>
      </c>
      <c r="J70" s="7" t="e">
        <v>#DIV/0!</v>
      </c>
      <c r="K70" s="7">
        <v>0</v>
      </c>
      <c r="M70" t="s">
        <v>704</v>
      </c>
      <c r="AK70" s="7"/>
      <c r="AL70" s="7"/>
      <c r="AM70" s="7"/>
      <c r="AN70" s="7"/>
      <c r="AO70" s="7"/>
      <c r="AP70" s="7"/>
      <c r="AQ70" s="7"/>
    </row>
    <row r="71" spans="1:43" x14ac:dyDescent="0.35">
      <c r="A71" s="6" t="s">
        <v>29</v>
      </c>
      <c r="B71" s="7">
        <v>6.4677135536579902E-2</v>
      </c>
      <c r="C71" s="7" t="e">
        <v>#DIV/0!</v>
      </c>
      <c r="D71" s="7" t="e">
        <v>#DIV/0!</v>
      </c>
      <c r="E71" s="7">
        <v>1.0077420711857501</v>
      </c>
      <c r="F71" s="7" t="e">
        <v>#DIV/0!</v>
      </c>
      <c r="G71" s="7">
        <v>0</v>
      </c>
      <c r="H71" s="7" t="e">
        <v>#DIV/0!</v>
      </c>
      <c r="I71" s="7" t="e">
        <v>#DIV/0!</v>
      </c>
      <c r="J71" s="7">
        <v>0</v>
      </c>
      <c r="K71" s="7">
        <v>0</v>
      </c>
      <c r="M71" t="s">
        <v>704</v>
      </c>
      <c r="AK71" s="7"/>
      <c r="AL71" s="7"/>
      <c r="AM71" s="7"/>
      <c r="AN71" s="7"/>
      <c r="AO71" s="7"/>
      <c r="AP71" s="7"/>
      <c r="AQ71" s="7"/>
    </row>
    <row r="72" spans="1:43" x14ac:dyDescent="0.35">
      <c r="A72" s="6" t="s">
        <v>34</v>
      </c>
      <c r="B72" s="7" t="e">
        <v>#DIV/0!</v>
      </c>
      <c r="C72" s="7">
        <v>0</v>
      </c>
      <c r="D72" s="7" t="e">
        <v>#DIV/0!</v>
      </c>
      <c r="E72" s="7" t="e">
        <v>#DIV/0!</v>
      </c>
      <c r="F72" s="7">
        <v>0</v>
      </c>
      <c r="G72" s="7">
        <v>0</v>
      </c>
      <c r="H72" s="7">
        <v>0</v>
      </c>
      <c r="I72" s="7">
        <v>0</v>
      </c>
      <c r="J72" s="7">
        <v>0</v>
      </c>
      <c r="K72" s="7">
        <v>0</v>
      </c>
      <c r="M72" t="s">
        <v>704</v>
      </c>
      <c r="AK72" s="7"/>
      <c r="AL72" s="7"/>
      <c r="AM72" s="7"/>
      <c r="AN72" s="7"/>
      <c r="AO72" s="7"/>
      <c r="AP72" s="7"/>
      <c r="AQ72" s="7"/>
    </row>
    <row r="73" spans="1:43" x14ac:dyDescent="0.35">
      <c r="A73" s="6" t="s">
        <v>37</v>
      </c>
      <c r="B73" s="7">
        <v>5.05717658000526E-3</v>
      </c>
      <c r="C73" s="7">
        <v>0</v>
      </c>
      <c r="D73" s="7">
        <v>0</v>
      </c>
      <c r="E73" s="7">
        <v>0.10497315661727399</v>
      </c>
      <c r="F73" s="7">
        <v>0</v>
      </c>
      <c r="G73" s="7">
        <v>0</v>
      </c>
      <c r="H73" s="7">
        <v>0</v>
      </c>
      <c r="I73" s="7">
        <v>0</v>
      </c>
      <c r="J73" s="7">
        <v>0</v>
      </c>
      <c r="K73" s="7">
        <v>0</v>
      </c>
      <c r="M73" t="s">
        <v>704</v>
      </c>
      <c r="AK73" s="7"/>
      <c r="AL73" s="7"/>
      <c r="AM73" s="7"/>
      <c r="AN73" s="7"/>
      <c r="AO73" s="7"/>
      <c r="AP73" s="7"/>
      <c r="AQ73" s="7"/>
    </row>
    <row r="74" spans="1:43" x14ac:dyDescent="0.35">
      <c r="A74" s="6" t="s">
        <v>38</v>
      </c>
      <c r="B74" s="7">
        <v>0</v>
      </c>
      <c r="C74" s="7">
        <v>0</v>
      </c>
      <c r="D74" s="7">
        <v>0</v>
      </c>
      <c r="E74" s="7">
        <v>0</v>
      </c>
      <c r="F74" s="7">
        <v>0</v>
      </c>
      <c r="G74" s="7">
        <v>0</v>
      </c>
      <c r="H74" s="7">
        <v>0</v>
      </c>
      <c r="I74" s="7">
        <v>0</v>
      </c>
      <c r="J74" s="7">
        <v>0</v>
      </c>
      <c r="K74" s="7">
        <v>0</v>
      </c>
      <c r="M74" t="s">
        <v>704</v>
      </c>
      <c r="AK74" s="7"/>
      <c r="AL74" s="7"/>
      <c r="AM74" s="7"/>
      <c r="AN74" s="7"/>
      <c r="AO74" s="7"/>
      <c r="AP74" s="7"/>
      <c r="AQ74" s="7"/>
    </row>
    <row r="75" spans="1:43" x14ac:dyDescent="0.35">
      <c r="A75" s="6" t="s">
        <v>31</v>
      </c>
      <c r="B75" s="7" t="e">
        <v>#DIV/0!</v>
      </c>
      <c r="C75" s="7">
        <v>0</v>
      </c>
      <c r="D75" s="7" t="e">
        <v>#DIV/0!</v>
      </c>
      <c r="E75" s="7">
        <v>1.2000653782608499</v>
      </c>
      <c r="F75" s="7">
        <v>0</v>
      </c>
      <c r="G75" s="7">
        <v>0</v>
      </c>
      <c r="H75" s="7">
        <v>0</v>
      </c>
      <c r="I75" s="7">
        <v>0</v>
      </c>
      <c r="J75" s="7">
        <v>0</v>
      </c>
      <c r="K75" s="7">
        <v>0</v>
      </c>
      <c r="M75" t="s">
        <v>704</v>
      </c>
      <c r="AK75" s="7"/>
      <c r="AL75" s="7"/>
      <c r="AM75" s="7"/>
      <c r="AN75" s="7"/>
      <c r="AO75" s="7"/>
      <c r="AP75" s="7"/>
      <c r="AQ75" s="7"/>
    </row>
    <row r="76" spans="1:43" x14ac:dyDescent="0.35">
      <c r="A76" s="6" t="s">
        <v>32</v>
      </c>
      <c r="B76" s="7">
        <v>4.7236684280227703E-2</v>
      </c>
      <c r="C76" s="7" t="e">
        <v>#DIV/0!</v>
      </c>
      <c r="D76" s="7" t="e">
        <v>#DIV/0!</v>
      </c>
      <c r="E76" s="7">
        <v>0.82332242647929799</v>
      </c>
      <c r="F76" s="7" t="e">
        <v>#DIV/0!</v>
      </c>
      <c r="G76" s="7">
        <v>0</v>
      </c>
      <c r="H76" s="7" t="e">
        <v>#DIV/0!</v>
      </c>
      <c r="I76" s="7" t="e">
        <v>#DIV/0!</v>
      </c>
      <c r="J76" s="7">
        <v>0</v>
      </c>
      <c r="K76" s="7">
        <v>0</v>
      </c>
      <c r="M76" t="s">
        <v>704</v>
      </c>
      <c r="AK76" s="7"/>
      <c r="AL76" s="7"/>
      <c r="AM76" s="7"/>
      <c r="AN76" s="7"/>
      <c r="AO76" s="7"/>
      <c r="AP76" s="7"/>
      <c r="AQ76" s="7"/>
    </row>
    <row r="77" spans="1:43" x14ac:dyDescent="0.35">
      <c r="A77" s="6" t="s">
        <v>27</v>
      </c>
      <c r="B77" s="7">
        <v>2.2880134192491202</v>
      </c>
      <c r="C77" s="7">
        <v>0.56319226416497803</v>
      </c>
      <c r="D77" s="7">
        <v>14.0220682531167</v>
      </c>
      <c r="E77" s="7">
        <v>13.175752645239401</v>
      </c>
      <c r="F77" s="7" t="e">
        <v>#DIV/0!</v>
      </c>
      <c r="G77" s="7">
        <v>0</v>
      </c>
      <c r="H77" s="7" t="e">
        <v>#DIV/0!</v>
      </c>
      <c r="I77" s="7" t="e">
        <v>#DIV/0!</v>
      </c>
      <c r="J77" s="7" t="e">
        <v>#DIV/0!</v>
      </c>
      <c r="K77" s="7" t="e">
        <v>#DIV/0!</v>
      </c>
      <c r="M77" t="s">
        <v>704</v>
      </c>
      <c r="AK77" s="7"/>
      <c r="AL77" s="7"/>
      <c r="AM77" s="7"/>
      <c r="AN77" s="7"/>
      <c r="AO77" s="7"/>
      <c r="AP77" s="7"/>
      <c r="AQ77" s="7"/>
    </row>
    <row r="78" spans="1:43" x14ac:dyDescent="0.35">
      <c r="A78" s="6" t="s">
        <v>30</v>
      </c>
      <c r="B78" s="7">
        <v>1.4903052878373699</v>
      </c>
      <c r="C78" s="7">
        <v>0.52834012315604695</v>
      </c>
      <c r="D78" s="7">
        <v>10.487491409068401</v>
      </c>
      <c r="E78" s="7" t="e">
        <v>#DIV/0!</v>
      </c>
      <c r="F78" s="7" t="e">
        <v>#DIV/0!</v>
      </c>
      <c r="G78" s="7">
        <v>0</v>
      </c>
      <c r="H78" s="7" t="e">
        <v>#DIV/0!</v>
      </c>
      <c r="I78" s="7" t="e">
        <v>#DIV/0!</v>
      </c>
      <c r="J78" s="7">
        <v>0</v>
      </c>
      <c r="K78" s="7" t="e">
        <v>#DIV/0!</v>
      </c>
      <c r="M78" t="s">
        <v>704</v>
      </c>
      <c r="AK78" s="7"/>
      <c r="AL78" s="7"/>
      <c r="AM78" s="7"/>
      <c r="AN78" s="7"/>
      <c r="AO78" s="7"/>
      <c r="AP78" s="7"/>
      <c r="AQ78" s="7"/>
    </row>
    <row r="79" spans="1:43" x14ac:dyDescent="0.35">
      <c r="A79" s="6" t="s">
        <v>35</v>
      </c>
      <c r="B79" s="7" t="e">
        <v>#DIV/0!</v>
      </c>
      <c r="C79" s="7">
        <v>0</v>
      </c>
      <c r="D79" s="7" t="e">
        <v>#DIV/0!</v>
      </c>
      <c r="E79" s="7" t="e">
        <v>#DIV/0!</v>
      </c>
      <c r="F79" s="7">
        <v>0</v>
      </c>
      <c r="G79" s="7">
        <v>0</v>
      </c>
      <c r="H79" s="7">
        <v>0</v>
      </c>
      <c r="I79" s="7">
        <v>0</v>
      </c>
      <c r="J79" s="7">
        <v>0</v>
      </c>
      <c r="K79" s="7">
        <v>0</v>
      </c>
      <c r="M79" t="s">
        <v>704</v>
      </c>
      <c r="AK79" s="7"/>
      <c r="AL79" s="7"/>
      <c r="AM79" s="7"/>
      <c r="AN79" s="7"/>
      <c r="AO79" s="7"/>
      <c r="AP79" s="7"/>
      <c r="AQ79" s="7"/>
    </row>
    <row r="81" spans="1:43" x14ac:dyDescent="0.35">
      <c r="A81" s="6" t="s">
        <v>88</v>
      </c>
      <c r="B81" s="7">
        <v>0</v>
      </c>
      <c r="C81" s="7">
        <v>0</v>
      </c>
      <c r="D81" s="7">
        <v>0</v>
      </c>
      <c r="E81" s="7">
        <v>0</v>
      </c>
      <c r="F81" s="7">
        <v>0</v>
      </c>
      <c r="G81" s="7">
        <v>0</v>
      </c>
      <c r="H81" s="7">
        <v>0</v>
      </c>
      <c r="I81" s="7">
        <v>0</v>
      </c>
      <c r="J81" s="7">
        <v>0</v>
      </c>
      <c r="K81" s="7">
        <v>0</v>
      </c>
      <c r="M81" t="s">
        <v>704</v>
      </c>
      <c r="AK81" s="7"/>
      <c r="AL81" s="7"/>
      <c r="AM81" s="7"/>
      <c r="AN81" s="7"/>
      <c r="AO81" s="7"/>
      <c r="AP81" s="7"/>
      <c r="AQ81" s="7"/>
    </row>
    <row r="82" spans="1:43" x14ac:dyDescent="0.35">
      <c r="A82" s="6" t="s">
        <v>89</v>
      </c>
      <c r="B82" s="7">
        <v>0</v>
      </c>
      <c r="C82" s="7">
        <v>0</v>
      </c>
      <c r="D82" s="7">
        <v>0</v>
      </c>
      <c r="E82" s="7">
        <v>0</v>
      </c>
      <c r="F82" s="7">
        <v>0</v>
      </c>
      <c r="G82" s="7">
        <v>0</v>
      </c>
      <c r="H82" s="7">
        <v>0</v>
      </c>
      <c r="I82" s="7">
        <v>0</v>
      </c>
      <c r="J82" s="7">
        <v>0</v>
      </c>
      <c r="K82" s="7">
        <v>0</v>
      </c>
      <c r="M82" t="s">
        <v>704</v>
      </c>
      <c r="AK82" s="7"/>
      <c r="AL82" s="7"/>
      <c r="AM82" s="7"/>
      <c r="AN82" s="7"/>
      <c r="AO82" s="7"/>
      <c r="AP82" s="7"/>
      <c r="AQ82" s="7"/>
    </row>
    <row r="83" spans="1:43" x14ac:dyDescent="0.35">
      <c r="A83" s="6" t="s">
        <v>90</v>
      </c>
      <c r="B83" s="7">
        <v>0</v>
      </c>
      <c r="C83" s="7">
        <v>0</v>
      </c>
      <c r="D83" s="7">
        <v>0</v>
      </c>
      <c r="E83" s="7">
        <v>0</v>
      </c>
      <c r="F83" s="7">
        <v>0</v>
      </c>
      <c r="G83" s="7">
        <v>0</v>
      </c>
      <c r="H83" s="7">
        <v>0</v>
      </c>
      <c r="I83" s="7">
        <v>0</v>
      </c>
      <c r="J83" s="7">
        <v>0</v>
      </c>
      <c r="K83" s="7">
        <v>0</v>
      </c>
      <c r="M83" t="s">
        <v>704</v>
      </c>
      <c r="AK83" s="7"/>
      <c r="AL83" s="7"/>
      <c r="AM83" s="7"/>
      <c r="AN83" s="7"/>
      <c r="AO83" s="7"/>
      <c r="AP83" s="7"/>
      <c r="AQ83" s="7"/>
    </row>
    <row r="85" spans="1:43" x14ac:dyDescent="0.35">
      <c r="A85" s="211" t="s">
        <v>51</v>
      </c>
      <c r="B85" s="212">
        <v>5.9606842640900304</v>
      </c>
      <c r="C85" s="212">
        <v>7.7667043137213501</v>
      </c>
      <c r="D85" s="212">
        <v>7.1811861460879003</v>
      </c>
      <c r="E85" s="212">
        <v>1.5851411518690199</v>
      </c>
      <c r="F85" s="212">
        <v>4.0388700981024099</v>
      </c>
      <c r="G85" s="212">
        <v>7.1494029725836796</v>
      </c>
      <c r="H85" s="212">
        <v>3.9631227548374799</v>
      </c>
      <c r="I85" s="212">
        <v>8.0104802725064008</v>
      </c>
      <c r="J85" s="212">
        <v>4.3702491449180396</v>
      </c>
      <c r="K85" s="212">
        <v>4.6400300572174196</v>
      </c>
      <c r="M85" t="s">
        <v>704</v>
      </c>
      <c r="AK85" s="212"/>
      <c r="AL85" s="212"/>
      <c r="AM85" s="212"/>
      <c r="AN85" s="212"/>
      <c r="AO85" s="212"/>
      <c r="AP85" s="212"/>
      <c r="AQ85" s="212"/>
    </row>
    <row r="86" spans="1:43" x14ac:dyDescent="0.35">
      <c r="A86" s="6" t="s">
        <v>207</v>
      </c>
      <c r="B86" s="7">
        <v>0</v>
      </c>
      <c r="C86" s="7">
        <v>0</v>
      </c>
      <c r="D86" s="7">
        <v>0</v>
      </c>
      <c r="E86" s="7">
        <v>0</v>
      </c>
      <c r="F86" s="7">
        <v>0</v>
      </c>
      <c r="G86" s="7">
        <v>0</v>
      </c>
      <c r="H86" s="7">
        <v>0</v>
      </c>
      <c r="I86" s="7">
        <v>0</v>
      </c>
      <c r="J86" s="7">
        <v>0</v>
      </c>
      <c r="K86" s="7">
        <v>0</v>
      </c>
      <c r="M86" t="s">
        <v>704</v>
      </c>
      <c r="AK86" s="7"/>
      <c r="AL86" s="7"/>
      <c r="AM86" s="7"/>
      <c r="AN86" s="7"/>
      <c r="AO86" s="7"/>
      <c r="AP86" s="7"/>
      <c r="AQ86" s="7"/>
    </row>
    <row r="87" spans="1:43" x14ac:dyDescent="0.35">
      <c r="A87" s="6" t="s">
        <v>50</v>
      </c>
      <c r="B87" s="7">
        <v>5.5446717894273201</v>
      </c>
      <c r="C87" s="7">
        <v>10.9336036976337</v>
      </c>
      <c r="D87" s="7">
        <v>15.192820285547599</v>
      </c>
      <c r="E87" s="7">
        <v>3.1901065159728899</v>
      </c>
      <c r="F87" s="7">
        <v>1.6323862027517799</v>
      </c>
      <c r="G87" s="7">
        <v>0.39446661093437302</v>
      </c>
      <c r="H87" s="7">
        <v>0.80605827264209395</v>
      </c>
      <c r="I87" s="7">
        <v>4.86322571831289</v>
      </c>
      <c r="J87" s="7">
        <v>5.1510702194110003</v>
      </c>
      <c r="K87" s="7">
        <v>4.1570114244762504</v>
      </c>
      <c r="M87" t="s">
        <v>704</v>
      </c>
      <c r="AK87" s="7"/>
      <c r="AL87" s="7"/>
      <c r="AM87" s="7"/>
      <c r="AN87" s="7"/>
      <c r="AO87" s="7"/>
      <c r="AP87" s="7"/>
      <c r="AQ87" s="7"/>
    </row>
    <row r="89" spans="1:43" x14ac:dyDescent="0.35">
      <c r="A89" s="207" t="s">
        <v>579</v>
      </c>
    </row>
    <row r="90" spans="1:43" x14ac:dyDescent="0.35">
      <c r="A90" s="6" t="s">
        <v>109</v>
      </c>
      <c r="B90" s="261">
        <v>7.5769020376751097</v>
      </c>
      <c r="C90" s="261">
        <v>7.7296081237980099</v>
      </c>
      <c r="D90" s="261">
        <v>7.6989831181366197</v>
      </c>
      <c r="E90" s="261">
        <v>8.0834825537767596</v>
      </c>
      <c r="F90" s="261">
        <v>7.3686480648796202</v>
      </c>
      <c r="G90" s="261">
        <v>6.1227871084389696</v>
      </c>
      <c r="H90" s="261">
        <v>6.08593128730306</v>
      </c>
      <c r="I90" s="261">
        <v>7.1167609067628002</v>
      </c>
      <c r="J90" s="261">
        <v>8.1527352475016492</v>
      </c>
      <c r="K90" s="261">
        <v>8.26168602597369</v>
      </c>
      <c r="M90" t="s">
        <v>697</v>
      </c>
      <c r="AK90" s="261"/>
      <c r="AL90" s="261"/>
      <c r="AM90" s="261"/>
      <c r="AN90" s="261"/>
      <c r="AO90" s="261"/>
      <c r="AP90" s="261"/>
      <c r="AQ90" s="261"/>
    </row>
    <row r="91" spans="1:43" x14ac:dyDescent="0.35">
      <c r="A91" s="6" t="s">
        <v>110</v>
      </c>
      <c r="B91" s="261">
        <v>8.2807473391388395</v>
      </c>
      <c r="C91" s="261">
        <v>8.2345920152808301</v>
      </c>
      <c r="D91" s="261">
        <v>8.5779231865698904</v>
      </c>
      <c r="E91" s="261">
        <v>8.4506264137157707</v>
      </c>
      <c r="F91" s="261">
        <v>8.0094043566819604</v>
      </c>
      <c r="G91" s="261" t="e">
        <v>#DIV/0!</v>
      </c>
      <c r="H91" s="261">
        <v>7.6637383224776503</v>
      </c>
      <c r="I91" s="261">
        <v>8.0940991530563799</v>
      </c>
      <c r="J91" s="261">
        <v>8.6276146067901003</v>
      </c>
      <c r="K91" s="261">
        <v>7.9864418291509098</v>
      </c>
      <c r="M91" t="s">
        <v>697</v>
      </c>
      <c r="AK91" s="261">
        <v>3.7</v>
      </c>
      <c r="AL91" s="261"/>
      <c r="AM91" s="261"/>
      <c r="AN91" s="261"/>
      <c r="AO91" s="261"/>
      <c r="AP91" s="261"/>
      <c r="AQ91" s="261"/>
    </row>
    <row r="92" spans="1:43" x14ac:dyDescent="0.35">
      <c r="A92" s="6" t="s">
        <v>111</v>
      </c>
      <c r="B92" s="261">
        <v>6.0633449311816801</v>
      </c>
      <c r="C92" s="261">
        <v>6.3438680651558101</v>
      </c>
      <c r="D92" s="261">
        <v>5.6584371373679501</v>
      </c>
      <c r="E92" s="261" t="e">
        <v>#DIV/0!</v>
      </c>
      <c r="F92" s="261">
        <v>6.2055804528257603</v>
      </c>
      <c r="G92" s="261">
        <v>5.9439053369194701</v>
      </c>
      <c r="H92" s="261">
        <v>5.6169712750737197</v>
      </c>
      <c r="I92" s="261">
        <v>5.7557591576365299</v>
      </c>
      <c r="J92" s="261">
        <v>6.7443235626036699</v>
      </c>
      <c r="K92" s="261">
        <v>6.7213214765328297</v>
      </c>
      <c r="M92" t="s">
        <v>697</v>
      </c>
      <c r="AK92" s="261">
        <v>3</v>
      </c>
      <c r="AL92" s="261"/>
      <c r="AM92" s="261"/>
      <c r="AN92" s="261"/>
      <c r="AO92" s="261"/>
      <c r="AP92" s="261"/>
      <c r="AQ92" s="261"/>
    </row>
    <row r="93" spans="1:43" x14ac:dyDescent="0.35">
      <c r="A93" s="6" t="s">
        <v>112</v>
      </c>
      <c r="B93" s="261">
        <v>3.3910987378234001</v>
      </c>
      <c r="C93" s="261">
        <v>3.3903728991031401</v>
      </c>
      <c r="D93" s="261">
        <v>3.5722592977279799</v>
      </c>
      <c r="E93" s="261" t="e">
        <v>#DIV/0!</v>
      </c>
      <c r="F93" s="261">
        <v>2.8314298679296401</v>
      </c>
      <c r="G93" s="261">
        <v>0</v>
      </c>
      <c r="H93" s="261" t="e">
        <v>#DIV/0!</v>
      </c>
      <c r="I93" s="261">
        <v>3.2414138081932502</v>
      </c>
      <c r="J93" s="261">
        <v>3.0178822347345098</v>
      </c>
      <c r="K93" s="261">
        <v>3.5326727792377102</v>
      </c>
      <c r="M93" t="s">
        <v>697</v>
      </c>
      <c r="AK93" s="261">
        <v>4.4000000000000004</v>
      </c>
      <c r="AL93" s="261"/>
      <c r="AM93" s="261"/>
      <c r="AN93" s="261"/>
      <c r="AO93" s="261"/>
      <c r="AP93" s="261"/>
      <c r="AQ93" s="261"/>
    </row>
    <row r="94" spans="1:43" x14ac:dyDescent="0.35">
      <c r="A94" s="6" t="s">
        <v>113</v>
      </c>
      <c r="B94" s="261">
        <v>37.353659539573201</v>
      </c>
      <c r="C94" s="261" t="e">
        <v>#DIV/0!</v>
      </c>
      <c r="D94" s="261">
        <v>37.609177957504301</v>
      </c>
      <c r="E94" s="261" t="e">
        <v>#DIV/0!</v>
      </c>
      <c r="F94" s="261">
        <v>0</v>
      </c>
      <c r="G94" s="261">
        <v>0</v>
      </c>
      <c r="H94" s="261">
        <v>0</v>
      </c>
      <c r="I94" s="261" t="e">
        <v>#DIV/0!</v>
      </c>
      <c r="J94" s="261">
        <v>0</v>
      </c>
      <c r="K94" s="261">
        <v>0</v>
      </c>
      <c r="M94" t="s">
        <v>697</v>
      </c>
      <c r="AK94" s="261"/>
      <c r="AL94" s="261"/>
      <c r="AM94" s="261"/>
      <c r="AN94" s="261"/>
      <c r="AO94" s="261"/>
      <c r="AP94" s="261"/>
      <c r="AQ94" s="261"/>
    </row>
    <row r="95" spans="1:43" x14ac:dyDescent="0.35">
      <c r="A95" s="6" t="s">
        <v>114</v>
      </c>
      <c r="B95" s="261">
        <v>67.516894271024299</v>
      </c>
      <c r="C95" s="261">
        <v>68.019743986612596</v>
      </c>
      <c r="D95" s="261">
        <v>66.749429743293504</v>
      </c>
      <c r="E95" s="261">
        <v>79.933002240107399</v>
      </c>
      <c r="F95" s="261" t="e">
        <v>#DIV/0!</v>
      </c>
      <c r="G95" s="261" t="e">
        <v>#DIV/0!</v>
      </c>
      <c r="H95" s="261">
        <v>0</v>
      </c>
      <c r="I95" s="261" t="e">
        <v>#DIV/0!</v>
      </c>
      <c r="J95" s="261" t="e">
        <v>#DIV/0!</v>
      </c>
      <c r="K95" s="261" t="e">
        <v>#DIV/0!</v>
      </c>
      <c r="M95" t="s">
        <v>697</v>
      </c>
      <c r="AK95" s="261"/>
      <c r="AL95" s="261"/>
      <c r="AM95" s="261"/>
      <c r="AN95" s="261"/>
      <c r="AO95" s="261"/>
      <c r="AP95" s="261"/>
      <c r="AQ95" s="261"/>
    </row>
    <row r="96" spans="1:43" x14ac:dyDescent="0.35">
      <c r="A96" s="207"/>
    </row>
    <row r="97" spans="1:46" x14ac:dyDescent="0.35">
      <c r="A97" s="207" t="s">
        <v>392</v>
      </c>
    </row>
    <row r="98" spans="1:46" x14ac:dyDescent="0.35">
      <c r="A98" s="6" t="s">
        <v>115</v>
      </c>
      <c r="B98" s="7">
        <v>157.733440277234</v>
      </c>
      <c r="C98" s="7">
        <v>157.833715885332</v>
      </c>
      <c r="D98" s="7">
        <v>157.331667799418</v>
      </c>
      <c r="E98" s="7">
        <v>153.74396510427701</v>
      </c>
      <c r="F98" s="7">
        <v>158.12265680576601</v>
      </c>
      <c r="G98" s="7" t="e">
        <v>#DIV/0!</v>
      </c>
      <c r="H98" s="7">
        <v>162.32400249226001</v>
      </c>
      <c r="I98" s="7">
        <v>157.84652765121101</v>
      </c>
      <c r="J98" s="7">
        <v>152.297939475042</v>
      </c>
      <c r="K98" s="7">
        <v>162.11011558646601</v>
      </c>
      <c r="M98" t="s">
        <v>559</v>
      </c>
      <c r="AK98" s="7">
        <v>308</v>
      </c>
      <c r="AL98" s="7"/>
      <c r="AM98" s="7"/>
      <c r="AN98" s="7"/>
      <c r="AO98" s="7"/>
      <c r="AP98" s="7"/>
      <c r="AQ98" s="7"/>
      <c r="AT98" t="s">
        <v>770</v>
      </c>
    </row>
    <row r="99" spans="1:46" x14ac:dyDescent="0.35">
      <c r="A99" s="6" t="s">
        <v>116</v>
      </c>
      <c r="B99" s="7">
        <v>157.41805692145201</v>
      </c>
      <c r="C99" s="7">
        <v>152.71478972534001</v>
      </c>
      <c r="D99" s="7">
        <v>167.03531143129999</v>
      </c>
      <c r="E99" s="7">
        <v>149.393485521591</v>
      </c>
      <c r="F99" s="7">
        <v>153.700372682232</v>
      </c>
      <c r="G99" s="7" t="e">
        <v>#DIV/0!</v>
      </c>
      <c r="H99" s="7">
        <v>154.29567394473801</v>
      </c>
      <c r="I99" s="7">
        <v>162.435712980098</v>
      </c>
      <c r="J99" s="7">
        <v>149.44073721172199</v>
      </c>
      <c r="K99" s="7">
        <v>164.26611265752001</v>
      </c>
      <c r="M99" t="s">
        <v>559</v>
      </c>
      <c r="AK99" s="7">
        <v>289</v>
      </c>
      <c r="AL99" s="7"/>
      <c r="AM99" s="7"/>
      <c r="AN99" s="7"/>
      <c r="AO99" s="7"/>
      <c r="AP99" s="7"/>
      <c r="AQ99" s="7"/>
    </row>
    <row r="100" spans="1:46" x14ac:dyDescent="0.35">
      <c r="A100" s="6" t="s">
        <v>117</v>
      </c>
      <c r="B100" s="7">
        <v>332.77925613950902</v>
      </c>
      <c r="C100" s="7">
        <v>332.66086378811201</v>
      </c>
      <c r="D100" s="7">
        <v>334.77359334706398</v>
      </c>
      <c r="E100" s="7" t="e">
        <v>#DIV/0!</v>
      </c>
      <c r="F100" s="7">
        <v>323.29782770904399</v>
      </c>
      <c r="G100" s="7">
        <v>0</v>
      </c>
      <c r="H100" s="7" t="e">
        <v>#DIV/0!</v>
      </c>
      <c r="I100" s="7">
        <v>331.97007603509297</v>
      </c>
      <c r="J100" s="7">
        <v>347.38905027782198</v>
      </c>
      <c r="K100" s="7">
        <v>327.120074132399</v>
      </c>
      <c r="M100" t="s">
        <v>559</v>
      </c>
      <c r="AK100" s="7">
        <v>315</v>
      </c>
      <c r="AL100" s="7"/>
      <c r="AM100" s="7"/>
      <c r="AN100" s="7"/>
      <c r="AO100" s="7"/>
      <c r="AP100" s="7"/>
      <c r="AQ100" s="7"/>
    </row>
    <row r="101" spans="1:46" x14ac:dyDescent="0.35">
      <c r="A101" s="6" t="s">
        <v>118</v>
      </c>
      <c r="B101" s="7">
        <v>180.49385928913</v>
      </c>
      <c r="C101" s="7" t="e">
        <v>#DIV/0!</v>
      </c>
      <c r="D101" s="7">
        <v>185.43183616714799</v>
      </c>
      <c r="E101" s="7" t="e">
        <v>#DIV/0!</v>
      </c>
      <c r="F101" s="7">
        <v>0</v>
      </c>
      <c r="G101" s="7">
        <v>0</v>
      </c>
      <c r="H101" s="7" t="e">
        <v>#DIV/0!</v>
      </c>
      <c r="I101" s="7" t="e">
        <v>#DIV/0!</v>
      </c>
      <c r="J101" s="7">
        <v>0</v>
      </c>
      <c r="K101" s="7">
        <v>0</v>
      </c>
      <c r="M101" t="s">
        <v>559</v>
      </c>
      <c r="AK101" s="7"/>
      <c r="AL101" s="7"/>
      <c r="AM101" s="7"/>
      <c r="AN101" s="7"/>
      <c r="AO101" s="7"/>
      <c r="AP101" s="7"/>
      <c r="AQ101" s="7"/>
    </row>
    <row r="102" spans="1:46" x14ac:dyDescent="0.35">
      <c r="A102" s="6" t="s">
        <v>119</v>
      </c>
      <c r="B102" s="7">
        <v>26.752590776452202</v>
      </c>
      <c r="C102" s="7">
        <v>26.403631305201898</v>
      </c>
      <c r="D102" s="7">
        <v>27.147119275045402</v>
      </c>
      <c r="E102" s="7">
        <v>27.702520691302901</v>
      </c>
      <c r="F102" s="7" t="e">
        <v>#DIV/0!</v>
      </c>
      <c r="G102" s="7" t="e">
        <v>#DIV/0!</v>
      </c>
      <c r="H102" s="7">
        <v>0</v>
      </c>
      <c r="I102" s="7" t="e">
        <v>#DIV/0!</v>
      </c>
      <c r="J102" s="7" t="e">
        <v>#DIV/0!</v>
      </c>
      <c r="K102" s="7" t="e">
        <v>#DIV/0!</v>
      </c>
      <c r="M102" t="s">
        <v>559</v>
      </c>
      <c r="AK102" s="7"/>
      <c r="AL102" s="7"/>
      <c r="AM102" s="7"/>
      <c r="AN102" s="7"/>
      <c r="AO102" s="7"/>
      <c r="AP102" s="7"/>
      <c r="AQ102" s="7"/>
    </row>
    <row r="103" spans="1:46" x14ac:dyDescent="0.35">
      <c r="A103" s="207"/>
    </row>
    <row r="104" spans="1:46" x14ac:dyDescent="0.35">
      <c r="A104" s="192" t="s">
        <v>314</v>
      </c>
    </row>
    <row r="105" spans="1:46" x14ac:dyDescent="0.35">
      <c r="A105" s="6" t="s">
        <v>100</v>
      </c>
      <c r="B105" s="7">
        <v>343.54682261358602</v>
      </c>
      <c r="C105" s="7">
        <v>745.74960088606804</v>
      </c>
      <c r="D105" s="7">
        <v>741.214874708857</v>
      </c>
      <c r="E105" s="7">
        <v>29.857757626052599</v>
      </c>
      <c r="F105" s="7">
        <v>146.62323378586899</v>
      </c>
      <c r="G105" s="7">
        <v>9.5935096623338598</v>
      </c>
      <c r="H105" s="7">
        <v>34.615337538175098</v>
      </c>
      <c r="I105" s="7">
        <v>459.87608969634698</v>
      </c>
      <c r="J105" s="7">
        <v>229.247809328009</v>
      </c>
      <c r="K105" s="7">
        <v>188.338496003719</v>
      </c>
      <c r="M105" t="s">
        <v>698</v>
      </c>
      <c r="O105" s="3">
        <f t="shared" ref="O105:X105" si="0">+SUM(B20*B90)</f>
        <v>343.54682261358585</v>
      </c>
      <c r="P105" s="3">
        <f t="shared" si="0"/>
        <v>745.74960088606827</v>
      </c>
      <c r="Q105" s="3">
        <f t="shared" si="0"/>
        <v>741.21487470885688</v>
      </c>
      <c r="R105" s="3">
        <f t="shared" si="0"/>
        <v>29.85775762605266</v>
      </c>
      <c r="S105" s="3">
        <f t="shared" si="0"/>
        <v>146.62323378586871</v>
      </c>
      <c r="T105" s="3">
        <f t="shared" si="0"/>
        <v>9.5935096623338687</v>
      </c>
      <c r="U105" s="3">
        <f t="shared" si="0"/>
        <v>34.615337538175055</v>
      </c>
      <c r="V105" s="3">
        <f t="shared" si="0"/>
        <v>459.87608969634766</v>
      </c>
      <c r="W105" s="3">
        <f t="shared" si="0"/>
        <v>229.24780932800911</v>
      </c>
      <c r="X105" s="3">
        <f t="shared" si="0"/>
        <v>188.33849600371875</v>
      </c>
      <c r="Z105" s="209">
        <f t="shared" ref="Z105:AI105" si="1">+SUM(O105-B105)/B105</f>
        <v>-4.9638141108419666E-16</v>
      </c>
      <c r="AA105" s="209">
        <f t="shared" si="1"/>
        <v>3.0489278864256356E-16</v>
      </c>
      <c r="AB105" s="209">
        <f t="shared" si="1"/>
        <v>-1.5337905592662487E-16</v>
      </c>
      <c r="AC105" s="209">
        <f t="shared" si="1"/>
        <v>2.0227953249546591E-15</v>
      </c>
      <c r="AD105" s="209">
        <f t="shared" si="1"/>
        <v>-1.9384178548340809E-15</v>
      </c>
      <c r="AE105" s="209">
        <f t="shared" si="1"/>
        <v>9.2581177375293715E-16</v>
      </c>
      <c r="AF105" s="209">
        <f t="shared" si="1"/>
        <v>-1.2316090836493856E-15</v>
      </c>
      <c r="AG105" s="209">
        <f t="shared" si="1"/>
        <v>1.483271345505473E-15</v>
      </c>
      <c r="AH105" s="209">
        <f t="shared" si="1"/>
        <v>4.9591242793056439E-16</v>
      </c>
      <c r="AI105" s="209">
        <f t="shared" si="1"/>
        <v>-1.3581683527332885E-15</v>
      </c>
      <c r="AK105" s="3">
        <f>+SUM(AK21*AK91)</f>
        <v>59.2</v>
      </c>
      <c r="AL105" s="3"/>
      <c r="AM105" s="3"/>
      <c r="AN105" s="3"/>
      <c r="AO105" s="3"/>
      <c r="AP105" s="3"/>
      <c r="AQ105" s="3"/>
      <c r="AS105" t="s">
        <v>599</v>
      </c>
    </row>
    <row r="106" spans="1:46" x14ac:dyDescent="0.35">
      <c r="A106" s="6" t="s">
        <v>101</v>
      </c>
      <c r="B106" s="7">
        <v>233.872270700173</v>
      </c>
      <c r="C106" s="7">
        <v>512.85850144547499</v>
      </c>
      <c r="D106" s="7">
        <v>553.98698458216995</v>
      </c>
      <c r="E106" s="7">
        <v>26.185693265160801</v>
      </c>
      <c r="F106" s="7">
        <v>97.928217046875403</v>
      </c>
      <c r="G106" s="7" t="e">
        <v>#DIV/0!</v>
      </c>
      <c r="H106" s="7">
        <v>12.448926727436801</v>
      </c>
      <c r="I106" s="7">
        <v>284.95120490332101</v>
      </c>
      <c r="J106" s="7">
        <v>133.15786419047399</v>
      </c>
      <c r="K106" s="7">
        <v>126.004186459262</v>
      </c>
      <c r="M106" t="s">
        <v>698</v>
      </c>
      <c r="O106" s="3">
        <f>+SUM(B21*B91)</f>
        <v>233.87227070017315</v>
      </c>
      <c r="P106" s="3">
        <f>+SUM(C21*C91)</f>
        <v>512.85850144547521</v>
      </c>
      <c r="Q106" s="3">
        <f>+SUM(D21*D91)</f>
        <v>553.98698458217007</v>
      </c>
      <c r="R106" s="3">
        <f>+SUM(E21*E91)</f>
        <v>26.185693265160836</v>
      </c>
      <c r="S106" s="3">
        <f>+SUM(F21*F91)</f>
        <v>97.92821704687546</v>
      </c>
      <c r="T106" s="3"/>
      <c r="U106" s="3">
        <f t="shared" ref="U106:X107" si="2">+SUM(H21*H91)</f>
        <v>12.448926727436776</v>
      </c>
      <c r="V106" s="3">
        <f t="shared" si="2"/>
        <v>284.95120490332101</v>
      </c>
      <c r="W106" s="3">
        <f t="shared" si="2"/>
        <v>133.15786419047407</v>
      </c>
      <c r="X106" s="3">
        <f t="shared" si="2"/>
        <v>126.00418645926166</v>
      </c>
      <c r="Z106" s="209">
        <f>+SUM(O106-B106)/B106</f>
        <v>6.0763316115489749E-16</v>
      </c>
      <c r="AA106" s="209">
        <f t="shared" ref="AA106:AA111" si="3">+SUM(P106-C106)/C106</f>
        <v>4.4334582502266561E-16</v>
      </c>
      <c r="AB106" s="209">
        <f t="shared" ref="AB106:AB111" si="4">+SUM(Q106-D106)/D106</f>
        <v>2.0521571965695426E-16</v>
      </c>
      <c r="AC106" s="209">
        <f t="shared" ref="AC106" si="5">+SUM(R106-E106)/E106</f>
        <v>1.3567384459999267E-15</v>
      </c>
      <c r="AD106" s="209">
        <f t="shared" ref="AD106:AD108" si="6">+SUM(S106-F106)/F106</f>
        <v>5.8046006120583933E-16</v>
      </c>
      <c r="AE106" s="209"/>
      <c r="AF106" s="209">
        <f t="shared" ref="AF106:AF107" si="7">+SUM(U106-H106)/H106</f>
        <v>-1.997681912352613E-15</v>
      </c>
      <c r="AG106" s="209">
        <f t="shared" ref="AG106:AG108" si="8">+SUM(V106-I106)/I106</f>
        <v>0</v>
      </c>
      <c r="AH106" s="209">
        <f t="shared" ref="AH106:AH108" si="9">+SUM(W106-J106)/J106</f>
        <v>6.4033114986919284E-16</v>
      </c>
      <c r="AI106" s="209">
        <f t="shared" ref="AI106:AI108" si="10">+SUM(X106-K106)/K106</f>
        <v>-2.706739535794037E-15</v>
      </c>
      <c r="AK106" s="3">
        <f>+SUM(AK22*AK92)</f>
        <v>58.199999999999996</v>
      </c>
      <c r="AL106" s="3"/>
      <c r="AM106" s="3"/>
      <c r="AN106" s="3"/>
      <c r="AO106" s="3"/>
      <c r="AP106" s="3"/>
      <c r="AQ106" s="3"/>
    </row>
    <row r="107" spans="1:46" x14ac:dyDescent="0.35">
      <c r="A107" s="6" t="s">
        <v>102</v>
      </c>
      <c r="B107" s="7">
        <v>84.795955624074494</v>
      </c>
      <c r="C107" s="7">
        <v>174.479910633358</v>
      </c>
      <c r="D107" s="7">
        <v>157.65657060520601</v>
      </c>
      <c r="E107" s="7" t="e">
        <v>#DIV/0!</v>
      </c>
      <c r="F107" s="7">
        <v>38.134218626176299</v>
      </c>
      <c r="G107" s="7">
        <v>5.06309532097149</v>
      </c>
      <c r="H107" s="7">
        <v>18.292882042394702</v>
      </c>
      <c r="I107" s="7">
        <v>135.38426524149901</v>
      </c>
      <c r="J107" s="7">
        <v>76.906397800777896</v>
      </c>
      <c r="K107" s="7">
        <v>35.623495678543897</v>
      </c>
      <c r="M107" t="s">
        <v>698</v>
      </c>
      <c r="O107" s="3">
        <f>+SUM(B22*B92)</f>
        <v>84.795955624074551</v>
      </c>
      <c r="P107" s="3">
        <f>+SUM(C22*C92)</f>
        <v>174.47991063335812</v>
      </c>
      <c r="Q107" s="3">
        <f>+SUM(D22*D92)</f>
        <v>157.65657060520587</v>
      </c>
      <c r="R107" s="3"/>
      <c r="S107" s="3">
        <f>+SUM(F22*F92)</f>
        <v>38.134218626176285</v>
      </c>
      <c r="T107" s="3">
        <f>+SUM(G22*G92)</f>
        <v>5.0630953209714864</v>
      </c>
      <c r="U107" s="3">
        <f t="shared" si="2"/>
        <v>18.292882042394702</v>
      </c>
      <c r="V107" s="3">
        <f t="shared" si="2"/>
        <v>135.38426524149918</v>
      </c>
      <c r="W107" s="3">
        <f t="shared" si="2"/>
        <v>76.906397800777896</v>
      </c>
      <c r="X107" s="3">
        <f t="shared" si="2"/>
        <v>35.623495678543939</v>
      </c>
      <c r="Z107" s="209">
        <f>+SUM(O107-B107)/B107</f>
        <v>6.7035530695369091E-16</v>
      </c>
      <c r="AA107" s="209">
        <f t="shared" si="3"/>
        <v>6.5157551553606061E-16</v>
      </c>
      <c r="AB107" s="209">
        <f t="shared" si="4"/>
        <v>-9.0138042839888746E-16</v>
      </c>
      <c r="AC107" s="209"/>
      <c r="AD107" s="209">
        <f t="shared" si="6"/>
        <v>-3.7265362257736969E-16</v>
      </c>
      <c r="AE107" s="209">
        <f t="shared" ref="AE107" si="11">+SUM(T107-G107)/G107</f>
        <v>-7.0168808872411631E-16</v>
      </c>
      <c r="AF107" s="209">
        <f t="shared" si="7"/>
        <v>0</v>
      </c>
      <c r="AG107" s="209">
        <f t="shared" si="8"/>
        <v>1.2596017438084955E-15</v>
      </c>
      <c r="AH107" s="209">
        <f t="shared" si="9"/>
        <v>0</v>
      </c>
      <c r="AI107" s="209">
        <f t="shared" si="10"/>
        <v>1.1967540897813599E-15</v>
      </c>
      <c r="AK107" s="3">
        <f>+SUM(AK23*AK93)</f>
        <v>99.440000000000012</v>
      </c>
      <c r="AL107" s="3"/>
      <c r="AM107" s="3"/>
      <c r="AN107" s="3"/>
      <c r="AO107" s="3"/>
      <c r="AP107" s="3"/>
      <c r="AQ107" s="3"/>
    </row>
    <row r="108" spans="1:46" x14ac:dyDescent="0.35">
      <c r="A108" s="6" t="s">
        <v>103</v>
      </c>
      <c r="B108" s="7">
        <v>32.2862727052906</v>
      </c>
      <c r="C108" s="7">
        <v>80.556818716962695</v>
      </c>
      <c r="D108" s="7">
        <v>67.0067400316874</v>
      </c>
      <c r="E108" s="7" t="e">
        <v>#DIV/0!</v>
      </c>
      <c r="F108" s="7">
        <v>6.5686338865134104</v>
      </c>
      <c r="G108" s="7">
        <v>0</v>
      </c>
      <c r="H108" s="7" t="e">
        <v>#DIV/0!</v>
      </c>
      <c r="I108" s="7">
        <v>39.363718927350398</v>
      </c>
      <c r="J108" s="7">
        <v>13.3436534323906</v>
      </c>
      <c r="K108" s="7">
        <v>14.8667884594271</v>
      </c>
      <c r="M108" t="s">
        <v>698</v>
      </c>
      <c r="O108" s="210">
        <f>+SUM(B26*B93)</f>
        <v>32.286272705290543</v>
      </c>
      <c r="P108" s="210">
        <f>+SUM(C26*C93)</f>
        <v>80.556818716962724</v>
      </c>
      <c r="Q108" s="210">
        <f>+SUM(D26*D93)</f>
        <v>67.006740031687457</v>
      </c>
      <c r="R108" s="210"/>
      <c r="S108" s="210">
        <f>+SUM(F26*F93)</f>
        <v>6.5686338865134193</v>
      </c>
      <c r="T108" s="210">
        <f>+SUM(G26*G93)</f>
        <v>0</v>
      </c>
      <c r="U108" s="210"/>
      <c r="V108" s="210">
        <f>+SUM(I26*I93)</f>
        <v>39.363718927350341</v>
      </c>
      <c r="W108" s="210">
        <f>+SUM(J26*J93)</f>
        <v>13.343653432390621</v>
      </c>
      <c r="X108" s="210">
        <f>+SUM(K26*K93)</f>
        <v>14.866788459427108</v>
      </c>
      <c r="Z108" s="209">
        <f>+SUM(O108-B108)/B108</f>
        <v>-1.760606415601927E-15</v>
      </c>
      <c r="AA108" s="209">
        <f t="shared" si="3"/>
        <v>3.5281568814508437E-16</v>
      </c>
      <c r="AB108" s="209">
        <f t="shared" si="4"/>
        <v>8.4832389747549032E-16</v>
      </c>
      <c r="AC108" s="209"/>
      <c r="AD108" s="209">
        <f t="shared" si="6"/>
        <v>1.3521508962825826E-15</v>
      </c>
      <c r="AE108" s="209"/>
      <c r="AF108" s="209"/>
      <c r="AG108" s="209">
        <f t="shared" si="8"/>
        <v>-1.4440561107988327E-15</v>
      </c>
      <c r="AH108" s="209">
        <f t="shared" si="9"/>
        <v>1.5974846904416387E-15</v>
      </c>
      <c r="AI108" s="209">
        <f t="shared" si="10"/>
        <v>4.7793962879019897E-16</v>
      </c>
      <c r="AK108" s="7"/>
      <c r="AL108" s="7"/>
      <c r="AM108" s="7"/>
      <c r="AN108" s="7"/>
      <c r="AO108" s="7"/>
      <c r="AP108" s="7"/>
      <c r="AQ108" s="7"/>
    </row>
    <row r="109" spans="1:46" x14ac:dyDescent="0.35">
      <c r="A109" s="6" t="s">
        <v>104</v>
      </c>
      <c r="B109" s="7">
        <v>7.8768057773634501</v>
      </c>
      <c r="C109" s="7">
        <v>21.508324267341301</v>
      </c>
      <c r="D109" s="7">
        <v>15.5259230315735</v>
      </c>
      <c r="E109" s="7" t="e">
        <v>#DIV/0!</v>
      </c>
      <c r="F109" s="7" t="e">
        <v>#DIV/0!</v>
      </c>
      <c r="G109" s="7" t="e">
        <v>#DIV/0!</v>
      </c>
      <c r="H109" s="7" t="e">
        <v>#DIV/0!</v>
      </c>
      <c r="I109" s="7">
        <v>5.7755098779521896</v>
      </c>
      <c r="J109" s="7" t="e">
        <v>#DIV/0!</v>
      </c>
      <c r="K109" s="7" t="e">
        <v>#DIV/0!</v>
      </c>
      <c r="M109" t="s">
        <v>698</v>
      </c>
      <c r="O109" s="210"/>
      <c r="P109" s="210"/>
      <c r="Q109" s="210"/>
      <c r="R109" s="210"/>
      <c r="S109" s="210"/>
      <c r="T109" s="210"/>
      <c r="U109" s="210"/>
      <c r="V109" s="210"/>
      <c r="W109" s="210"/>
      <c r="X109" s="210"/>
      <c r="Z109" s="209"/>
      <c r="AA109" s="209"/>
      <c r="AB109" s="209"/>
      <c r="AC109" s="209"/>
      <c r="AD109" s="209"/>
      <c r="AE109" s="209"/>
      <c r="AF109" s="209"/>
      <c r="AG109" s="209"/>
      <c r="AH109" s="209"/>
      <c r="AI109" s="209"/>
      <c r="AK109" s="7">
        <v>40</v>
      </c>
      <c r="AL109" s="7"/>
      <c r="AM109" s="7"/>
      <c r="AN109" s="7"/>
      <c r="AO109" s="7"/>
      <c r="AP109" s="7"/>
      <c r="AQ109" s="7"/>
      <c r="AT109" t="s">
        <v>769</v>
      </c>
    </row>
    <row r="110" spans="1:46" x14ac:dyDescent="0.35">
      <c r="A110" s="6" t="s">
        <v>105</v>
      </c>
      <c r="B110" s="7">
        <v>45.086547346380797</v>
      </c>
      <c r="C110" s="7" t="e">
        <v>#DIV/0!</v>
      </c>
      <c r="D110" s="7">
        <v>356.43621756987199</v>
      </c>
      <c r="E110" s="7" t="e">
        <v>#DIV/0!</v>
      </c>
      <c r="F110" s="7">
        <v>0</v>
      </c>
      <c r="G110" s="7">
        <v>0</v>
      </c>
      <c r="H110" s="7">
        <v>0</v>
      </c>
      <c r="I110" s="7" t="e">
        <v>#DIV/0!</v>
      </c>
      <c r="J110" s="7">
        <v>0</v>
      </c>
      <c r="K110" s="7">
        <v>0</v>
      </c>
      <c r="M110" t="s">
        <v>698</v>
      </c>
      <c r="O110" s="210">
        <f>+SUM(B33*B94)</f>
        <v>45.086547346380712</v>
      </c>
      <c r="P110" s="210"/>
      <c r="Q110" s="210">
        <f>+SUM(D33*D94)</f>
        <v>356.43621756987199</v>
      </c>
      <c r="R110" s="210"/>
      <c r="S110" s="210">
        <f>+SUM(F33*F94)</f>
        <v>0</v>
      </c>
      <c r="T110" s="210">
        <f>+SUM(G33*G94)</f>
        <v>0</v>
      </c>
      <c r="U110" s="210">
        <f>+SUM(H33*H94)</f>
        <v>0</v>
      </c>
      <c r="V110" s="210"/>
      <c r="W110" s="210">
        <f>+SUM(J33*J94)</f>
        <v>0</v>
      </c>
      <c r="X110" s="210">
        <f>+SUM(K33*K94)</f>
        <v>0</v>
      </c>
      <c r="Z110" s="209">
        <f>+SUM(O110-B110)/B110</f>
        <v>-1.8911434409948549E-15</v>
      </c>
      <c r="AA110" s="209"/>
      <c r="AB110" s="209">
        <f t="shared" si="4"/>
        <v>0</v>
      </c>
      <c r="AC110" s="209"/>
      <c r="AD110" s="209"/>
      <c r="AE110" s="209"/>
      <c r="AF110" s="209"/>
      <c r="AG110" s="209"/>
      <c r="AH110" s="209"/>
      <c r="AI110" s="209"/>
      <c r="AK110" s="7"/>
      <c r="AL110" s="7"/>
      <c r="AM110" s="7"/>
      <c r="AN110" s="7"/>
      <c r="AO110" s="7"/>
      <c r="AP110" s="7"/>
      <c r="AQ110" s="7"/>
    </row>
    <row r="111" spans="1:46" x14ac:dyDescent="0.35">
      <c r="A111" s="6" t="s">
        <v>106</v>
      </c>
      <c r="B111" s="7">
        <v>200.42760187316301</v>
      </c>
      <c r="C111" s="7">
        <v>154.85478432858699</v>
      </c>
      <c r="D111" s="7">
        <v>1345.7117586187301</v>
      </c>
      <c r="E111" s="7">
        <v>56.931698952514701</v>
      </c>
      <c r="F111" s="7" t="e">
        <v>#DIV/0!</v>
      </c>
      <c r="G111" s="7" t="e">
        <v>#DIV/0!</v>
      </c>
      <c r="H111" s="7">
        <v>0</v>
      </c>
      <c r="I111" s="7" t="e">
        <v>#DIV/0!</v>
      </c>
      <c r="J111" s="7" t="e">
        <v>#DIV/0!</v>
      </c>
      <c r="K111" s="7" t="e">
        <v>#DIV/0!</v>
      </c>
      <c r="M111" t="s">
        <v>698</v>
      </c>
      <c r="O111" s="210">
        <f>+SUM(B37*B95)</f>
        <v>200.42760187316244</v>
      </c>
      <c r="P111" s="210">
        <f>+SUM(C37*C95)</f>
        <v>154.8547843285875</v>
      </c>
      <c r="Q111" s="210">
        <f>+SUM(D37*D95)</f>
        <v>1345.7117586187278</v>
      </c>
      <c r="R111" s="210">
        <f>+SUM(E37*E95)</f>
        <v>56.931698952514687</v>
      </c>
      <c r="S111" s="210"/>
      <c r="T111" s="210"/>
      <c r="U111" s="210">
        <f>+SUM(H37*H95)</f>
        <v>0</v>
      </c>
      <c r="V111" s="210"/>
      <c r="W111" s="210"/>
      <c r="X111" s="210"/>
      <c r="Z111" s="209">
        <f>+SUM(O111-B111)/B111</f>
        <v>-2.8361073190298584E-15</v>
      </c>
      <c r="AA111" s="209">
        <f t="shared" si="3"/>
        <v>3.3036807481629085E-15</v>
      </c>
      <c r="AB111" s="209">
        <f t="shared" si="4"/>
        <v>-1.6896164723760288E-15</v>
      </c>
      <c r="AC111" s="209">
        <f t="shared" ref="AC111" si="12">+SUM(R111-E111)/E111</f>
        <v>-2.4961234209881774E-16</v>
      </c>
      <c r="AD111" s="209"/>
      <c r="AE111" s="209"/>
      <c r="AF111" s="209"/>
      <c r="AG111" s="209"/>
      <c r="AH111" s="209"/>
      <c r="AI111" s="209"/>
      <c r="AK111" s="7"/>
      <c r="AL111" s="7"/>
      <c r="AM111" s="7"/>
      <c r="AN111" s="7"/>
      <c r="AO111" s="7"/>
      <c r="AP111" s="7"/>
      <c r="AQ111" s="7"/>
    </row>
    <row r="112" spans="1:46" x14ac:dyDescent="0.35">
      <c r="A112" s="6" t="s">
        <v>107</v>
      </c>
      <c r="B112" s="7" t="e">
        <v>#DIV/0!</v>
      </c>
      <c r="C112" s="7" t="e">
        <v>#DIV/0!</v>
      </c>
      <c r="D112" s="7" t="e">
        <v>#DIV/0!</v>
      </c>
      <c r="E112" s="7" t="e">
        <v>#DIV/0!</v>
      </c>
      <c r="F112" s="7">
        <v>0</v>
      </c>
      <c r="G112" s="7">
        <v>0</v>
      </c>
      <c r="H112" s="7">
        <v>0</v>
      </c>
      <c r="I112" s="7" t="e">
        <v>#DIV/0!</v>
      </c>
      <c r="J112" s="7" t="e">
        <v>#DIV/0!</v>
      </c>
      <c r="K112" s="7">
        <v>0</v>
      </c>
      <c r="M112" t="s">
        <v>698</v>
      </c>
      <c r="Z112" s="209"/>
      <c r="AA112" s="209"/>
      <c r="AB112" s="209"/>
      <c r="AC112" s="209"/>
      <c r="AD112" s="209"/>
      <c r="AE112" s="209"/>
      <c r="AF112" s="209"/>
      <c r="AG112" s="209"/>
      <c r="AH112" s="209"/>
      <c r="AI112" s="209"/>
      <c r="AK112" s="7"/>
      <c r="AL112" s="7"/>
      <c r="AM112" s="7"/>
      <c r="AN112" s="7"/>
      <c r="AO112" s="7"/>
      <c r="AP112" s="7"/>
      <c r="AQ112" s="7"/>
    </row>
    <row r="113" spans="1:46" x14ac:dyDescent="0.35">
      <c r="A113" s="6" t="s">
        <v>108</v>
      </c>
      <c r="B113" s="7">
        <v>254.61206229714799</v>
      </c>
      <c r="C113" s="7">
        <v>159.44883776006699</v>
      </c>
      <c r="D113" s="7">
        <v>1754.22975885605</v>
      </c>
      <c r="E113" s="7" t="e">
        <v>#DIV/0!</v>
      </c>
      <c r="F113" s="7" t="e">
        <v>#DIV/0!</v>
      </c>
      <c r="G113" s="7" t="e">
        <v>#DIV/0!</v>
      </c>
      <c r="H113" s="7" t="e">
        <v>#DIV/0!</v>
      </c>
      <c r="I113" s="7">
        <v>195.763807884534</v>
      </c>
      <c r="J113" s="7" t="e">
        <v>#DIV/0!</v>
      </c>
      <c r="K113" s="7" t="e">
        <v>#DIV/0!</v>
      </c>
      <c r="M113" t="s">
        <v>698</v>
      </c>
      <c r="Z113" s="209"/>
      <c r="AA113" s="209"/>
      <c r="AB113" s="209"/>
      <c r="AC113" s="209"/>
      <c r="AD113" s="209"/>
      <c r="AE113" s="209"/>
      <c r="AF113" s="209"/>
      <c r="AG113" s="209"/>
      <c r="AH113" s="209"/>
      <c r="AI113" s="209"/>
      <c r="AK113" s="7"/>
      <c r="AL113" s="7"/>
      <c r="AM113" s="7"/>
      <c r="AN113" s="7"/>
      <c r="AO113" s="7"/>
      <c r="AP113" s="7"/>
      <c r="AQ113" s="7"/>
    </row>
    <row r="114" spans="1:46" x14ac:dyDescent="0.35">
      <c r="A114" s="6"/>
      <c r="B114" s="7"/>
      <c r="C114" s="7"/>
      <c r="D114" s="7"/>
      <c r="E114" s="7"/>
      <c r="F114" s="7"/>
      <c r="G114" s="7"/>
      <c r="H114" s="7"/>
      <c r="I114" s="7"/>
      <c r="J114" s="7"/>
      <c r="K114" s="7"/>
      <c r="AK114" s="7"/>
      <c r="AL114" s="7"/>
      <c r="AM114" s="7"/>
      <c r="AN114" s="7"/>
      <c r="AO114" s="7"/>
      <c r="AP114" s="7"/>
      <c r="AQ114" s="7"/>
    </row>
    <row r="115" spans="1:46" x14ac:dyDescent="0.35">
      <c r="A115" s="207" t="s">
        <v>586</v>
      </c>
      <c r="B115" s="7"/>
      <c r="C115" s="7"/>
      <c r="D115" s="7"/>
      <c r="E115" s="7"/>
      <c r="F115" s="7"/>
      <c r="G115" s="7"/>
      <c r="H115" s="7"/>
      <c r="I115" s="7"/>
      <c r="J115" s="7"/>
      <c r="K115" s="7"/>
      <c r="AK115" s="7"/>
      <c r="AL115" s="7"/>
      <c r="AM115" s="7"/>
      <c r="AN115" s="7"/>
      <c r="AO115" s="7"/>
      <c r="AP115" s="7"/>
      <c r="AQ115" s="7"/>
      <c r="AS115" t="s">
        <v>650</v>
      </c>
    </row>
    <row r="116" spans="1:46" x14ac:dyDescent="0.35">
      <c r="A116" s="6" t="s">
        <v>181</v>
      </c>
      <c r="B116" s="7">
        <v>38638.146794740504</v>
      </c>
      <c r="C116" s="7">
        <v>85031.468408246903</v>
      </c>
      <c r="D116" s="7">
        <v>91172.556568800093</v>
      </c>
      <c r="E116" s="7">
        <v>4319.0733317480599</v>
      </c>
      <c r="F116" s="7">
        <v>15781.957552952499</v>
      </c>
      <c r="G116" s="7" t="e">
        <v>#DIV/0!</v>
      </c>
      <c r="H116" s="7">
        <v>2071.8609045175099</v>
      </c>
      <c r="I116" s="7">
        <v>47327.651705514603</v>
      </c>
      <c r="J116" s="7">
        <v>21449.359419100299</v>
      </c>
      <c r="K116" s="7">
        <v>20286.010966688598</v>
      </c>
      <c r="M116" t="s">
        <v>699</v>
      </c>
      <c r="O116" s="3">
        <f t="shared" ref="O116:X117" si="13">+SUM(O105*B98)</f>
        <v>54188.822227153541</v>
      </c>
      <c r="P116" s="3">
        <f t="shared" si="13"/>
        <v>117704.43062785143</v>
      </c>
      <c r="Q116" s="3">
        <f t="shared" si="13"/>
        <v>116616.57243568111</v>
      </c>
      <c r="R116" s="3">
        <f t="shared" si="13"/>
        <v>4590.4500465518013</v>
      </c>
      <c r="S116" s="3">
        <f t="shared" si="13"/>
        <v>23184.455275674514</v>
      </c>
      <c r="T116" s="3" t="e">
        <f t="shared" si="13"/>
        <v>#DIV/0!</v>
      </c>
      <c r="U116" s="3">
        <f t="shared" si="13"/>
        <v>5618.9001368171494</v>
      </c>
      <c r="V116" s="3">
        <f t="shared" si="13"/>
        <v>72589.84390838533</v>
      </c>
      <c r="W116" s="3">
        <f t="shared" si="13"/>
        <v>34913.968989823101</v>
      </c>
      <c r="X116" s="3">
        <f t="shared" si="13"/>
        <v>30531.575356544014</v>
      </c>
      <c r="Z116" s="209">
        <f>+SUM(O116-B116)/B116</f>
        <v>0.40246949510864805</v>
      </c>
      <c r="AA116" s="209">
        <f>+SUM(P116-C116)/C116</f>
        <v>0.38424553675513956</v>
      </c>
      <c r="AB116" s="209">
        <f>+SUM(Q116-D116)/D116</f>
        <v>0.27907537996568743</v>
      </c>
      <c r="AC116" s="209">
        <f>+SUM(R116-E116)/E116</f>
        <v>6.2832161891983207E-2</v>
      </c>
      <c r="AD116" s="209">
        <f>+SUM(S116-F116)/F116</f>
        <v>0.4690481328368008</v>
      </c>
      <c r="AE116" s="209"/>
      <c r="AF116" s="209">
        <f>+SUM(U116-H116)/H116</f>
        <v>1.7120064501268561</v>
      </c>
      <c r="AG116" s="209">
        <f>+SUM(V116-I116)/I116</f>
        <v>0.5337723570157018</v>
      </c>
      <c r="AH116" s="209">
        <f>+SUM(W116-J116)/J116</f>
        <v>0.6277394726638218</v>
      </c>
      <c r="AI116" s="209">
        <f>+SUM(X116-K116)/K116</f>
        <v>0.50505564680407233</v>
      </c>
      <c r="AK116" s="7">
        <f>+SUM(AK105*AK98)</f>
        <v>18233.600000000002</v>
      </c>
      <c r="AL116" s="7"/>
      <c r="AM116" s="7"/>
      <c r="AN116" s="7"/>
      <c r="AO116" s="7">
        <v>4129</v>
      </c>
      <c r="AP116" s="7"/>
      <c r="AQ116" s="7"/>
      <c r="AS116" s="76" t="s">
        <v>653</v>
      </c>
      <c r="AT116" t="s">
        <v>788</v>
      </c>
    </row>
    <row r="117" spans="1:46" x14ac:dyDescent="0.35">
      <c r="A117" s="6" t="s">
        <v>182</v>
      </c>
      <c r="B117" s="7">
        <v>13643.5449746414</v>
      </c>
      <c r="C117" s="7">
        <v>27720.255979431899</v>
      </c>
      <c r="D117" s="7">
        <v>26996.526337538398</v>
      </c>
      <c r="E117" s="7">
        <v>421.782232698803</v>
      </c>
      <c r="F117" s="7">
        <v>5812.7260530721896</v>
      </c>
      <c r="G117" s="7">
        <v>768.15537628239895</v>
      </c>
      <c r="H117" s="7">
        <v>2875.0540425273698</v>
      </c>
      <c r="I117" s="7">
        <v>21739.354338962799</v>
      </c>
      <c r="J117" s="7">
        <v>11380.972494477601</v>
      </c>
      <c r="K117" s="7">
        <v>5779.9114177947504</v>
      </c>
      <c r="M117" t="s">
        <v>699</v>
      </c>
      <c r="O117" s="3">
        <f t="shared" si="13"/>
        <v>36815.71842142909</v>
      </c>
      <c r="P117" s="3">
        <f t="shared" si="13"/>
        <v>78321.078207098733</v>
      </c>
      <c r="Q117" s="3">
        <f t="shared" si="13"/>
        <v>92535.388498569562</v>
      </c>
      <c r="R117" s="3">
        <f t="shared" si="13"/>
        <v>3911.9719876816284</v>
      </c>
      <c r="S117" s="3">
        <f t="shared" si="13"/>
        <v>15051.603456211264</v>
      </c>
      <c r="T117" s="3" t="e">
        <f t="shared" si="13"/>
        <v>#DIV/0!</v>
      </c>
      <c r="U117" s="3">
        <f t="shared" si="13"/>
        <v>1920.8155392985193</v>
      </c>
      <c r="V117" s="3">
        <f t="shared" si="13"/>
        <v>46286.252133008944</v>
      </c>
      <c r="W117" s="3">
        <f t="shared" si="13"/>
        <v>19899.209390162803</v>
      </c>
      <c r="X117" s="3">
        <f t="shared" si="13"/>
        <v>20698.217888236235</v>
      </c>
      <c r="Z117" s="209">
        <f>+SUM(O117-B117)/B117</f>
        <v>1.6983982894369969</v>
      </c>
      <c r="AA117" s="209">
        <f t="shared" ref="AA117" si="14">+SUM(P117-C117)/C117</f>
        <v>1.8254096306041347</v>
      </c>
      <c r="AB117" s="209">
        <f t="shared" ref="AB117" si="15">+SUM(Q117-D117)/D117</f>
        <v>2.4276775960579804</v>
      </c>
      <c r="AC117" s="209">
        <f t="shared" ref="AC117" si="16">+SUM(R117-E117)/E117</f>
        <v>8.2748619652625077</v>
      </c>
      <c r="AD117" s="209">
        <f t="shared" ref="AD117" si="17">+SUM(S117-F117)/F117</f>
        <v>1.5894224704183448</v>
      </c>
      <c r="AE117" s="209"/>
      <c r="AF117" s="209">
        <f t="shared" ref="AF117" si="18">+SUM(U117-H117)/H117</f>
        <v>-0.33190280569126601</v>
      </c>
      <c r="AG117" s="209">
        <f t="shared" ref="AG117" si="19">+SUM(V117-I117)/I117</f>
        <v>1.1291456687860995</v>
      </c>
      <c r="AH117" s="209">
        <f t="shared" ref="AH117" si="20">+SUM(W117-J117)/J117</f>
        <v>0.74846300698982571</v>
      </c>
      <c r="AI117" s="209">
        <f t="shared" ref="AI117" si="21">+SUM(X117-K117)/K117</f>
        <v>2.5810614371203235</v>
      </c>
      <c r="AK117" s="7">
        <f>+SUM(AK106*AK99)</f>
        <v>16819.8</v>
      </c>
      <c r="AL117" s="7"/>
      <c r="AM117" s="7"/>
      <c r="AN117" s="7"/>
      <c r="AO117" s="7"/>
      <c r="AP117" s="7"/>
      <c r="AQ117" s="7"/>
    </row>
    <row r="118" spans="1:46" x14ac:dyDescent="0.35">
      <c r="A118" s="6" t="s">
        <v>183</v>
      </c>
      <c r="B118" s="7">
        <v>2911.1583721432899</v>
      </c>
      <c r="C118" s="7">
        <v>6323.1612804646102</v>
      </c>
      <c r="D118" s="7">
        <v>3537.5449493456299</v>
      </c>
      <c r="E118" s="7" t="e">
        <v>#DIV/0!</v>
      </c>
      <c r="F118" s="7">
        <v>1641.50692532168</v>
      </c>
      <c r="G118" s="7" t="e">
        <v>#DIV/0!</v>
      </c>
      <c r="H118" s="7">
        <v>630.56549193657304</v>
      </c>
      <c r="I118" s="7">
        <v>5504.64154989297</v>
      </c>
      <c r="J118" s="7" t="e">
        <v>#DIV/0!</v>
      </c>
      <c r="K118" s="7" t="e">
        <v>#DIV/0!</v>
      </c>
      <c r="M118" t="s">
        <v>699</v>
      </c>
      <c r="AK118" s="7">
        <f>+SUM(AK107*AK100)</f>
        <v>31323.600000000002</v>
      </c>
      <c r="AL118" s="7"/>
      <c r="AM118" s="7"/>
      <c r="AN118" s="7"/>
      <c r="AO118" s="7"/>
      <c r="AP118" s="7"/>
      <c r="AQ118" s="7"/>
      <c r="AT118" t="s">
        <v>767</v>
      </c>
    </row>
    <row r="119" spans="1:46" x14ac:dyDescent="0.35">
      <c r="A119" s="6" t="s">
        <v>184</v>
      </c>
      <c r="B119" s="7">
        <v>11015.936499565199</v>
      </c>
      <c r="C119" s="7">
        <v>27652.4427169833</v>
      </c>
      <c r="D119" s="7">
        <v>22877.262214463699</v>
      </c>
      <c r="E119" s="7" t="e">
        <v>#DIV/0!</v>
      </c>
      <c r="F119" s="7">
        <v>2143.8458693021498</v>
      </c>
      <c r="G119" s="7">
        <v>0</v>
      </c>
      <c r="H119" s="7" t="e">
        <v>#DIV/0!</v>
      </c>
      <c r="I119" s="7">
        <v>13172.6608818594</v>
      </c>
      <c r="J119" s="7">
        <v>4653.6962861894499</v>
      </c>
      <c r="K119" s="7">
        <v>4858.70055306424</v>
      </c>
      <c r="M119" t="s">
        <v>699</v>
      </c>
      <c r="O119" s="3">
        <f t="shared" ref="O119:X119" si="22">+SUM(O108*B100)</f>
        <v>10744.20181438392</v>
      </c>
      <c r="P119" s="3">
        <f t="shared" si="22"/>
        <v>26798.10089840717</v>
      </c>
      <c r="Q119" s="3">
        <f t="shared" si="22"/>
        <v>22432.087138880568</v>
      </c>
      <c r="R119" s="3" t="e">
        <f t="shared" si="22"/>
        <v>#DIV/0!</v>
      </c>
      <c r="S119" s="3">
        <f t="shared" si="22"/>
        <v>2123.6250665258035</v>
      </c>
      <c r="T119" s="3">
        <f t="shared" si="22"/>
        <v>0</v>
      </c>
      <c r="U119" s="3" t="e">
        <f t="shared" si="22"/>
        <v>#DIV/0!</v>
      </c>
      <c r="V119" s="3">
        <f t="shared" si="22"/>
        <v>13067.576765336522</v>
      </c>
      <c r="W119" s="3">
        <f t="shared" si="22"/>
        <v>4635.4390931145772</v>
      </c>
      <c r="X119" s="3">
        <f t="shared" si="22"/>
        <v>4863.224942958489</v>
      </c>
      <c r="Z119" s="209">
        <f>+SUM(O119-B119)/B119</f>
        <v>-2.4667415720125596E-2</v>
      </c>
      <c r="AA119" s="209">
        <f t="shared" ref="AA119" si="23">+SUM(P119-C119)/C119</f>
        <v>-3.0895708828335016E-2</v>
      </c>
      <c r="AB119" s="209">
        <f t="shared" ref="AB119" si="24">+SUM(Q119-D119)/D119</f>
        <v>-1.9459281071739328E-2</v>
      </c>
      <c r="AC119" s="209"/>
      <c r="AD119" s="209">
        <f t="shared" ref="AD119" si="25">+SUM(S119-F119)/F119</f>
        <v>-9.4320226401949578E-3</v>
      </c>
      <c r="AE119" s="209"/>
      <c r="AF119" s="209"/>
      <c r="AG119" s="209">
        <f t="shared" ref="AG119" si="26">+SUM(V119-I119)/I119</f>
        <v>-7.9774403566095862E-3</v>
      </c>
      <c r="AH119" s="209">
        <f t="shared" ref="AH119" si="27">+SUM(W119-J119)/J119</f>
        <v>-3.923159560079951E-3</v>
      </c>
      <c r="AI119" s="209">
        <f t="shared" ref="AI119" si="28">+SUM(X119-K119)/K119</f>
        <v>9.3119340137057791E-4</v>
      </c>
      <c r="AK119" s="7"/>
      <c r="AL119" s="7"/>
      <c r="AM119" s="7"/>
      <c r="AN119" s="7"/>
      <c r="AO119" s="7"/>
      <c r="AP119" s="7"/>
      <c r="AQ119" s="7"/>
      <c r="AS119" t="s">
        <v>595</v>
      </c>
    </row>
    <row r="120" spans="1:46" x14ac:dyDescent="0.35">
      <c r="A120" s="6" t="s">
        <v>185</v>
      </c>
      <c r="B120" s="7">
        <v>1758.05491658815</v>
      </c>
      <c r="C120" s="7">
        <v>4679.0659533467096</v>
      </c>
      <c r="D120" s="7">
        <v>3645.3003737912099</v>
      </c>
      <c r="E120" s="7" t="e">
        <v>#DIV/0!</v>
      </c>
      <c r="F120" s="7" t="e">
        <v>#DIV/0!</v>
      </c>
      <c r="G120" s="7" t="e">
        <v>#DIV/0!</v>
      </c>
      <c r="H120" s="7" t="e">
        <v>#DIV/0!</v>
      </c>
      <c r="I120" s="7">
        <v>1342.76730949022</v>
      </c>
      <c r="J120" s="7" t="e">
        <v>#DIV/0!</v>
      </c>
      <c r="K120" s="7" t="e">
        <v>#DIV/0!</v>
      </c>
      <c r="M120" t="s">
        <v>699</v>
      </c>
      <c r="O120" s="3"/>
      <c r="AK120" s="7">
        <f>+SUM(AK109*301)</f>
        <v>12040</v>
      </c>
      <c r="AL120" s="7"/>
      <c r="AM120" s="7"/>
      <c r="AN120" s="7"/>
      <c r="AO120" s="7"/>
      <c r="AP120" s="7"/>
      <c r="AQ120" s="7"/>
      <c r="AT120" t="s">
        <v>771</v>
      </c>
    </row>
    <row r="121" spans="1:46" x14ac:dyDescent="0.35">
      <c r="A121" s="6" t="s">
        <v>186</v>
      </c>
      <c r="B121" s="7">
        <v>9177.7207121187093</v>
      </c>
      <c r="C121" s="7" t="e">
        <v>#DIV/0!</v>
      </c>
      <c r="D121" s="7">
        <v>73366.394386236207</v>
      </c>
      <c r="E121" s="7" t="e">
        <v>#DIV/0!</v>
      </c>
      <c r="F121" s="7">
        <v>0</v>
      </c>
      <c r="G121" s="7">
        <v>0</v>
      </c>
      <c r="H121" s="7">
        <v>0</v>
      </c>
      <c r="I121" s="7" t="e">
        <v>#DIV/0!</v>
      </c>
      <c r="J121" s="7">
        <v>0</v>
      </c>
      <c r="K121" s="7">
        <v>0</v>
      </c>
      <c r="M121" t="s">
        <v>699</v>
      </c>
      <c r="O121" s="3">
        <f>+SUM(O110*B101)</f>
        <v>8137.8449325703377</v>
      </c>
      <c r="Q121" s="3">
        <f>+SUM(Q110*D101)</f>
        <v>66094.622300454415</v>
      </c>
      <c r="Z121" s="209">
        <f>+SUM(O121-B121)/B121</f>
        <v>-0.11330436087200485</v>
      </c>
      <c r="AB121" s="209">
        <f>+SUM(Q121-D121)/D121</f>
        <v>-9.9115843794907843E-2</v>
      </c>
      <c r="AK121" s="7"/>
      <c r="AL121" s="7"/>
      <c r="AM121" s="7"/>
      <c r="AN121" s="7"/>
      <c r="AO121" s="7"/>
      <c r="AP121" s="7"/>
      <c r="AQ121" s="7"/>
      <c r="AS121" t="s">
        <v>652</v>
      </c>
    </row>
    <row r="122" spans="1:46" x14ac:dyDescent="0.35">
      <c r="A122" s="6" t="s">
        <v>187</v>
      </c>
      <c r="B122" s="7">
        <v>5372.6126169763102</v>
      </c>
      <c r="C122" s="7">
        <v>4090.0983407999802</v>
      </c>
      <c r="D122" s="7">
        <v>36587.332759375196</v>
      </c>
      <c r="E122" s="7">
        <v>1567.91762842767</v>
      </c>
      <c r="F122" s="7" t="e">
        <v>#DIV/0!</v>
      </c>
      <c r="G122" s="7" t="e">
        <v>#DIV/0!</v>
      </c>
      <c r="H122" s="7">
        <v>0</v>
      </c>
      <c r="I122" s="7" t="e">
        <v>#DIV/0!</v>
      </c>
      <c r="J122" s="7" t="e">
        <v>#DIV/0!</v>
      </c>
      <c r="K122" s="7" t="e">
        <v>#DIV/0!</v>
      </c>
      <c r="M122" t="s">
        <v>699</v>
      </c>
      <c r="O122" s="3">
        <f>+SUM(O111*B102)</f>
        <v>5361.9576132183993</v>
      </c>
      <c r="P122" s="3">
        <f>+SUM(P111*C102)</f>
        <v>4088.7286312585811</v>
      </c>
      <c r="Q122" s="3">
        <f>+SUM(Q111*D102)</f>
        <v>36532.19762105371</v>
      </c>
      <c r="R122" s="3">
        <f t="shared" ref="R122:X122" si="29">+SUM(R111*E102)</f>
        <v>1577.1515682230659</v>
      </c>
      <c r="S122" s="3" t="e">
        <f t="shared" si="29"/>
        <v>#DIV/0!</v>
      </c>
      <c r="T122" s="3" t="e">
        <f t="shared" si="29"/>
        <v>#DIV/0!</v>
      </c>
      <c r="U122" s="3">
        <f t="shared" si="29"/>
        <v>0</v>
      </c>
      <c r="V122" s="3" t="e">
        <f t="shared" si="29"/>
        <v>#DIV/0!</v>
      </c>
      <c r="W122" s="3" t="e">
        <f t="shared" si="29"/>
        <v>#DIV/0!</v>
      </c>
      <c r="X122" s="3" t="e">
        <f t="shared" si="29"/>
        <v>#DIV/0!</v>
      </c>
      <c r="Z122" s="209">
        <f>+SUM(O122-B122)/B122</f>
        <v>-1.9832071503244715E-3</v>
      </c>
      <c r="AA122" s="209">
        <f t="shared" ref="AA122" si="30">+SUM(P122-C122)/C122</f>
        <v>-3.3488425638469128E-4</v>
      </c>
      <c r="AB122" s="209">
        <f t="shared" ref="AB122" si="31">+SUM(Q122-D122)/D122</f>
        <v>-1.5069460975495159E-3</v>
      </c>
      <c r="AC122" s="209">
        <f t="shared" ref="AC122" si="32">+SUM(R122-E122)/E122</f>
        <v>5.8893015984875126E-3</v>
      </c>
      <c r="AD122" s="209"/>
      <c r="AE122" s="209"/>
      <c r="AF122" s="209"/>
      <c r="AG122" s="209"/>
      <c r="AH122" s="209"/>
      <c r="AI122" s="209"/>
      <c r="AK122" s="7"/>
      <c r="AL122" s="7"/>
      <c r="AM122" s="7"/>
      <c r="AN122" s="7"/>
      <c r="AO122" s="7"/>
      <c r="AP122" s="7"/>
      <c r="AQ122" s="7"/>
    </row>
    <row r="123" spans="1:46" x14ac:dyDescent="0.35">
      <c r="A123" s="6" t="s">
        <v>188</v>
      </c>
      <c r="B123" s="7">
        <v>2476.27300191115</v>
      </c>
      <c r="C123" s="7">
        <v>1840.0061615767299</v>
      </c>
      <c r="D123" s="7">
        <v>15104.1753598088</v>
      </c>
      <c r="E123" s="7" t="e">
        <v>#DIV/0!</v>
      </c>
      <c r="F123" s="7" t="e">
        <v>#DIV/0!</v>
      </c>
      <c r="G123" s="7" t="e">
        <v>#DIV/0!</v>
      </c>
      <c r="H123" s="7" t="e">
        <v>#DIV/0!</v>
      </c>
      <c r="I123" s="7" t="e">
        <v>#DIV/0!</v>
      </c>
      <c r="J123" s="7" t="e">
        <v>#DIV/0!</v>
      </c>
      <c r="K123" s="7">
        <v>1125.36190555384</v>
      </c>
      <c r="M123" t="s">
        <v>699</v>
      </c>
      <c r="AK123" s="7"/>
      <c r="AL123" s="7"/>
      <c r="AM123" s="7"/>
      <c r="AN123" s="7"/>
      <c r="AO123" s="7"/>
      <c r="AP123" s="7"/>
      <c r="AQ123" s="7"/>
    </row>
    <row r="124" spans="1:46" x14ac:dyDescent="0.35">
      <c r="A124" s="6" t="s">
        <v>189</v>
      </c>
      <c r="B124" s="7">
        <v>23828.712356693599</v>
      </c>
      <c r="C124" s="7">
        <v>895.42977939703496</v>
      </c>
      <c r="D124" s="7" t="e">
        <v>#DIV/0!</v>
      </c>
      <c r="E124" s="7">
        <v>335146.08043930499</v>
      </c>
      <c r="F124" s="7" t="e">
        <v>#DIV/0!</v>
      </c>
      <c r="G124" s="7">
        <v>0</v>
      </c>
      <c r="H124" s="7" t="e">
        <v>#DIV/0!</v>
      </c>
      <c r="I124" s="7" t="e">
        <v>#DIV/0!</v>
      </c>
      <c r="J124" s="7" t="e">
        <v>#DIV/0!</v>
      </c>
      <c r="K124" s="7" t="e">
        <v>#DIV/0!</v>
      </c>
      <c r="M124" t="s">
        <v>699</v>
      </c>
      <c r="AK124" s="7"/>
      <c r="AL124" s="7"/>
      <c r="AM124" s="7"/>
      <c r="AN124" s="7"/>
      <c r="AO124" s="7"/>
      <c r="AP124" s="7"/>
      <c r="AQ124" s="7"/>
    </row>
    <row r="125" spans="1:46" x14ac:dyDescent="0.35">
      <c r="A125" s="6" t="s">
        <v>190</v>
      </c>
      <c r="B125" s="7">
        <v>12027.4557373067</v>
      </c>
      <c r="C125" s="7">
        <v>18808.5648716861</v>
      </c>
      <c r="D125" s="7">
        <v>29364.168639068299</v>
      </c>
      <c r="E125" s="7">
        <v>1417.58109668153</v>
      </c>
      <c r="F125" s="7">
        <v>4855.2580806767101</v>
      </c>
      <c r="G125" s="7">
        <v>2266.3494294406801</v>
      </c>
      <c r="H125" s="7">
        <v>5621.99675413978</v>
      </c>
      <c r="I125" s="7">
        <v>18040.5638708031</v>
      </c>
      <c r="J125" s="7">
        <v>10069.6404391209</v>
      </c>
      <c r="K125" s="7">
        <v>5554.8739970676397</v>
      </c>
      <c r="M125" t="s">
        <v>699</v>
      </c>
      <c r="AK125" s="7">
        <f>+SUM(1727+1374+4236+144)</f>
        <v>7481</v>
      </c>
      <c r="AL125" s="7"/>
      <c r="AM125" s="7"/>
      <c r="AN125" s="7"/>
      <c r="AO125" s="7"/>
      <c r="AP125" s="7"/>
      <c r="AQ125" s="7"/>
      <c r="AT125" t="s">
        <v>772</v>
      </c>
    </row>
    <row r="126" spans="1:46" x14ac:dyDescent="0.35">
      <c r="A126" s="6" t="s">
        <v>191</v>
      </c>
      <c r="B126" s="7">
        <v>907.58353262272396</v>
      </c>
      <c r="C126" s="7" t="e">
        <v>#DIV/0!</v>
      </c>
      <c r="D126" s="7" t="e">
        <v>#DIV/0!</v>
      </c>
      <c r="E126" s="7">
        <v>2457.5212238341201</v>
      </c>
      <c r="F126" s="7">
        <v>236.24358598816301</v>
      </c>
      <c r="G126" s="7" t="e">
        <v>#DIV/0!</v>
      </c>
      <c r="H126" s="7" t="e">
        <v>#DIV/0!</v>
      </c>
      <c r="I126" s="7">
        <v>1362.3206965357001</v>
      </c>
      <c r="J126" s="7">
        <v>-57.977781546253603</v>
      </c>
      <c r="K126" s="7" t="e">
        <v>#DIV/0!</v>
      </c>
      <c r="M126" t="s">
        <v>699</v>
      </c>
      <c r="AK126" s="7"/>
      <c r="AL126" s="7"/>
      <c r="AM126" s="7"/>
      <c r="AN126" s="7"/>
      <c r="AO126" s="7"/>
      <c r="AP126" s="7"/>
      <c r="AQ126" s="7"/>
    </row>
    <row r="127" spans="1:46" x14ac:dyDescent="0.35">
      <c r="A127" s="6"/>
      <c r="B127" s="7"/>
      <c r="C127" s="7"/>
      <c r="D127" s="7"/>
      <c r="E127" s="7"/>
      <c r="F127" s="7"/>
      <c r="G127" s="7"/>
      <c r="H127" s="7"/>
      <c r="I127" s="7"/>
      <c r="J127" s="7"/>
      <c r="K127" s="7"/>
      <c r="AK127" s="7"/>
      <c r="AL127" s="7"/>
      <c r="AM127" s="7"/>
      <c r="AN127" s="7"/>
      <c r="AO127" s="7"/>
      <c r="AP127" s="7"/>
      <c r="AQ127" s="7"/>
    </row>
    <row r="128" spans="1:46" x14ac:dyDescent="0.35">
      <c r="A128" s="207" t="s">
        <v>580</v>
      </c>
      <c r="B128" s="7"/>
      <c r="C128" s="7"/>
      <c r="D128" s="7"/>
      <c r="E128" s="7"/>
      <c r="F128" s="7"/>
      <c r="G128" s="7"/>
      <c r="H128" s="7"/>
      <c r="I128" s="7"/>
      <c r="J128" s="7"/>
      <c r="K128" s="7"/>
      <c r="AK128" s="7"/>
      <c r="AL128" s="7"/>
      <c r="AM128" s="7"/>
      <c r="AN128" s="7"/>
      <c r="AO128" s="7"/>
      <c r="AP128" s="7"/>
      <c r="AQ128" s="7"/>
    </row>
    <row r="129" spans="1:46" x14ac:dyDescent="0.35">
      <c r="A129" s="211" t="s">
        <v>120</v>
      </c>
      <c r="B129" s="212">
        <v>87.621751246566902</v>
      </c>
      <c r="C129" s="212">
        <v>10.5222496932501</v>
      </c>
      <c r="D129" s="212">
        <v>18.641553654775599</v>
      </c>
      <c r="E129" s="212" t="e">
        <v>#DIV/0!</v>
      </c>
      <c r="F129" s="212">
        <v>359.17021142684899</v>
      </c>
      <c r="G129" s="212">
        <v>82.558878555732093</v>
      </c>
      <c r="H129" s="212">
        <v>110.903439014771</v>
      </c>
      <c r="I129" s="212">
        <v>103.939465641872</v>
      </c>
      <c r="J129" s="212">
        <v>13.336377328437299</v>
      </c>
      <c r="K129" s="212">
        <v>10.574309368996101</v>
      </c>
      <c r="M129" t="s">
        <v>696</v>
      </c>
      <c r="AK129" s="212"/>
      <c r="AL129" s="212"/>
      <c r="AM129" s="212">
        <v>205</v>
      </c>
      <c r="AN129" s="212">
        <v>44</v>
      </c>
      <c r="AO129" s="212"/>
      <c r="AP129" s="212"/>
      <c r="AQ129" s="212"/>
      <c r="AS129" t="s">
        <v>597</v>
      </c>
      <c r="AT129" t="s">
        <v>779</v>
      </c>
    </row>
    <row r="130" spans="1:46" x14ac:dyDescent="0.35">
      <c r="A130" s="6" t="s">
        <v>121</v>
      </c>
      <c r="B130" s="7">
        <v>0.60422572884540904</v>
      </c>
      <c r="C130" s="7">
        <v>0.108391419386968</v>
      </c>
      <c r="D130" s="7" t="e">
        <v>#DIV/0!</v>
      </c>
      <c r="E130" s="7" t="e">
        <v>#DIV/0!</v>
      </c>
      <c r="F130" s="7">
        <v>1.27987904024001</v>
      </c>
      <c r="G130" s="7">
        <v>1.09856082276904</v>
      </c>
      <c r="H130" s="7">
        <v>0.96299183583808101</v>
      </c>
      <c r="I130" s="7">
        <v>0.67627376097249203</v>
      </c>
      <c r="J130" s="7">
        <v>0.241909920206302</v>
      </c>
      <c r="K130" s="7" t="e">
        <v>#DIV/0!</v>
      </c>
      <c r="M130" t="s">
        <v>696</v>
      </c>
      <c r="AK130" s="7"/>
      <c r="AL130" s="7"/>
      <c r="AM130" s="7"/>
      <c r="AN130" s="7"/>
      <c r="AO130" s="7"/>
      <c r="AP130" s="7"/>
      <c r="AQ130" s="7"/>
    </row>
    <row r="131" spans="1:46" x14ac:dyDescent="0.35">
      <c r="A131" s="6" t="s">
        <v>124</v>
      </c>
      <c r="B131" s="7">
        <v>31.486930161592198</v>
      </c>
      <c r="C131" s="7">
        <v>2.7198755450755798</v>
      </c>
      <c r="D131" s="7">
        <v>4.4906451926479303</v>
      </c>
      <c r="E131" s="7" t="e">
        <v>#DIV/0!</v>
      </c>
      <c r="F131" s="7">
        <v>188.733079538319</v>
      </c>
      <c r="G131" s="7">
        <v>26.863466471370302</v>
      </c>
      <c r="H131" s="7">
        <v>23.704033822029501</v>
      </c>
      <c r="I131" s="7">
        <v>22.1365925902086</v>
      </c>
      <c r="J131" s="7">
        <v>5.4932010408965501</v>
      </c>
      <c r="K131" s="7" t="e">
        <v>#DIV/0!</v>
      </c>
      <c r="M131" t="s">
        <v>696</v>
      </c>
      <c r="AK131" s="7"/>
      <c r="AL131" s="7"/>
      <c r="AM131" s="7">
        <v>134</v>
      </c>
      <c r="AN131" s="7">
        <v>44.2</v>
      </c>
      <c r="AO131" s="7"/>
      <c r="AP131" s="7"/>
      <c r="AQ131" s="7"/>
    </row>
    <row r="132" spans="1:46" x14ac:dyDescent="0.35">
      <c r="A132" s="6" t="s">
        <v>136</v>
      </c>
      <c r="B132" s="7">
        <v>25.847314287900101</v>
      </c>
      <c r="C132" s="7">
        <v>3.3987222203616398</v>
      </c>
      <c r="D132" s="7">
        <v>5.5085713765135296</v>
      </c>
      <c r="E132" s="7" t="e">
        <v>#DIV/0!</v>
      </c>
      <c r="F132" s="7">
        <v>85.105325318780203</v>
      </c>
      <c r="G132" s="7">
        <v>28.668772188672399</v>
      </c>
      <c r="H132" s="7">
        <v>36.581877427165402</v>
      </c>
      <c r="I132" s="7">
        <v>36.613591841732898</v>
      </c>
      <c r="J132" s="7">
        <v>4.2999145889642501</v>
      </c>
      <c r="K132" s="7">
        <v>4.4670853253073997</v>
      </c>
      <c r="M132" t="s">
        <v>696</v>
      </c>
      <c r="AK132" s="7"/>
      <c r="AL132" s="7"/>
      <c r="AM132" s="7"/>
      <c r="AN132" s="7"/>
      <c r="AO132" s="7"/>
      <c r="AP132" s="7"/>
      <c r="AQ132" s="7"/>
      <c r="AT132" t="s">
        <v>780</v>
      </c>
    </row>
    <row r="133" spans="1:46" x14ac:dyDescent="0.35">
      <c r="A133" s="6" t="s">
        <v>133</v>
      </c>
      <c r="B133" s="7">
        <v>21.103100661747899</v>
      </c>
      <c r="C133" s="7">
        <v>3.56657645126255</v>
      </c>
      <c r="D133" s="7">
        <v>7.0409866982922296</v>
      </c>
      <c r="E133" s="7" t="e">
        <v>#DIV/0!</v>
      </c>
      <c r="F133" s="7">
        <v>44.905231438050102</v>
      </c>
      <c r="G133" s="7">
        <v>18.854350668961398</v>
      </c>
      <c r="H133" s="7">
        <v>38.603716419183002</v>
      </c>
      <c r="I133" s="7">
        <v>36.441067427566203</v>
      </c>
      <c r="J133" s="7" t="e">
        <v>#DIV/0!</v>
      </c>
      <c r="K133" s="7" t="e">
        <v>#DIV/0!</v>
      </c>
      <c r="M133" t="s">
        <v>696</v>
      </c>
      <c r="AK133" s="7"/>
      <c r="AL133" s="7"/>
      <c r="AM133" s="7"/>
      <c r="AN133" s="7"/>
      <c r="AO133" s="7"/>
      <c r="AP133" s="7"/>
      <c r="AQ133" s="7"/>
    </row>
    <row r="134" spans="1:46" x14ac:dyDescent="0.35">
      <c r="A134" s="6" t="s">
        <v>127</v>
      </c>
      <c r="B134" s="7">
        <v>5.6548770749318402</v>
      </c>
      <c r="C134" s="7">
        <v>0.35169801159132202</v>
      </c>
      <c r="D134" s="7" t="e">
        <v>#DIV/0!</v>
      </c>
      <c r="E134" s="7" t="e">
        <v>#DIV/0!</v>
      </c>
      <c r="F134" s="7">
        <v>35.396565015723198</v>
      </c>
      <c r="G134" s="7">
        <v>3.6178520696037499</v>
      </c>
      <c r="H134" s="7">
        <v>4.88745762548084</v>
      </c>
      <c r="I134" s="7">
        <v>3.1632389673543702</v>
      </c>
      <c r="J134" s="7">
        <v>0.427267996332438</v>
      </c>
      <c r="K134" s="7" t="e">
        <v>#DIV/0!</v>
      </c>
      <c r="M134" t="s">
        <v>696</v>
      </c>
      <c r="AK134" s="7"/>
      <c r="AL134" s="7"/>
      <c r="AM134" s="7"/>
      <c r="AN134" s="7"/>
      <c r="AO134" s="7"/>
      <c r="AP134" s="7"/>
      <c r="AQ134" s="7"/>
    </row>
    <row r="135" spans="1:46" x14ac:dyDescent="0.35">
      <c r="A135" s="6" t="s">
        <v>130</v>
      </c>
      <c r="B135" s="7">
        <v>2.9253033315494799</v>
      </c>
      <c r="C135" s="7">
        <v>0.37698604557201898</v>
      </c>
      <c r="D135" s="7">
        <v>0.92924744684503902</v>
      </c>
      <c r="E135" s="7" t="e">
        <v>#DIV/0!</v>
      </c>
      <c r="F135" s="7">
        <v>3.7501310757367299</v>
      </c>
      <c r="G135" s="7">
        <v>3.4558763343551302</v>
      </c>
      <c r="H135" s="7">
        <v>6.1633618850741003</v>
      </c>
      <c r="I135" s="7">
        <v>4.9087010540379303</v>
      </c>
      <c r="J135" s="7" t="e">
        <v>#DIV/0!</v>
      </c>
      <c r="K135" s="7" t="e">
        <v>#DIV/0!</v>
      </c>
      <c r="M135" t="s">
        <v>696</v>
      </c>
      <c r="AK135" s="7"/>
      <c r="AL135" s="7"/>
      <c r="AM135" s="7"/>
      <c r="AN135" s="7"/>
      <c r="AO135" s="7"/>
      <c r="AP135" s="7"/>
      <c r="AQ135" s="7"/>
    </row>
    <row r="137" spans="1:46" x14ac:dyDescent="0.35">
      <c r="A137" s="6" t="s">
        <v>135</v>
      </c>
      <c r="B137" s="7">
        <v>10.1501888877341</v>
      </c>
      <c r="C137" s="7">
        <v>1.6100060865678001</v>
      </c>
      <c r="D137" s="7">
        <v>3.0306912938121302</v>
      </c>
      <c r="E137" s="7" t="e">
        <v>#DIV/0!</v>
      </c>
      <c r="F137" s="7">
        <v>32.505793856220997</v>
      </c>
      <c r="G137" s="7">
        <v>8.5152909033589594</v>
      </c>
      <c r="H137" s="7">
        <v>16.611148550020399</v>
      </c>
      <c r="I137" s="7">
        <v>12.4681898266772</v>
      </c>
      <c r="J137" s="7" t="e">
        <v>#DIV/0!</v>
      </c>
      <c r="K137" s="7">
        <v>0.92131829760446904</v>
      </c>
      <c r="M137" t="s">
        <v>696</v>
      </c>
      <c r="AK137" s="7"/>
      <c r="AL137" s="7"/>
      <c r="AM137" s="7"/>
      <c r="AN137" s="7"/>
      <c r="AO137" s="7"/>
      <c r="AP137" s="7"/>
      <c r="AQ137" s="7"/>
      <c r="AS137" s="76" t="s">
        <v>600</v>
      </c>
    </row>
    <row r="138" spans="1:46" x14ac:dyDescent="0.35">
      <c r="A138" s="6" t="s">
        <v>132</v>
      </c>
      <c r="B138" s="7">
        <v>1.2625213150160699</v>
      </c>
      <c r="C138" s="7">
        <v>0.176136732570708</v>
      </c>
      <c r="D138" s="7" t="e">
        <v>#DIV/0!</v>
      </c>
      <c r="E138" s="7" t="e">
        <v>#DIV/0!</v>
      </c>
      <c r="F138" s="7">
        <v>2.4825366459309799</v>
      </c>
      <c r="G138" s="7">
        <v>1.92264672455764</v>
      </c>
      <c r="H138" s="7">
        <v>2.12059710324773</v>
      </c>
      <c r="I138" s="7">
        <v>1.91747583787394</v>
      </c>
      <c r="J138" s="7" t="e">
        <v>#DIV/0!</v>
      </c>
      <c r="K138" s="7" t="e">
        <v>#DIV/0!</v>
      </c>
      <c r="M138" t="s">
        <v>696</v>
      </c>
      <c r="AK138" s="7"/>
      <c r="AL138" s="7"/>
      <c r="AM138" s="7"/>
      <c r="AN138" s="7"/>
      <c r="AO138" s="7"/>
      <c r="AP138" s="7"/>
      <c r="AQ138" s="7"/>
    </row>
    <row r="139" spans="1:46" x14ac:dyDescent="0.35">
      <c r="A139" s="6" t="s">
        <v>134</v>
      </c>
      <c r="B139" s="7">
        <v>10.952911774013799</v>
      </c>
      <c r="C139" s="7">
        <v>1.9565703646947501</v>
      </c>
      <c r="D139" s="7">
        <v>4.0102954044801002</v>
      </c>
      <c r="E139" s="7">
        <v>0.15029434952116999</v>
      </c>
      <c r="F139" s="7">
        <v>12.399437581829</v>
      </c>
      <c r="G139" s="7">
        <v>10.339059765602499</v>
      </c>
      <c r="H139" s="7">
        <v>21.992567869162599</v>
      </c>
      <c r="I139" s="7">
        <v>23.972877600888999</v>
      </c>
      <c r="J139" s="7" t="e">
        <v>#DIV/0!</v>
      </c>
      <c r="K139" s="7" t="e">
        <v>#DIV/0!</v>
      </c>
      <c r="M139" t="s">
        <v>696</v>
      </c>
      <c r="AK139" s="7"/>
      <c r="AL139" s="7"/>
      <c r="AM139" s="7"/>
      <c r="AN139" s="7"/>
      <c r="AO139" s="7"/>
      <c r="AP139" s="7"/>
      <c r="AQ139" s="7"/>
    </row>
    <row r="140" spans="1:46" x14ac:dyDescent="0.35">
      <c r="A140" s="6" t="s">
        <v>131</v>
      </c>
      <c r="B140" s="7">
        <v>1.66278201653341</v>
      </c>
      <c r="C140" s="7">
        <v>0.20084931300131101</v>
      </c>
      <c r="D140" s="7" t="e">
        <v>#DIV/0!</v>
      </c>
      <c r="E140" s="7" t="e">
        <v>#DIV/0!</v>
      </c>
      <c r="F140" s="7">
        <v>1.26759442980575</v>
      </c>
      <c r="G140" s="7">
        <v>1.53322960979749</v>
      </c>
      <c r="H140" s="7">
        <v>4.0427647818263699</v>
      </c>
      <c r="I140" s="7">
        <v>2.9912252161639898</v>
      </c>
      <c r="J140" s="7" t="e">
        <v>#DIV/0!</v>
      </c>
      <c r="K140" s="7" t="e">
        <v>#DIV/0!</v>
      </c>
      <c r="M140" t="s">
        <v>696</v>
      </c>
      <c r="AK140" s="7"/>
      <c r="AL140" s="7"/>
      <c r="AM140" s="7"/>
      <c r="AN140" s="7"/>
      <c r="AO140" s="7"/>
      <c r="AP140" s="7"/>
      <c r="AQ140" s="7"/>
    </row>
    <row r="141" spans="1:46" x14ac:dyDescent="0.35">
      <c r="A141" s="6" t="s">
        <v>123</v>
      </c>
      <c r="B141" s="7">
        <v>0.47189690076924401</v>
      </c>
      <c r="C141" s="7">
        <v>0.108391419386968</v>
      </c>
      <c r="D141" s="7" t="e">
        <v>#DIV/0!</v>
      </c>
      <c r="E141" s="7" t="e">
        <v>#DIV/0!</v>
      </c>
      <c r="F141" s="7">
        <v>4.6233146397796403E-2</v>
      </c>
      <c r="G141" s="7">
        <v>1.0885004692768401</v>
      </c>
      <c r="H141" s="7">
        <v>0.95814549097902402</v>
      </c>
      <c r="I141" s="7">
        <v>0.63892476733675896</v>
      </c>
      <c r="J141" s="7">
        <v>0.241909920206302</v>
      </c>
      <c r="K141" s="7" t="e">
        <v>#DIV/0!</v>
      </c>
      <c r="M141" t="s">
        <v>696</v>
      </c>
      <c r="AK141" s="7"/>
      <c r="AL141" s="7"/>
      <c r="AM141" s="7"/>
      <c r="AN141" s="7"/>
      <c r="AO141" s="7"/>
      <c r="AP141" s="7"/>
      <c r="AQ141" s="7"/>
    </row>
    <row r="142" spans="1:46" x14ac:dyDescent="0.35">
      <c r="A142" s="6" t="s">
        <v>126</v>
      </c>
      <c r="B142" s="7">
        <v>11.4104925811053</v>
      </c>
      <c r="C142" s="7">
        <v>2.7165645408333501</v>
      </c>
      <c r="D142" s="7">
        <v>4.4906451926479303</v>
      </c>
      <c r="E142" s="7" t="e">
        <v>#DIV/0!</v>
      </c>
      <c r="F142" s="7">
        <v>0.50388807343925501</v>
      </c>
      <c r="G142" s="7">
        <v>25.8597834200378</v>
      </c>
      <c r="H142" s="7">
        <v>23.255445534104599</v>
      </c>
      <c r="I142" s="7">
        <v>16.299766821600901</v>
      </c>
      <c r="J142" s="7">
        <v>5.4932010408965501</v>
      </c>
      <c r="K142" s="7" t="e">
        <v>#DIV/0!</v>
      </c>
      <c r="M142" t="s">
        <v>696</v>
      </c>
      <c r="AK142" s="7"/>
      <c r="AL142" s="7"/>
      <c r="AM142" s="7"/>
      <c r="AN142" s="7"/>
      <c r="AO142" s="7"/>
      <c r="AP142" s="7"/>
      <c r="AQ142" s="7"/>
    </row>
    <row r="143" spans="1:46" x14ac:dyDescent="0.35">
      <c r="A143" s="6" t="s">
        <v>129</v>
      </c>
      <c r="B143" s="7">
        <v>1.45190106869391</v>
      </c>
      <c r="C143" s="7">
        <v>0.31827613130759402</v>
      </c>
      <c r="D143" s="7" t="e">
        <v>#DIV/0!</v>
      </c>
      <c r="E143" s="7" t="e">
        <v>#DIV/0!</v>
      </c>
      <c r="F143" s="7" t="e">
        <v>#DIV/0!</v>
      </c>
      <c r="G143" s="7">
        <v>3.0754846077441602</v>
      </c>
      <c r="H143" s="7">
        <v>3.2313612783350201</v>
      </c>
      <c r="I143" s="7">
        <v>1.94344765400062</v>
      </c>
      <c r="J143" s="7">
        <v>0.427267996332438</v>
      </c>
      <c r="K143" s="7" t="e">
        <v>#DIV/0!</v>
      </c>
      <c r="M143" t="s">
        <v>696</v>
      </c>
      <c r="AK143" s="7"/>
      <c r="AL143" s="7"/>
      <c r="AM143" s="7"/>
      <c r="AN143" s="7"/>
      <c r="AO143" s="7"/>
      <c r="AP143" s="7"/>
      <c r="AQ143" s="7"/>
    </row>
    <row r="144" spans="1:46" x14ac:dyDescent="0.35">
      <c r="A144" s="6" t="s">
        <v>122</v>
      </c>
      <c r="B144" s="7">
        <v>0.132328828076165</v>
      </c>
      <c r="C144" s="7">
        <v>0</v>
      </c>
      <c r="D144" s="7">
        <v>0</v>
      </c>
      <c r="E144" s="7">
        <v>0</v>
      </c>
      <c r="F144" s="7">
        <v>1.2336458938422099</v>
      </c>
      <c r="G144" s="7" t="e">
        <v>#DIV/0!</v>
      </c>
      <c r="H144" s="7" t="e">
        <v>#DIV/0!</v>
      </c>
      <c r="I144" s="7" t="e">
        <v>#DIV/0!</v>
      </c>
      <c r="J144" s="7">
        <v>0</v>
      </c>
      <c r="K144" s="7">
        <v>0</v>
      </c>
      <c r="M144" t="s">
        <v>696</v>
      </c>
      <c r="AK144" s="7"/>
      <c r="AL144" s="7"/>
      <c r="AM144" s="7"/>
      <c r="AN144" s="7"/>
      <c r="AO144" s="7"/>
      <c r="AP144" s="7"/>
      <c r="AQ144" s="7"/>
    </row>
    <row r="145" spans="1:46" x14ac:dyDescent="0.35">
      <c r="A145" s="6" t="s">
        <v>125</v>
      </c>
      <c r="B145" s="7">
        <v>20.0764375804869</v>
      </c>
      <c r="C145" s="7" t="e">
        <v>#DIV/0!</v>
      </c>
      <c r="D145" s="7">
        <v>0</v>
      </c>
      <c r="E145" s="7">
        <v>0</v>
      </c>
      <c r="F145" s="7">
        <v>188.22919146487999</v>
      </c>
      <c r="G145" s="7" t="e">
        <v>#DIV/0!</v>
      </c>
      <c r="H145" s="7" t="e">
        <v>#DIV/0!</v>
      </c>
      <c r="I145" s="7">
        <v>5.8368257686077403</v>
      </c>
      <c r="J145" s="7">
        <v>0</v>
      </c>
      <c r="K145" s="7">
        <v>0</v>
      </c>
      <c r="M145" t="s">
        <v>696</v>
      </c>
      <c r="AK145" s="7"/>
      <c r="AL145" s="7"/>
      <c r="AM145" s="7"/>
      <c r="AN145" s="7"/>
      <c r="AO145" s="7"/>
      <c r="AP145" s="7"/>
      <c r="AQ145" s="7"/>
    </row>
    <row r="146" spans="1:46" x14ac:dyDescent="0.35">
      <c r="A146" s="6" t="s">
        <v>128</v>
      </c>
      <c r="B146" s="7">
        <v>4.2029760062379298</v>
      </c>
      <c r="C146" s="7" t="e">
        <v>#DIV/0!</v>
      </c>
      <c r="D146" s="7">
        <v>0</v>
      </c>
      <c r="E146" s="7">
        <v>0</v>
      </c>
      <c r="F146" s="7">
        <v>35.343314655974197</v>
      </c>
      <c r="G146" s="7" t="e">
        <v>#DIV/0!</v>
      </c>
      <c r="H146" s="7" t="e">
        <v>#DIV/0!</v>
      </c>
      <c r="I146" s="7">
        <v>1.2197913133537599</v>
      </c>
      <c r="J146" s="7" t="e">
        <v>#DIV/0!</v>
      </c>
      <c r="K146" s="7" t="e">
        <v>#DIV/0!</v>
      </c>
      <c r="M146" t="s">
        <v>696</v>
      </c>
      <c r="AK146" s="7"/>
      <c r="AL146" s="7"/>
      <c r="AM146" s="7"/>
      <c r="AN146" s="7"/>
      <c r="AO146" s="7"/>
      <c r="AP146" s="7"/>
      <c r="AQ146" s="7"/>
    </row>
    <row r="148" spans="1:46" x14ac:dyDescent="0.35">
      <c r="A148" s="211" t="s">
        <v>137</v>
      </c>
      <c r="B148" s="212">
        <v>214.86133328478499</v>
      </c>
      <c r="C148" s="212">
        <v>42.520681409654699</v>
      </c>
      <c r="D148" s="212" t="e">
        <v>#DIV/0!</v>
      </c>
      <c r="E148" s="212" t="e">
        <v>#DIV/0!</v>
      </c>
      <c r="F148" s="212">
        <v>67.232396745995203</v>
      </c>
      <c r="G148" s="212">
        <v>752.29166642044299</v>
      </c>
      <c r="H148" s="212">
        <v>311.62966270207198</v>
      </c>
      <c r="I148" s="212">
        <v>289.22576959391398</v>
      </c>
      <c r="J148" s="212">
        <v>52.375639484113698</v>
      </c>
      <c r="K148" s="212">
        <v>47.917914266873098</v>
      </c>
      <c r="M148" t="s">
        <v>696</v>
      </c>
      <c r="AK148" s="212"/>
      <c r="AL148" s="212"/>
      <c r="AM148" s="212"/>
      <c r="AN148" s="212">
        <v>443</v>
      </c>
      <c r="AO148" s="212"/>
      <c r="AP148" s="212"/>
      <c r="AQ148" s="212"/>
      <c r="AS148" t="s">
        <v>597</v>
      </c>
    </row>
    <row r="149" spans="1:46" x14ac:dyDescent="0.35">
      <c r="A149" s="6" t="s">
        <v>142</v>
      </c>
      <c r="B149" s="7">
        <v>17.653862233828601</v>
      </c>
      <c r="C149" s="7">
        <v>2.9395458253075399</v>
      </c>
      <c r="D149" s="7" t="e">
        <v>#DIV/0!</v>
      </c>
      <c r="E149" s="7" t="e">
        <v>#DIV/0!</v>
      </c>
      <c r="F149" s="7">
        <v>7.9025776727596799</v>
      </c>
      <c r="G149" s="7">
        <v>63.511463158033202</v>
      </c>
      <c r="H149" s="7">
        <v>24.780062250173</v>
      </c>
      <c r="I149" s="7">
        <v>19.501629873315199</v>
      </c>
      <c r="J149" s="7" t="e">
        <v>#DIV/0!</v>
      </c>
      <c r="K149" s="7" t="e">
        <v>#DIV/0!</v>
      </c>
      <c r="M149" t="s">
        <v>696</v>
      </c>
      <c r="AK149" s="7"/>
      <c r="AL149" s="7"/>
      <c r="AM149" s="7"/>
      <c r="AN149" s="7"/>
      <c r="AO149" s="7"/>
      <c r="AP149" s="7"/>
      <c r="AQ149" s="7"/>
    </row>
    <row r="150" spans="1:46" x14ac:dyDescent="0.35">
      <c r="A150" s="6" t="s">
        <v>139</v>
      </c>
      <c r="B150" s="7">
        <v>104.88033687429601</v>
      </c>
      <c r="C150" s="7">
        <v>20.313448783563899</v>
      </c>
      <c r="D150" s="7" t="e">
        <v>#DIV/0!</v>
      </c>
      <c r="E150" s="7" t="e">
        <v>#DIV/0!</v>
      </c>
      <c r="F150" s="7">
        <v>31.4843859252036</v>
      </c>
      <c r="G150" s="7">
        <v>383.03872397750098</v>
      </c>
      <c r="H150" s="7">
        <v>147.08858182134699</v>
      </c>
      <c r="I150" s="7">
        <v>136.85664571597599</v>
      </c>
      <c r="J150" s="7">
        <v>22.8008862702881</v>
      </c>
      <c r="K150" s="7">
        <v>18.951002310934701</v>
      </c>
      <c r="M150" t="s">
        <v>696</v>
      </c>
      <c r="AK150" s="7"/>
      <c r="AL150" s="7"/>
      <c r="AM150" s="7"/>
      <c r="AN150" s="7">
        <v>443</v>
      </c>
      <c r="AO150" s="7"/>
      <c r="AP150" s="7"/>
      <c r="AQ150" s="7"/>
    </row>
    <row r="151" spans="1:46" x14ac:dyDescent="0.35">
      <c r="A151" s="6" t="s">
        <v>143</v>
      </c>
      <c r="B151" s="7">
        <v>86.092410966167705</v>
      </c>
      <c r="C151" s="7">
        <v>18.134892816681202</v>
      </c>
      <c r="D151" s="7" t="e">
        <v>#DIV/0!</v>
      </c>
      <c r="E151" s="7" t="e">
        <v>#DIV/0!</v>
      </c>
      <c r="F151" s="7">
        <v>25.642452115308402</v>
      </c>
      <c r="G151" s="7">
        <v>286.79478691404699</v>
      </c>
      <c r="H151" s="7">
        <v>129.34216367169901</v>
      </c>
      <c r="I151" s="7">
        <v>124.26951242364601</v>
      </c>
      <c r="J151" s="7">
        <v>23.718231444474899</v>
      </c>
      <c r="K151" s="7">
        <v>12.8832054534778</v>
      </c>
      <c r="M151" t="s">
        <v>696</v>
      </c>
      <c r="AK151" s="7"/>
      <c r="AL151" s="7"/>
      <c r="AM151" s="7"/>
      <c r="AN151" s="7"/>
      <c r="AO151" s="7"/>
      <c r="AP151" s="7"/>
      <c r="AQ151" s="7"/>
      <c r="AT151" t="s">
        <v>783</v>
      </c>
    </row>
    <row r="152" spans="1:46" x14ac:dyDescent="0.35">
      <c r="A152" s="6" t="s">
        <v>144</v>
      </c>
      <c r="B152" s="7">
        <v>2.90354462006961</v>
      </c>
      <c r="C152" s="7">
        <v>0.57159358025614504</v>
      </c>
      <c r="D152" s="7" t="e">
        <v>#DIV/0!</v>
      </c>
      <c r="E152" s="7" t="e">
        <v>#DIV/0!</v>
      </c>
      <c r="F152" s="7">
        <v>1.04002677785841</v>
      </c>
      <c r="G152" s="7">
        <v>7.1216201613507497</v>
      </c>
      <c r="H152" s="7">
        <v>5.5573867622209301</v>
      </c>
      <c r="I152" s="7">
        <v>4.2785482736024498</v>
      </c>
      <c r="J152" s="7" t="e">
        <v>#DIV/0!</v>
      </c>
      <c r="K152" s="7">
        <v>0.35699268639495801</v>
      </c>
      <c r="M152" t="s">
        <v>696</v>
      </c>
      <c r="AK152" s="7"/>
      <c r="AL152" s="7"/>
      <c r="AM152" s="7"/>
      <c r="AN152" s="7"/>
      <c r="AO152" s="7"/>
      <c r="AP152" s="7"/>
      <c r="AQ152" s="7"/>
    </row>
    <row r="153" spans="1:46" x14ac:dyDescent="0.35">
      <c r="A153" s="6" t="s">
        <v>138</v>
      </c>
      <c r="B153" s="7">
        <v>3.3311785904228799</v>
      </c>
      <c r="C153" s="7">
        <v>0.561200403845865</v>
      </c>
      <c r="D153" s="7" t="e">
        <v>#DIV/0!</v>
      </c>
      <c r="E153" s="7" t="e">
        <v>#DIV/0!</v>
      </c>
      <c r="F153" s="7">
        <v>1.16295425486506</v>
      </c>
      <c r="G153" s="7">
        <v>11.8250722095111</v>
      </c>
      <c r="H153" s="7">
        <v>4.8614681966319298</v>
      </c>
      <c r="I153" s="7">
        <v>4.3194333073746396</v>
      </c>
      <c r="J153" s="7">
        <v>0.52283940273859397</v>
      </c>
      <c r="K153" s="7">
        <v>1.1497634996671</v>
      </c>
      <c r="M153" t="s">
        <v>696</v>
      </c>
      <c r="AK153" s="7"/>
      <c r="AL153" s="7"/>
      <c r="AM153" s="7"/>
      <c r="AN153" s="7"/>
      <c r="AO153" s="7"/>
      <c r="AP153" s="7"/>
      <c r="AQ153" s="7"/>
    </row>
    <row r="154" spans="1:46" x14ac:dyDescent="0.35">
      <c r="A154" s="6"/>
      <c r="B154" s="7"/>
      <c r="C154" s="7"/>
      <c r="D154" s="7"/>
      <c r="E154" s="7"/>
      <c r="F154" s="7"/>
      <c r="G154" s="7"/>
      <c r="H154" s="7"/>
      <c r="I154" s="7"/>
      <c r="J154" s="7"/>
      <c r="K154" s="7"/>
      <c r="AK154" s="7"/>
      <c r="AL154" s="7"/>
      <c r="AM154" s="7"/>
      <c r="AN154" s="7"/>
      <c r="AO154" s="7"/>
      <c r="AP154" s="7"/>
      <c r="AQ154" s="7"/>
    </row>
    <row r="155" spans="1:46" x14ac:dyDescent="0.35">
      <c r="A155" s="6" t="s">
        <v>141</v>
      </c>
      <c r="B155" s="7">
        <v>50.420503399311301</v>
      </c>
      <c r="C155" s="7" t="e">
        <v>#DIV/0!</v>
      </c>
      <c r="D155" s="7">
        <v>0</v>
      </c>
      <c r="E155" s="7" t="e">
        <v>#DIV/0!</v>
      </c>
      <c r="F155" s="7" t="e">
        <v>#DIV/0!</v>
      </c>
      <c r="G155" s="7">
        <v>374.81868004736299</v>
      </c>
      <c r="H155" s="7" t="e">
        <v>#DIV/0!</v>
      </c>
      <c r="I155" s="7">
        <v>21.852522805970899</v>
      </c>
      <c r="J155" s="7" t="e">
        <v>#DIV/0!</v>
      </c>
      <c r="K155" s="7" t="e">
        <v>#DIV/0!</v>
      </c>
      <c r="M155" t="s">
        <v>696</v>
      </c>
      <c r="AK155" s="7"/>
      <c r="AL155" s="7"/>
      <c r="AM155" s="7"/>
      <c r="AN155" s="7"/>
      <c r="AO155" s="7"/>
      <c r="AP155" s="7"/>
      <c r="AQ155" s="7"/>
      <c r="AS155" t="s">
        <v>601</v>
      </c>
    </row>
    <row r="156" spans="1:46" x14ac:dyDescent="0.35">
      <c r="A156" s="6" t="s">
        <v>140</v>
      </c>
      <c r="B156" s="7">
        <v>54.459833474984897</v>
      </c>
      <c r="C156" s="7">
        <v>19.767787762249402</v>
      </c>
      <c r="D156" s="7" t="e">
        <v>#DIV/0!</v>
      </c>
      <c r="E156" s="7" t="e">
        <v>#DIV/0!</v>
      </c>
      <c r="F156" s="7">
        <v>11.4259258362067</v>
      </c>
      <c r="G156" s="7">
        <v>8.2200439301379298</v>
      </c>
      <c r="H156" s="7">
        <v>145.59335049753599</v>
      </c>
      <c r="I156" s="7">
        <v>115.00412291000499</v>
      </c>
      <c r="J156" s="7">
        <v>22.404229587674301</v>
      </c>
      <c r="K156" s="7">
        <v>17.5306999193071</v>
      </c>
      <c r="M156" t="s">
        <v>696</v>
      </c>
      <c r="AK156" s="7"/>
      <c r="AL156" s="7"/>
      <c r="AM156" s="7"/>
      <c r="AN156" s="7"/>
      <c r="AO156" s="7"/>
      <c r="AP156" s="7"/>
      <c r="AQ156" s="7"/>
    </row>
    <row r="158" spans="1:46" x14ac:dyDescent="0.35">
      <c r="A158" s="211" t="s">
        <v>145</v>
      </c>
      <c r="B158" s="212">
        <v>92.191076283442698</v>
      </c>
      <c r="C158" s="212" t="e">
        <v>#DIV/0!</v>
      </c>
      <c r="D158" s="212" t="e">
        <v>#DIV/0!</v>
      </c>
      <c r="E158" s="212" t="e">
        <v>#DIV/0!</v>
      </c>
      <c r="F158" s="212" t="e">
        <v>#DIV/0!</v>
      </c>
      <c r="G158" s="212" t="e">
        <v>#DIV/0!</v>
      </c>
      <c r="H158" s="212" t="e">
        <v>#DIV/0!</v>
      </c>
      <c r="I158" s="212" t="e">
        <v>#DIV/0!</v>
      </c>
      <c r="J158" s="212">
        <v>2948.6188017881</v>
      </c>
      <c r="K158" s="212" t="e">
        <v>#DIV/0!</v>
      </c>
      <c r="M158" t="s">
        <v>696</v>
      </c>
      <c r="AK158" s="212"/>
      <c r="AL158" s="212"/>
      <c r="AM158" s="212"/>
      <c r="AN158" s="212"/>
      <c r="AO158" s="212"/>
      <c r="AP158" s="212"/>
      <c r="AQ158" s="212"/>
      <c r="AS158" t="s">
        <v>602</v>
      </c>
    </row>
    <row r="159" spans="1:46" x14ac:dyDescent="0.35">
      <c r="A159" s="6" t="s">
        <v>151</v>
      </c>
      <c r="B159" s="7">
        <v>28.733466792891999</v>
      </c>
      <c r="C159" s="7" t="e">
        <v>#DIV/0!</v>
      </c>
      <c r="D159" s="7" t="e">
        <v>#DIV/0!</v>
      </c>
      <c r="E159" s="7" t="e">
        <v>#DIV/0!</v>
      </c>
      <c r="F159" s="7" t="e">
        <v>#DIV/0!</v>
      </c>
      <c r="G159" s="7" t="e">
        <v>#DIV/0!</v>
      </c>
      <c r="H159" s="7">
        <v>0.28541767013911301</v>
      </c>
      <c r="I159" s="7" t="e">
        <v>#DIV/0!</v>
      </c>
      <c r="J159" s="7">
        <v>809.94408283435496</v>
      </c>
      <c r="K159" s="7" t="e">
        <v>#DIV/0!</v>
      </c>
      <c r="M159" t="s">
        <v>696</v>
      </c>
      <c r="AK159" s="7"/>
      <c r="AL159" s="7"/>
      <c r="AM159" s="7"/>
      <c r="AN159" s="7"/>
      <c r="AO159" s="7"/>
      <c r="AP159" s="7"/>
      <c r="AQ159" s="7"/>
    </row>
    <row r="160" spans="1:46" x14ac:dyDescent="0.35">
      <c r="A160" s="6" t="s">
        <v>149</v>
      </c>
      <c r="B160" s="7" t="e">
        <v>#DIV/0!</v>
      </c>
      <c r="C160" s="7" t="e">
        <v>#DIV/0!</v>
      </c>
      <c r="D160" s="7" t="e">
        <v>#DIV/0!</v>
      </c>
      <c r="E160" s="7">
        <v>0</v>
      </c>
      <c r="F160" s="7" t="e">
        <v>#DIV/0!</v>
      </c>
      <c r="G160" s="7">
        <v>0</v>
      </c>
      <c r="H160" s="7" t="e">
        <v>#DIV/0!</v>
      </c>
      <c r="I160" s="7" t="e">
        <v>#DIV/0!</v>
      </c>
      <c r="J160" s="7">
        <v>71.765552073078595</v>
      </c>
      <c r="K160" s="7">
        <v>0</v>
      </c>
      <c r="M160" t="s">
        <v>696</v>
      </c>
      <c r="AK160" s="7"/>
      <c r="AL160" s="7"/>
      <c r="AM160" s="7"/>
      <c r="AN160" s="7"/>
      <c r="AO160" s="7"/>
      <c r="AP160" s="7"/>
      <c r="AQ160" s="7"/>
    </row>
    <row r="161" spans="1:46" x14ac:dyDescent="0.35">
      <c r="A161" s="6" t="s">
        <v>150</v>
      </c>
      <c r="B161" s="7">
        <v>55.704490850056501</v>
      </c>
      <c r="C161" s="7" t="e">
        <v>#DIV/0!</v>
      </c>
      <c r="D161" s="7" t="e">
        <v>#DIV/0!</v>
      </c>
      <c r="E161" s="7" t="e">
        <v>#DIV/0!</v>
      </c>
      <c r="F161" s="7" t="e">
        <v>#DIV/0!</v>
      </c>
      <c r="G161" s="7" t="e">
        <v>#DIV/0!</v>
      </c>
      <c r="H161" s="7" t="e">
        <v>#DIV/0!</v>
      </c>
      <c r="I161" s="7" t="e">
        <v>#DIV/0!</v>
      </c>
      <c r="J161" s="7">
        <v>1840.1127893609</v>
      </c>
      <c r="K161" s="7" t="e">
        <v>#DIV/0!</v>
      </c>
      <c r="M161" t="s">
        <v>696</v>
      </c>
      <c r="AK161" s="7"/>
      <c r="AL161" s="7"/>
      <c r="AM161" s="7"/>
      <c r="AN161" s="7"/>
      <c r="AO161" s="7"/>
      <c r="AP161" s="7"/>
      <c r="AQ161" s="7"/>
    </row>
    <row r="162" spans="1:46" x14ac:dyDescent="0.35">
      <c r="A162" s="6" t="s">
        <v>147</v>
      </c>
      <c r="B162" s="7" t="e">
        <v>#DIV/0!</v>
      </c>
      <c r="C162" s="7" t="e">
        <v>#DIV/0!</v>
      </c>
      <c r="D162" s="7" t="e">
        <v>#DIV/0!</v>
      </c>
      <c r="E162" s="7" t="e">
        <v>#DIV/0!</v>
      </c>
      <c r="F162" s="7" t="e">
        <v>#DIV/0!</v>
      </c>
      <c r="G162" s="7" t="e">
        <v>#DIV/0!</v>
      </c>
      <c r="H162" s="7">
        <v>7.9735969209476801E-2</v>
      </c>
      <c r="I162" s="7">
        <v>4.5227536470388001</v>
      </c>
      <c r="J162" s="7">
        <v>196.65247304858801</v>
      </c>
      <c r="K162" s="7">
        <v>0</v>
      </c>
      <c r="M162" t="s">
        <v>696</v>
      </c>
      <c r="AK162" s="7"/>
      <c r="AL162" s="7"/>
      <c r="AM162" s="7"/>
      <c r="AN162" s="7"/>
      <c r="AO162" s="7"/>
      <c r="AP162" s="7"/>
      <c r="AQ162" s="7"/>
    </row>
    <row r="163" spans="1:46" x14ac:dyDescent="0.35">
      <c r="A163" s="6" t="s">
        <v>148</v>
      </c>
      <c r="B163" s="7" t="e">
        <v>#DIV/0!</v>
      </c>
      <c r="C163" s="7" t="e">
        <v>#DIV/0!</v>
      </c>
      <c r="D163" s="7" t="e">
        <v>#DIV/0!</v>
      </c>
      <c r="E163" s="7">
        <v>0</v>
      </c>
      <c r="F163" s="7" t="e">
        <v>#DIV/0!</v>
      </c>
      <c r="G163" s="7">
        <v>0</v>
      </c>
      <c r="H163" s="7">
        <v>0</v>
      </c>
      <c r="I163" s="7" t="e">
        <v>#DIV/0!</v>
      </c>
      <c r="J163" s="7" t="e">
        <v>#DIV/0!</v>
      </c>
      <c r="K163" s="7">
        <v>0</v>
      </c>
      <c r="M163" t="s">
        <v>696</v>
      </c>
      <c r="AK163" s="7"/>
      <c r="AL163" s="7"/>
      <c r="AM163" s="7"/>
      <c r="AN163" s="7"/>
      <c r="AO163" s="7"/>
      <c r="AP163" s="7"/>
      <c r="AQ163" s="7"/>
    </row>
    <row r="164" spans="1:46" x14ac:dyDescent="0.35">
      <c r="A164" s="6" t="s">
        <v>146</v>
      </c>
      <c r="B164" s="7" t="e">
        <v>#DIV/0!</v>
      </c>
      <c r="C164" s="7" t="e">
        <v>#DIV/0!</v>
      </c>
      <c r="D164" s="7" t="e">
        <v>#DIV/0!</v>
      </c>
      <c r="E164" s="7" t="e">
        <v>#DIV/0!</v>
      </c>
      <c r="F164" s="7" t="e">
        <v>#DIV/0!</v>
      </c>
      <c r="G164" s="7" t="e">
        <v>#DIV/0!</v>
      </c>
      <c r="H164" s="7">
        <v>1.26018452379714E-2</v>
      </c>
      <c r="I164" s="7">
        <v>0.26503154097793402</v>
      </c>
      <c r="J164" s="7">
        <v>4.6126026270246303</v>
      </c>
      <c r="K164" s="7">
        <v>0</v>
      </c>
      <c r="M164" t="s">
        <v>696</v>
      </c>
      <c r="AK164" s="7"/>
      <c r="AL164" s="7"/>
      <c r="AM164" s="7"/>
      <c r="AN164" s="7"/>
      <c r="AO164" s="7"/>
      <c r="AP164" s="7"/>
      <c r="AQ164" s="7"/>
    </row>
    <row r="166" spans="1:46" x14ac:dyDescent="0.35">
      <c r="A166" s="211" t="s">
        <v>152</v>
      </c>
      <c r="B166" s="212">
        <v>2434.84560642521</v>
      </c>
      <c r="C166" s="212" t="e">
        <v>#DIV/0!</v>
      </c>
      <c r="D166" s="212">
        <v>0</v>
      </c>
      <c r="E166" s="212" t="e">
        <v>#DIV/0!</v>
      </c>
      <c r="F166" s="212" t="e">
        <v>#DIV/0!</v>
      </c>
      <c r="G166" s="212" t="e">
        <v>#DIV/0!</v>
      </c>
      <c r="H166" s="212" t="e">
        <v>#DIV/0!</v>
      </c>
      <c r="I166" s="212" t="e">
        <v>#DIV/0!</v>
      </c>
      <c r="J166" s="212" t="e">
        <v>#DIV/0!</v>
      </c>
      <c r="K166" s="212">
        <v>79673.251101223796</v>
      </c>
      <c r="M166" t="s">
        <v>696</v>
      </c>
      <c r="AK166" s="212"/>
      <c r="AL166" s="212"/>
      <c r="AM166" s="212"/>
      <c r="AN166" s="212"/>
      <c r="AO166" s="212"/>
      <c r="AP166" s="212"/>
      <c r="AQ166" s="212"/>
    </row>
    <row r="167" spans="1:46" x14ac:dyDescent="0.35">
      <c r="A167" s="6" t="s">
        <v>155</v>
      </c>
      <c r="B167" s="7">
        <v>1764.82742758165</v>
      </c>
      <c r="C167" s="7">
        <v>0</v>
      </c>
      <c r="D167" s="7">
        <v>0</v>
      </c>
      <c r="E167" s="7">
        <v>0</v>
      </c>
      <c r="F167" s="7">
        <v>0</v>
      </c>
      <c r="G167" s="7">
        <v>0</v>
      </c>
      <c r="H167" s="7">
        <v>0</v>
      </c>
      <c r="I167" s="7" t="e">
        <v>#DIV/0!</v>
      </c>
      <c r="J167" s="7">
        <v>0</v>
      </c>
      <c r="K167" s="7">
        <v>58052.615662340497</v>
      </c>
      <c r="M167" t="s">
        <v>696</v>
      </c>
      <c r="AK167" s="7"/>
      <c r="AL167" s="7"/>
      <c r="AM167" s="7"/>
      <c r="AN167" s="7"/>
      <c r="AO167" s="7"/>
      <c r="AP167" s="7"/>
      <c r="AQ167" s="7"/>
    </row>
    <row r="168" spans="1:46" x14ac:dyDescent="0.35">
      <c r="A168" s="6" t="s">
        <v>153</v>
      </c>
      <c r="B168" s="7">
        <v>254.02529428211901</v>
      </c>
      <c r="C168" s="7" t="e">
        <v>#DIV/0!</v>
      </c>
      <c r="D168" s="7">
        <v>0</v>
      </c>
      <c r="E168" s="7">
        <v>0.30130696928677803</v>
      </c>
      <c r="F168" s="7" t="e">
        <v>#DIV/0!</v>
      </c>
      <c r="G168" s="7">
        <v>0</v>
      </c>
      <c r="H168" s="7" t="e">
        <v>#DIV/0!</v>
      </c>
      <c r="I168" s="7" t="e">
        <v>#DIV/0!</v>
      </c>
      <c r="J168" s="7" t="e">
        <v>#DIV/0!</v>
      </c>
      <c r="K168" s="7">
        <v>7041.1116572861802</v>
      </c>
      <c r="M168" t="s">
        <v>696</v>
      </c>
      <c r="AK168" s="7"/>
      <c r="AL168" s="7"/>
      <c r="AM168" s="7"/>
      <c r="AN168" s="7"/>
      <c r="AO168" s="7"/>
      <c r="AP168" s="7"/>
      <c r="AQ168" s="7"/>
    </row>
    <row r="169" spans="1:46" x14ac:dyDescent="0.35">
      <c r="A169" s="6" t="s">
        <v>154</v>
      </c>
      <c r="B169" s="7" t="e">
        <v>#DIV/0!</v>
      </c>
      <c r="C169" s="7" t="e">
        <v>#DIV/0!</v>
      </c>
      <c r="D169" s="7" t="e">
        <v>#DIV/0!</v>
      </c>
      <c r="E169" s="7">
        <v>0</v>
      </c>
      <c r="F169" s="7" t="e">
        <v>#DIV/0!</v>
      </c>
      <c r="G169" s="7">
        <v>0</v>
      </c>
      <c r="H169" s="7" t="e">
        <v>#DIV/0!</v>
      </c>
      <c r="I169" s="7" t="e">
        <v>#DIV/0!</v>
      </c>
      <c r="J169" s="7">
        <v>0</v>
      </c>
      <c r="K169" s="7" t="e">
        <v>#DIV/0!</v>
      </c>
      <c r="M169" t="s">
        <v>696</v>
      </c>
      <c r="AK169" s="7"/>
      <c r="AL169" s="7"/>
      <c r="AM169" s="7"/>
      <c r="AN169" s="7"/>
      <c r="AO169" s="7"/>
      <c r="AP169" s="7"/>
      <c r="AQ169" s="7"/>
    </row>
    <row r="170" spans="1:46" x14ac:dyDescent="0.35">
      <c r="A170" s="6"/>
      <c r="B170" s="7"/>
      <c r="C170" s="7"/>
      <c r="D170" s="7"/>
      <c r="E170" s="7"/>
      <c r="F170" s="7"/>
      <c r="G170" s="7"/>
      <c r="H170" s="7"/>
      <c r="I170" s="7"/>
      <c r="J170" s="7"/>
      <c r="K170" s="7"/>
      <c r="AK170" s="7"/>
      <c r="AL170" s="7"/>
      <c r="AM170" s="7"/>
      <c r="AN170" s="7"/>
      <c r="AO170" s="7"/>
      <c r="AP170" s="7"/>
      <c r="AQ170" s="7"/>
    </row>
    <row r="171" spans="1:46" x14ac:dyDescent="0.35">
      <c r="A171" s="207" t="s">
        <v>581</v>
      </c>
      <c r="B171" s="7"/>
      <c r="C171" s="7"/>
      <c r="D171" s="7"/>
      <c r="E171" s="7"/>
      <c r="F171" s="7"/>
      <c r="G171" s="7"/>
      <c r="H171" s="7"/>
      <c r="I171" s="7"/>
      <c r="J171" s="7"/>
      <c r="K171" s="7"/>
      <c r="AK171" s="7"/>
      <c r="AL171" s="7"/>
      <c r="AM171" s="7"/>
      <c r="AN171" s="7"/>
      <c r="AO171" s="7"/>
      <c r="AP171" s="7"/>
      <c r="AQ171" s="7"/>
      <c r="AS171" t="s">
        <v>859</v>
      </c>
    </row>
    <row r="172" spans="1:46" x14ac:dyDescent="0.35">
      <c r="A172" s="211" t="s">
        <v>171</v>
      </c>
      <c r="B172" s="212">
        <v>94.170124934495306</v>
      </c>
      <c r="C172" s="212">
        <v>10.2296009848023</v>
      </c>
      <c r="D172" s="212">
        <v>15.8141705635141</v>
      </c>
      <c r="E172" s="212"/>
      <c r="F172" s="212">
        <v>283.59288991624101</v>
      </c>
      <c r="G172" s="212">
        <v>89.544578544304599</v>
      </c>
      <c r="H172" s="212">
        <v>90.612280324496197</v>
      </c>
      <c r="I172" s="212">
        <v>115.844524355937</v>
      </c>
      <c r="J172" s="212">
        <v>432.75493967871802</v>
      </c>
      <c r="K172" s="212">
        <v>273.69721012335799</v>
      </c>
      <c r="M172" t="s">
        <v>700</v>
      </c>
      <c r="AK172" s="212">
        <v>10.7</v>
      </c>
      <c r="AL172" s="267">
        <v>0.3</v>
      </c>
      <c r="AM172" s="212">
        <v>204.9</v>
      </c>
      <c r="AN172" s="212">
        <v>103.2</v>
      </c>
      <c r="AO172" s="212">
        <v>69.8</v>
      </c>
      <c r="AP172" s="212">
        <v>51.9</v>
      </c>
      <c r="AQ172" s="212"/>
      <c r="AS172" t="s">
        <v>638</v>
      </c>
      <c r="AT172" t="s">
        <v>781</v>
      </c>
    </row>
    <row r="173" spans="1:46" x14ac:dyDescent="0.35">
      <c r="A173" s="6" t="s">
        <v>172</v>
      </c>
      <c r="B173" s="7">
        <v>58.396300353272601</v>
      </c>
      <c r="C173" s="7">
        <v>6.1679763264430498</v>
      </c>
      <c r="D173" s="7">
        <v>11.0708930985523</v>
      </c>
      <c r="E173" s="7"/>
      <c r="F173" s="7">
        <v>278.880596812401</v>
      </c>
      <c r="G173" s="7">
        <v>48.774278353301398</v>
      </c>
      <c r="H173" s="7">
        <v>64.887026737947295</v>
      </c>
      <c r="I173" s="7">
        <v>61.0940959006615</v>
      </c>
      <c r="J173" s="7">
        <v>8.0082446511974101</v>
      </c>
      <c r="K173" s="7">
        <v>5.8907444185470101</v>
      </c>
      <c r="M173" t="s">
        <v>700</v>
      </c>
      <c r="AK173" s="7"/>
      <c r="AL173" s="7"/>
      <c r="AM173" s="7"/>
      <c r="AN173" s="7">
        <v>73.3</v>
      </c>
      <c r="AO173" s="7"/>
      <c r="AP173" s="7"/>
      <c r="AQ173" s="7"/>
      <c r="AT173" t="s">
        <v>786</v>
      </c>
    </row>
    <row r="174" spans="1:46" x14ac:dyDescent="0.35">
      <c r="A174" s="6" t="s">
        <v>173</v>
      </c>
      <c r="B174" s="7">
        <v>14.0175179157228</v>
      </c>
      <c r="C174" s="7">
        <v>3.19958829604017</v>
      </c>
      <c r="D174" s="7"/>
      <c r="E174" s="7"/>
      <c r="F174" s="7">
        <v>4.1364506749183496</v>
      </c>
      <c r="G174" s="7">
        <v>40.191540290869803</v>
      </c>
      <c r="H174" s="7">
        <v>23.598981112744202</v>
      </c>
      <c r="I174" s="7">
        <v>20.790321704281801</v>
      </c>
      <c r="J174" s="7">
        <v>3.8265820363730798</v>
      </c>
      <c r="K174" s="7">
        <v>3.5240808666294301</v>
      </c>
      <c r="M174" t="s">
        <v>700</v>
      </c>
      <c r="AK174" s="7"/>
      <c r="AL174" s="7"/>
      <c r="AM174" s="7"/>
      <c r="AN174" s="7">
        <v>29.1</v>
      </c>
      <c r="AO174" s="7"/>
      <c r="AP174" s="7"/>
      <c r="AQ174" s="7"/>
      <c r="AT174" t="s">
        <v>782</v>
      </c>
    </row>
    <row r="175" spans="1:46" x14ac:dyDescent="0.35">
      <c r="A175" s="6" t="s">
        <v>174</v>
      </c>
      <c r="B175" s="7">
        <v>12.348581992773401</v>
      </c>
      <c r="C175" s="7"/>
      <c r="D175" s="7"/>
      <c r="E175" s="7"/>
      <c r="F175" s="7"/>
      <c r="G175" s="7"/>
      <c r="H175" s="7"/>
      <c r="I175" s="7"/>
      <c r="J175" s="7">
        <v>420.85959955071701</v>
      </c>
      <c r="K175" s="7"/>
      <c r="M175" t="s">
        <v>700</v>
      </c>
      <c r="AK175" s="7"/>
      <c r="AL175" s="7"/>
      <c r="AM175" s="7"/>
      <c r="AN175" s="7"/>
      <c r="AO175" s="7"/>
      <c r="AP175" s="7"/>
      <c r="AQ175" s="7"/>
    </row>
    <row r="176" spans="1:46" x14ac:dyDescent="0.35">
      <c r="A176" s="6" t="s">
        <v>175</v>
      </c>
      <c r="B176" s="7">
        <v>8.6320992515025292</v>
      </c>
      <c r="C176" s="7"/>
      <c r="D176" s="7">
        <v>0</v>
      </c>
      <c r="E176" s="7"/>
      <c r="F176" s="7"/>
      <c r="G176" s="7"/>
      <c r="H176" s="7">
        <v>2.5358609966760499E-2</v>
      </c>
      <c r="I176" s="7"/>
      <c r="J176" s="7"/>
      <c r="K176" s="7">
        <v>263.750051048459</v>
      </c>
      <c r="M176" t="s">
        <v>700</v>
      </c>
      <c r="AK176" s="7"/>
      <c r="AL176" s="7"/>
      <c r="AM176" s="7"/>
      <c r="AN176" s="7"/>
      <c r="AO176" s="7"/>
      <c r="AP176" s="7"/>
      <c r="AQ176" s="7"/>
    </row>
    <row r="177" spans="1:43" x14ac:dyDescent="0.35">
      <c r="A177" s="6" t="s">
        <v>176</v>
      </c>
      <c r="B177" s="7">
        <v>73.189443690219306</v>
      </c>
      <c r="C177" s="7">
        <v>10.0104141806843</v>
      </c>
      <c r="D177" s="7">
        <v>14.078412316060801</v>
      </c>
      <c r="E177" s="7"/>
      <c r="F177" s="7">
        <v>283.10073448050099</v>
      </c>
      <c r="G177" s="7">
        <v>89.538037932678506</v>
      </c>
      <c r="H177" s="7">
        <v>90.409973914362794</v>
      </c>
      <c r="I177" s="7">
        <v>82.384885719196106</v>
      </c>
      <c r="J177" s="7">
        <v>11.871198515262</v>
      </c>
      <c r="K177" s="7">
        <v>9.5418334776117906</v>
      </c>
      <c r="M177" t="s">
        <v>700</v>
      </c>
      <c r="AK177" s="7"/>
      <c r="AL177" s="7"/>
      <c r="AM177" s="7"/>
      <c r="AN177" s="7"/>
      <c r="AO177" s="7"/>
      <c r="AP177" s="7"/>
      <c r="AQ177" s="7"/>
    </row>
    <row r="178" spans="1:43" x14ac:dyDescent="0.35">
      <c r="A178" s="207"/>
      <c r="B178" s="7"/>
      <c r="C178" s="7"/>
      <c r="D178" s="7"/>
      <c r="E178" s="7"/>
      <c r="F178" s="7"/>
      <c r="G178" s="7"/>
      <c r="H178" s="7"/>
      <c r="I178" s="7"/>
      <c r="J178" s="7"/>
      <c r="K178" s="7"/>
      <c r="AK178" s="7"/>
      <c r="AL178" s="7"/>
      <c r="AM178" s="7"/>
      <c r="AN178" s="7"/>
      <c r="AO178" s="7"/>
      <c r="AP178" s="7"/>
      <c r="AQ178" s="7"/>
    </row>
    <row r="179" spans="1:43" x14ac:dyDescent="0.35">
      <c r="A179" s="207" t="s">
        <v>583</v>
      </c>
      <c r="B179" s="7"/>
      <c r="C179" s="7"/>
      <c r="D179" s="7"/>
      <c r="E179" s="7"/>
      <c r="F179" s="7"/>
      <c r="G179" s="7"/>
      <c r="H179" s="7"/>
      <c r="I179" s="7"/>
      <c r="J179" s="7"/>
      <c r="K179" s="7"/>
      <c r="AK179" s="7"/>
      <c r="AL179" s="7"/>
      <c r="AM179" s="7"/>
      <c r="AN179" s="7"/>
      <c r="AO179" s="7"/>
      <c r="AP179" s="7"/>
      <c r="AQ179" s="7"/>
    </row>
    <row r="180" spans="1:43" x14ac:dyDescent="0.35">
      <c r="A180" s="6" t="s">
        <v>166</v>
      </c>
      <c r="B180" s="7">
        <v>10436.879389666101</v>
      </c>
      <c r="C180" s="7">
        <v>1441.8440648922699</v>
      </c>
      <c r="D180" s="7">
        <v>6218.9330633440704</v>
      </c>
      <c r="E180" s="7" t="e">
        <v>#DIV/0!</v>
      </c>
      <c r="F180" s="7">
        <v>13587.4565476486</v>
      </c>
      <c r="G180" s="7">
        <v>8942.3720944085999</v>
      </c>
      <c r="H180" s="7">
        <v>19911.169880212499</v>
      </c>
      <c r="I180" s="7">
        <v>22430.869705653698</v>
      </c>
      <c r="J180" s="7" t="e">
        <v>#DIV/0!</v>
      </c>
      <c r="K180" s="7">
        <v>3362.4668797499598</v>
      </c>
      <c r="M180" t="s">
        <v>699</v>
      </c>
      <c r="AK180" s="7"/>
      <c r="AL180" s="7"/>
      <c r="AM180" s="7"/>
      <c r="AN180" s="7"/>
      <c r="AO180" s="7"/>
      <c r="AP180" s="7"/>
      <c r="AQ180" s="7"/>
    </row>
    <row r="181" spans="1:43" x14ac:dyDescent="0.35">
      <c r="A181" s="6" t="s">
        <v>156</v>
      </c>
      <c r="B181" s="7">
        <v>35790.402992591698</v>
      </c>
      <c r="C181" s="7">
        <v>5699.3924342128703</v>
      </c>
      <c r="D181" s="7">
        <v>13662.585555653201</v>
      </c>
      <c r="E181" s="7" t="e">
        <v>#DIV/0!</v>
      </c>
      <c r="F181" s="7">
        <v>69016.292684256201</v>
      </c>
      <c r="G181" s="7">
        <v>35450.192411789903</v>
      </c>
      <c r="H181" s="7">
        <v>63727.824192581102</v>
      </c>
      <c r="I181" s="7">
        <v>66338.667045610506</v>
      </c>
      <c r="J181" s="7">
        <v>6162.3278801710403</v>
      </c>
      <c r="K181" s="7">
        <v>8460.4476808930503</v>
      </c>
      <c r="M181" t="s">
        <v>699</v>
      </c>
      <c r="AK181" s="7"/>
      <c r="AL181" s="7"/>
      <c r="AM181" s="7"/>
      <c r="AN181" s="7"/>
      <c r="AO181" s="7"/>
      <c r="AP181" s="7"/>
      <c r="AQ181" s="7"/>
    </row>
    <row r="182" spans="1:43" x14ac:dyDescent="0.35">
      <c r="A182" s="6" t="s">
        <v>167</v>
      </c>
      <c r="B182" s="7">
        <v>2265.8910650308198</v>
      </c>
      <c r="C182" s="7">
        <v>783.22180398092098</v>
      </c>
      <c r="D182" s="7" t="e">
        <v>#DIV/0!</v>
      </c>
      <c r="E182" s="7" t="e">
        <v>#DIV/0!</v>
      </c>
      <c r="F182" s="7">
        <v>1306.4462951120099</v>
      </c>
      <c r="G182" s="7">
        <v>6211.8039132245303</v>
      </c>
      <c r="H182" s="7">
        <v>2827.8643525432999</v>
      </c>
      <c r="I182" s="7">
        <v>4306.2388545441199</v>
      </c>
      <c r="J182" s="7" t="e">
        <v>#DIV/0!</v>
      </c>
      <c r="K182" s="7" t="e">
        <v>#DIV/0!</v>
      </c>
      <c r="M182" t="s">
        <v>699</v>
      </c>
      <c r="AK182" s="7"/>
      <c r="AL182" s="7"/>
      <c r="AM182" s="7">
        <f t="shared" ref="AM182:AM187" si="33">+SUM(B172*$B$456)</f>
        <v>5379374.478268547</v>
      </c>
      <c r="AN182" s="211" t="s">
        <v>171</v>
      </c>
      <c r="AO182" s="7"/>
      <c r="AP182" s="7"/>
      <c r="AQ182" s="7"/>
    </row>
    <row r="183" spans="1:43" x14ac:dyDescent="0.35">
      <c r="A183" s="6" t="s">
        <v>157</v>
      </c>
      <c r="B183" s="7">
        <v>13305.2519381121</v>
      </c>
      <c r="C183" s="7">
        <v>3337.1314496772002</v>
      </c>
      <c r="D183" s="7" t="e">
        <v>#DIV/0!</v>
      </c>
      <c r="E183" s="7" t="e">
        <v>#DIV/0!</v>
      </c>
      <c r="F183" s="7">
        <v>4642.18530043384</v>
      </c>
      <c r="G183" s="7">
        <v>40798.358334882301</v>
      </c>
      <c r="H183" s="7">
        <v>19838.378206846399</v>
      </c>
      <c r="I183" s="7">
        <v>20382.004763634599</v>
      </c>
      <c r="J183" s="7">
        <v>3469.34576835702</v>
      </c>
      <c r="K183" s="7">
        <v>6224.0333382729395</v>
      </c>
      <c r="M183" t="s">
        <v>699</v>
      </c>
      <c r="AK183" s="7"/>
      <c r="AL183" s="7"/>
      <c r="AM183" s="7">
        <f t="shared" si="33"/>
        <v>3335830.4235468702</v>
      </c>
      <c r="AN183" s="6" t="s">
        <v>172</v>
      </c>
      <c r="AO183" s="7"/>
      <c r="AP183" s="7"/>
      <c r="AQ183" s="7"/>
    </row>
    <row r="184" spans="1:43" x14ac:dyDescent="0.35">
      <c r="A184" s="6" t="s">
        <v>168</v>
      </c>
      <c r="B184" s="7">
        <v>309.39343836066098</v>
      </c>
      <c r="C184" s="7" t="e">
        <v>#DIV/0!</v>
      </c>
      <c r="D184" s="7" t="e">
        <v>#DIV/0!</v>
      </c>
      <c r="E184" s="7">
        <v>0</v>
      </c>
      <c r="F184" s="7" t="e">
        <v>#DIV/0!</v>
      </c>
      <c r="G184" s="7" t="e">
        <v>#DIV/0!</v>
      </c>
      <c r="H184" s="7">
        <v>65.575943480137099</v>
      </c>
      <c r="I184" s="7" t="e">
        <v>#DIV/0!</v>
      </c>
      <c r="J184" s="7">
        <v>11735.2524362474</v>
      </c>
      <c r="K184" s="7">
        <v>0</v>
      </c>
      <c r="M184" t="s">
        <v>699</v>
      </c>
      <c r="AK184" s="7"/>
      <c r="AL184" s="7"/>
      <c r="AM184" s="7">
        <f t="shared" si="33"/>
        <v>800736.73234439653</v>
      </c>
      <c r="AN184" s="6" t="s">
        <v>173</v>
      </c>
      <c r="AO184" s="7"/>
      <c r="AP184" s="7"/>
      <c r="AQ184" s="7"/>
    </row>
    <row r="185" spans="1:43" x14ac:dyDescent="0.35">
      <c r="A185" s="6" t="s">
        <v>158</v>
      </c>
      <c r="B185" s="7" t="e">
        <v>#DIV/0!</v>
      </c>
      <c r="C185" s="7" t="e">
        <v>#DIV/0!</v>
      </c>
      <c r="D185" s="7" t="e">
        <v>#DIV/0!</v>
      </c>
      <c r="E185" s="7" t="e">
        <v>#DIV/0!</v>
      </c>
      <c r="F185" s="7" t="e">
        <v>#DIV/0!</v>
      </c>
      <c r="G185" s="7" t="e">
        <v>#DIV/0!</v>
      </c>
      <c r="H185" s="7">
        <v>268.42307916864598</v>
      </c>
      <c r="I185" s="7" t="e">
        <v>#DIV/0!</v>
      </c>
      <c r="J185" s="7">
        <v>491163.70035853499</v>
      </c>
      <c r="K185" s="7" t="e">
        <v>#DIV/0!</v>
      </c>
      <c r="M185" t="s">
        <v>699</v>
      </c>
      <c r="AK185" s="7"/>
      <c r="AL185" s="7">
        <v>563110.31254269928</v>
      </c>
      <c r="AM185" s="7">
        <f t="shared" si="33"/>
        <v>705400.43204719992</v>
      </c>
      <c r="AN185" s="6" t="s">
        <v>174</v>
      </c>
      <c r="AO185" s="7"/>
      <c r="AP185" s="37">
        <f>+SUM(AL185/AM185)-1</f>
        <v>-0.20171538468093775</v>
      </c>
      <c r="AQ185" s="7"/>
    </row>
    <row r="186" spans="1:43" x14ac:dyDescent="0.35">
      <c r="A186" s="6" t="s">
        <v>169</v>
      </c>
      <c r="B186" s="7">
        <v>5741.7799322802503</v>
      </c>
      <c r="C186" s="7" t="e">
        <v>#DIV/0!</v>
      </c>
      <c r="D186" s="7">
        <v>0</v>
      </c>
      <c r="E186" s="7" t="e">
        <v>#DIV/0!</v>
      </c>
      <c r="F186" s="7" t="e">
        <v>#DIV/0!</v>
      </c>
      <c r="G186" s="7" t="e">
        <v>#DIV/0!</v>
      </c>
      <c r="H186" s="7" t="e">
        <v>#DIV/0!</v>
      </c>
      <c r="I186" s="7" t="e">
        <v>#DIV/0!</v>
      </c>
      <c r="J186" s="7" t="e">
        <v>#DIV/0!</v>
      </c>
      <c r="K186" s="7">
        <v>188165.47004847199</v>
      </c>
      <c r="M186" t="s">
        <v>699</v>
      </c>
      <c r="AK186" s="7"/>
      <c r="AL186" s="7">
        <v>415203.16591952095</v>
      </c>
      <c r="AM186" s="7">
        <f t="shared" si="33"/>
        <v>493100.06161417009</v>
      </c>
      <c r="AN186" s="6" t="s">
        <v>175</v>
      </c>
      <c r="AO186" s="7"/>
      <c r="AP186" s="37">
        <f>+SUM(AL186/AM186)-1</f>
        <v>-0.15797381050745063</v>
      </c>
      <c r="AQ186" s="7"/>
    </row>
    <row r="187" spans="1:43" x14ac:dyDescent="0.35">
      <c r="A187" s="6" t="s">
        <v>159</v>
      </c>
      <c r="B187" s="7">
        <v>33542.817259113501</v>
      </c>
      <c r="C187" s="7" t="e">
        <v>#DIV/0!</v>
      </c>
      <c r="D187" s="7">
        <v>0</v>
      </c>
      <c r="E187" s="7" t="e">
        <v>#DIV/0!</v>
      </c>
      <c r="F187" s="7" t="e">
        <v>#DIV/0!</v>
      </c>
      <c r="G187" s="7" t="e">
        <v>#DIV/0!</v>
      </c>
      <c r="H187" s="7" t="e">
        <v>#DIV/0!</v>
      </c>
      <c r="I187" s="7" t="e">
        <v>#DIV/0!</v>
      </c>
      <c r="J187" s="7" t="e">
        <v>#DIV/0!</v>
      </c>
      <c r="K187" s="7">
        <v>1060049.5250846499</v>
      </c>
      <c r="M187" t="s">
        <v>699</v>
      </c>
      <c r="AK187" s="7"/>
      <c r="AL187" s="7"/>
      <c r="AM187" s="7">
        <f t="shared" si="33"/>
        <v>4180873.9846071731</v>
      </c>
      <c r="AN187" s="6" t="s">
        <v>176</v>
      </c>
      <c r="AO187" s="7"/>
      <c r="AP187" s="7"/>
      <c r="AQ187" s="7"/>
    </row>
    <row r="188" spans="1:43" x14ac:dyDescent="0.35">
      <c r="A188" s="6" t="s">
        <v>170</v>
      </c>
      <c r="B188" s="7">
        <v>9.7709183157019694</v>
      </c>
      <c r="C188" s="7" t="e">
        <v>#DIV/0!</v>
      </c>
      <c r="D188" s="7">
        <v>0</v>
      </c>
      <c r="E188" s="7" t="e">
        <v>#DIV/0!</v>
      </c>
      <c r="F188" s="7">
        <v>0</v>
      </c>
      <c r="G188" s="7" t="e">
        <v>#DIV/0!</v>
      </c>
      <c r="H188" s="7" t="e">
        <v>#DIV/0!</v>
      </c>
      <c r="I188" s="7">
        <v>0</v>
      </c>
      <c r="J188" s="7" t="e">
        <v>#DIV/0!</v>
      </c>
      <c r="K188" s="7" t="e">
        <v>#DIV/0!</v>
      </c>
      <c r="M188" t="s">
        <v>699</v>
      </c>
      <c r="AK188" s="7"/>
      <c r="AL188" s="7"/>
      <c r="AM188" s="7"/>
      <c r="AN188" s="7"/>
      <c r="AO188" s="7"/>
      <c r="AP188" s="7"/>
      <c r="AQ188" s="7"/>
    </row>
    <row r="189" spans="1:43" x14ac:dyDescent="0.35">
      <c r="A189" s="6" t="s">
        <v>160</v>
      </c>
      <c r="B189" s="7" t="e">
        <v>#DIV/0!</v>
      </c>
      <c r="C189" s="7">
        <v>20.1287449021108</v>
      </c>
      <c r="D189" s="7" t="e">
        <v>#DIV/0!</v>
      </c>
      <c r="E189" s="7" t="e">
        <v>#DIV/0!</v>
      </c>
      <c r="F189" s="7">
        <v>0</v>
      </c>
      <c r="G189" s="7" t="e">
        <v>#DIV/0!</v>
      </c>
      <c r="H189" s="7" t="e">
        <v>#DIV/0!</v>
      </c>
      <c r="I189" s="7">
        <v>0</v>
      </c>
      <c r="J189" s="7" t="e">
        <v>#DIV/0!</v>
      </c>
      <c r="K189" s="7" t="e">
        <v>#DIV/0!</v>
      </c>
      <c r="M189" t="s">
        <v>699</v>
      </c>
      <c r="AK189" s="7"/>
      <c r="AL189" s="7"/>
      <c r="AM189" s="7"/>
      <c r="AN189" s="7"/>
      <c r="AO189" s="7"/>
      <c r="AP189" s="7"/>
      <c r="AQ189" s="7"/>
    </row>
    <row r="190" spans="1:43" x14ac:dyDescent="0.35">
      <c r="A190" s="207"/>
      <c r="B190" s="7"/>
      <c r="C190" s="7"/>
      <c r="D190" s="7"/>
      <c r="E190" s="7"/>
      <c r="F190" s="7"/>
      <c r="G190" s="7"/>
      <c r="H190" s="7"/>
      <c r="I190" s="7"/>
      <c r="J190" s="7"/>
      <c r="K190" s="7"/>
      <c r="AK190" s="7"/>
      <c r="AL190" s="7"/>
      <c r="AM190" s="7"/>
      <c r="AN190" s="7"/>
      <c r="AO190" s="7"/>
      <c r="AP190" s="7"/>
      <c r="AQ190" s="7"/>
    </row>
    <row r="191" spans="1:43" x14ac:dyDescent="0.35">
      <c r="A191" s="6" t="s">
        <v>161</v>
      </c>
      <c r="B191" s="7">
        <v>44.404008979309303</v>
      </c>
      <c r="C191" s="7">
        <v>4.9925000646043296</v>
      </c>
      <c r="D191" s="7">
        <v>11.4567137231119</v>
      </c>
      <c r="E191" s="7" t="e">
        <v>#DIV/0!</v>
      </c>
      <c r="F191" s="7">
        <v>164.603350660936</v>
      </c>
      <c r="G191" s="7">
        <v>38.914035162903602</v>
      </c>
      <c r="H191" s="7">
        <v>58.788441234222098</v>
      </c>
      <c r="I191" s="7">
        <v>65.307975730069501</v>
      </c>
      <c r="J191" s="7">
        <v>6.96219926391651</v>
      </c>
      <c r="K191" s="7">
        <v>9.2026668278872794</v>
      </c>
      <c r="M191" t="s">
        <v>696</v>
      </c>
      <c r="AK191" s="7"/>
      <c r="AL191" s="7"/>
      <c r="AM191" s="7"/>
      <c r="AN191" s="7"/>
      <c r="AO191" s="7"/>
      <c r="AP191" s="7"/>
      <c r="AQ191" s="7"/>
    </row>
    <row r="192" spans="1:43" x14ac:dyDescent="0.35">
      <c r="A192" s="6" t="s">
        <v>162</v>
      </c>
      <c r="B192" s="7">
        <v>170.981824423771</v>
      </c>
      <c r="C192" s="7">
        <v>40.673011549324102</v>
      </c>
      <c r="D192" s="7" t="e">
        <v>#DIV/0!</v>
      </c>
      <c r="E192" s="7" t="e">
        <v>#DIV/0!</v>
      </c>
      <c r="F192" s="7">
        <v>60.659535975896901</v>
      </c>
      <c r="G192" s="7">
        <v>558.96276348206197</v>
      </c>
      <c r="H192" s="7">
        <v>247.35515832905199</v>
      </c>
      <c r="I192" s="7">
        <v>252.593238551062</v>
      </c>
      <c r="J192" s="7">
        <v>42.586755280491701</v>
      </c>
      <c r="K192" s="7">
        <v>47.305297095060197</v>
      </c>
      <c r="M192" t="s">
        <v>696</v>
      </c>
      <c r="AK192" s="7"/>
      <c r="AL192" s="7"/>
      <c r="AM192" s="7"/>
      <c r="AN192" s="7"/>
      <c r="AO192" s="7"/>
      <c r="AP192" s="7"/>
      <c r="AQ192" s="7"/>
    </row>
    <row r="193" spans="1:46" x14ac:dyDescent="0.35">
      <c r="A193" s="6" t="s">
        <v>163</v>
      </c>
      <c r="B193" s="7" t="e">
        <v>#DIV/0!</v>
      </c>
      <c r="C193" s="7" t="e">
        <v>#DIV/0!</v>
      </c>
      <c r="D193" s="7" t="e">
        <v>#DIV/0!</v>
      </c>
      <c r="E193" s="7" t="e">
        <v>#DIV/0!</v>
      </c>
      <c r="F193" s="7" t="e">
        <v>#DIV/0!</v>
      </c>
      <c r="G193" s="7" t="e">
        <v>#DIV/0!</v>
      </c>
      <c r="H193" s="7">
        <v>1.8156597694163199</v>
      </c>
      <c r="I193" s="7" t="e">
        <v>#DIV/0!</v>
      </c>
      <c r="J193" s="7">
        <v>4251.2777888556702</v>
      </c>
      <c r="K193" s="7">
        <v>0</v>
      </c>
      <c r="M193" t="s">
        <v>696</v>
      </c>
      <c r="AK193" s="7"/>
      <c r="AL193" s="7"/>
      <c r="AM193" s="7"/>
      <c r="AN193" s="7"/>
      <c r="AO193" s="7"/>
      <c r="AP193" s="7"/>
      <c r="AQ193" s="7"/>
    </row>
    <row r="194" spans="1:46" x14ac:dyDescent="0.35">
      <c r="A194" s="6" t="s">
        <v>164</v>
      </c>
      <c r="B194" s="7">
        <v>5764.0535152742004</v>
      </c>
      <c r="C194" s="7" t="e">
        <v>#DIV/0!</v>
      </c>
      <c r="D194" s="7">
        <v>0</v>
      </c>
      <c r="E194" s="7" t="e">
        <v>#DIV/0!</v>
      </c>
      <c r="F194" s="7" t="e">
        <v>#DIV/0!</v>
      </c>
      <c r="G194" s="7">
        <v>0</v>
      </c>
      <c r="H194" s="7" t="e">
        <v>#DIV/0!</v>
      </c>
      <c r="I194" s="7" t="e">
        <v>#DIV/0!</v>
      </c>
      <c r="J194" s="7" t="e">
        <v>#DIV/0!</v>
      </c>
      <c r="K194" s="7">
        <v>155832.145522768</v>
      </c>
      <c r="M194" t="s">
        <v>696</v>
      </c>
      <c r="AK194" s="7"/>
      <c r="AL194" s="7"/>
      <c r="AM194" s="7"/>
      <c r="AN194" s="7"/>
      <c r="AO194" s="7"/>
      <c r="AP194" s="7"/>
      <c r="AQ194" s="7"/>
    </row>
    <row r="195" spans="1:46" x14ac:dyDescent="0.35">
      <c r="A195" s="6" t="s">
        <v>165</v>
      </c>
      <c r="B195" s="7">
        <v>12169.2813059783</v>
      </c>
      <c r="C195" s="7" t="e">
        <v>#DIV/0!</v>
      </c>
      <c r="D195" s="7" t="e">
        <v>#DIV/0!</v>
      </c>
      <c r="E195" s="7">
        <v>0</v>
      </c>
      <c r="F195" s="7">
        <v>0</v>
      </c>
      <c r="G195" s="7">
        <v>0</v>
      </c>
      <c r="H195" s="7">
        <v>0</v>
      </c>
      <c r="I195" s="7" t="e">
        <v>#DIV/0!</v>
      </c>
      <c r="J195" s="7">
        <v>0</v>
      </c>
      <c r="K195" s="7">
        <v>405600.63397028798</v>
      </c>
      <c r="M195" t="s">
        <v>696</v>
      </c>
      <c r="AK195" s="7"/>
      <c r="AL195" s="7"/>
      <c r="AM195" s="7"/>
      <c r="AN195" s="7"/>
      <c r="AO195" s="7"/>
      <c r="AP195" s="7"/>
      <c r="AQ195" s="7"/>
    </row>
    <row r="196" spans="1:46" x14ac:dyDescent="0.35">
      <c r="A196" s="207"/>
      <c r="B196" s="7"/>
      <c r="C196" s="7"/>
      <c r="D196" s="7"/>
      <c r="E196" s="7"/>
      <c r="F196" s="7"/>
      <c r="G196" s="7"/>
      <c r="H196" s="7"/>
      <c r="I196" s="7"/>
      <c r="J196" s="7"/>
      <c r="K196" s="7"/>
      <c r="AK196" s="7"/>
      <c r="AL196" s="7"/>
      <c r="AM196" s="7"/>
      <c r="AN196" s="7"/>
      <c r="AO196" s="7"/>
      <c r="AP196" s="7"/>
      <c r="AQ196" s="7"/>
    </row>
    <row r="197" spans="1:46" x14ac:dyDescent="0.35">
      <c r="A197" s="207" t="s">
        <v>587</v>
      </c>
      <c r="B197" s="7"/>
      <c r="C197" s="7"/>
      <c r="D197" s="7"/>
      <c r="E197" s="7"/>
      <c r="F197" s="7"/>
      <c r="G197" s="7"/>
      <c r="H197" s="7"/>
      <c r="I197" s="7"/>
      <c r="J197" s="7"/>
      <c r="K197" s="7"/>
      <c r="AK197" s="7"/>
      <c r="AL197" s="7"/>
      <c r="AM197" s="7"/>
      <c r="AN197" s="7"/>
      <c r="AO197" s="7"/>
      <c r="AP197" s="7"/>
      <c r="AQ197" s="7"/>
      <c r="AS197" t="s">
        <v>619</v>
      </c>
    </row>
    <row r="198" spans="1:46" x14ac:dyDescent="0.35">
      <c r="A198" s="6" t="s">
        <v>192</v>
      </c>
      <c r="B198" s="7">
        <v>48902.322852156401</v>
      </c>
      <c r="C198" s="7" t="e">
        <v>#DIV/0!</v>
      </c>
      <c r="D198" s="7" t="e">
        <v>#DIV/0!</v>
      </c>
      <c r="E198" s="7">
        <v>0</v>
      </c>
      <c r="F198" s="7">
        <v>460506.312341996</v>
      </c>
      <c r="G198" s="7" t="e">
        <v>#DIV/0!</v>
      </c>
      <c r="H198" s="7" t="e">
        <v>#DIV/0!</v>
      </c>
      <c r="I198" s="7">
        <v>14020.0729561849</v>
      </c>
      <c r="J198" s="7">
        <v>0</v>
      </c>
      <c r="K198" s="7">
        <v>0</v>
      </c>
      <c r="M198" t="s">
        <v>699</v>
      </c>
      <c r="AK198" s="7"/>
      <c r="AL198" s="7"/>
      <c r="AM198" s="7">
        <f>+SUM(AM129*(5984*0.3856))</f>
        <v>473023.23200000002</v>
      </c>
      <c r="AN198" s="7"/>
      <c r="AO198" s="7"/>
      <c r="AP198" s="7"/>
      <c r="AQ198" s="7"/>
      <c r="AT198" t="s">
        <v>800</v>
      </c>
    </row>
    <row r="199" spans="1:46" x14ac:dyDescent="0.35">
      <c r="A199" s="6" t="s">
        <v>193</v>
      </c>
      <c r="B199" s="7">
        <v>-2072.3434065125898</v>
      </c>
      <c r="C199" s="7">
        <v>-47.310070058257601</v>
      </c>
      <c r="D199" s="7" t="e">
        <v>#DIV/0!</v>
      </c>
      <c r="E199" s="7" t="e">
        <v>#DIV/0!</v>
      </c>
      <c r="F199" s="7">
        <v>-18164.744252160199</v>
      </c>
      <c r="G199" s="7">
        <v>-343.88341472454601</v>
      </c>
      <c r="H199" s="7">
        <v>-364.163718294251</v>
      </c>
      <c r="I199" s="7">
        <v>-762.33213644850196</v>
      </c>
      <c r="J199" s="7">
        <v>0</v>
      </c>
      <c r="K199" s="7">
        <v>0</v>
      </c>
      <c r="M199" t="s">
        <v>699</v>
      </c>
      <c r="AK199" s="7"/>
      <c r="AL199" s="7"/>
      <c r="AM199" s="7"/>
      <c r="AN199" s="7"/>
      <c r="AO199" s="7"/>
      <c r="AP199" s="7"/>
      <c r="AQ199" s="7"/>
    </row>
    <row r="200" spans="1:46" x14ac:dyDescent="0.35">
      <c r="A200" s="6" t="s">
        <v>194</v>
      </c>
      <c r="B200" s="7">
        <v>26564.4547461773</v>
      </c>
      <c r="C200" s="7">
        <v>4030.3090386979402</v>
      </c>
      <c r="D200" s="7">
        <v>7676.0242511233901</v>
      </c>
      <c r="E200" s="7" t="e">
        <v>#DIV/0!</v>
      </c>
      <c r="F200" s="7">
        <v>76244.331827980393</v>
      </c>
      <c r="G200" s="7">
        <v>25894.5567951132</v>
      </c>
      <c r="H200" s="7">
        <v>41192.118610415797</v>
      </c>
      <c r="I200" s="7">
        <v>41876.881312299804</v>
      </c>
      <c r="J200" s="7">
        <v>3579.5785468375102</v>
      </c>
      <c r="K200" s="7">
        <v>4705.3888706540902</v>
      </c>
      <c r="M200" t="s">
        <v>699</v>
      </c>
      <c r="AK200" s="7"/>
      <c r="AL200" s="7"/>
      <c r="AM200" s="7"/>
      <c r="AN200" s="7"/>
      <c r="AO200" s="7">
        <v>27252</v>
      </c>
      <c r="AP200" s="7"/>
      <c r="AQ200" s="7"/>
    </row>
    <row r="201" spans="1:46" x14ac:dyDescent="0.35">
      <c r="A201" s="6" t="s">
        <v>195</v>
      </c>
      <c r="B201" s="7">
        <v>10475.798349389201</v>
      </c>
      <c r="C201" s="7">
        <v>2357.1145693646999</v>
      </c>
      <c r="D201" s="7" t="e">
        <v>#DIV/0!</v>
      </c>
      <c r="E201" s="7" t="e">
        <v>#DIV/0!</v>
      </c>
      <c r="F201" s="7">
        <v>3152.6456133381998</v>
      </c>
      <c r="G201" s="7">
        <v>32839.380300211</v>
      </c>
      <c r="H201" s="7">
        <v>16318.223185323001</v>
      </c>
      <c r="I201" s="7">
        <v>15275.787066077601</v>
      </c>
      <c r="J201" s="7">
        <v>2556.8963899412902</v>
      </c>
      <c r="K201" s="7">
        <v>3553.2832798018599</v>
      </c>
      <c r="M201" t="s">
        <v>699</v>
      </c>
      <c r="AK201" s="7"/>
      <c r="AL201" s="7"/>
      <c r="AM201" s="7"/>
      <c r="AN201" s="7"/>
      <c r="AO201" s="7">
        <v>8945</v>
      </c>
      <c r="AP201" s="7"/>
      <c r="AQ201" s="7"/>
    </row>
    <row r="202" spans="1:46" x14ac:dyDescent="0.35">
      <c r="A202" s="6" t="s">
        <v>196</v>
      </c>
      <c r="B202" s="7" t="e">
        <v>#DIV/0!</v>
      </c>
      <c r="C202" s="7" t="e">
        <v>#DIV/0!</v>
      </c>
      <c r="D202" s="7" t="e">
        <v>#DIV/0!</v>
      </c>
      <c r="E202" s="7" t="e">
        <v>#DIV/0!</v>
      </c>
      <c r="F202" s="7" t="e">
        <v>#DIV/0!</v>
      </c>
      <c r="G202" s="7" t="e">
        <v>#DIV/0!</v>
      </c>
      <c r="H202" s="7">
        <v>205.35006816433099</v>
      </c>
      <c r="I202" s="7" t="e">
        <v>#DIV/0!</v>
      </c>
      <c r="J202" s="7">
        <v>481068.724709798</v>
      </c>
      <c r="K202" s="7" t="e">
        <v>#DIV/0!</v>
      </c>
      <c r="M202" t="s">
        <v>699</v>
      </c>
      <c r="AK202" s="7"/>
      <c r="AL202" s="7"/>
      <c r="AM202" s="7"/>
      <c r="AN202" s="7"/>
      <c r="AO202" s="7"/>
      <c r="AP202" s="7"/>
      <c r="AQ202" s="7"/>
    </row>
    <row r="203" spans="1:46" x14ac:dyDescent="0.35">
      <c r="A203" s="6" t="s">
        <v>197</v>
      </c>
      <c r="B203" s="7">
        <v>5688.4734645807202</v>
      </c>
      <c r="C203" s="7" t="e">
        <v>#DIV/0!</v>
      </c>
      <c r="D203" s="7">
        <v>0</v>
      </c>
      <c r="E203" s="7" t="e">
        <v>#DIV/0!</v>
      </c>
      <c r="F203" s="7" t="e">
        <v>#DIV/0!</v>
      </c>
      <c r="G203" s="7">
        <v>0</v>
      </c>
      <c r="H203" s="7" t="e">
        <v>#DIV/0!</v>
      </c>
      <c r="I203" s="7" t="e">
        <v>#DIV/0!</v>
      </c>
      <c r="J203" s="7" t="e">
        <v>#DIV/0!</v>
      </c>
      <c r="K203" s="7">
        <v>153020.44121039001</v>
      </c>
      <c r="M203" t="s">
        <v>699</v>
      </c>
      <c r="AK203" s="7"/>
      <c r="AL203" s="7"/>
      <c r="AM203" s="7"/>
      <c r="AN203" s="7"/>
      <c r="AO203" s="7"/>
      <c r="AP203" s="7"/>
      <c r="AQ203" s="7"/>
    </row>
    <row r="204" spans="1:46" x14ac:dyDescent="0.35">
      <c r="A204" s="6" t="s">
        <v>198</v>
      </c>
      <c r="B204" s="7">
        <v>21843.446133955102</v>
      </c>
      <c r="C204" s="7" t="e">
        <v>#DIV/0!</v>
      </c>
      <c r="D204" s="7">
        <v>0</v>
      </c>
      <c r="E204" s="7" t="e">
        <v>#DIV/0!</v>
      </c>
      <c r="F204" s="7">
        <v>-66.237076207576195</v>
      </c>
      <c r="G204" s="7" t="e">
        <v>#DIV/0!</v>
      </c>
      <c r="H204" s="7" t="e">
        <v>#DIV/0!</v>
      </c>
      <c r="I204" s="7" t="e">
        <v>#DIV/0!</v>
      </c>
      <c r="J204" s="7" t="e">
        <v>#DIV/0!</v>
      </c>
      <c r="K204" s="7">
        <v>712029.45052469498</v>
      </c>
      <c r="M204" t="s">
        <v>699</v>
      </c>
      <c r="AK204" s="7"/>
      <c r="AL204" s="7"/>
      <c r="AM204" s="7"/>
      <c r="AN204" s="7"/>
      <c r="AO204" s="7"/>
      <c r="AP204" s="7"/>
      <c r="AQ204" s="7"/>
    </row>
    <row r="205" spans="1:46" x14ac:dyDescent="0.35">
      <c r="A205" s="6" t="s">
        <v>199</v>
      </c>
      <c r="B205" s="7">
        <v>48.5461196220052</v>
      </c>
      <c r="C205" s="7" t="e">
        <v>#DIV/0!</v>
      </c>
      <c r="D205" s="7" t="e">
        <v>#DIV/0!</v>
      </c>
      <c r="E205" s="7">
        <v>-7.9495035320489</v>
      </c>
      <c r="F205" s="7">
        <v>0</v>
      </c>
      <c r="G205" s="7" t="e">
        <v>#DIV/0!</v>
      </c>
      <c r="H205" s="7" t="e">
        <v>#DIV/0!</v>
      </c>
      <c r="I205" s="7">
        <v>0</v>
      </c>
      <c r="J205" s="7" t="e">
        <v>#DIV/0!</v>
      </c>
      <c r="K205" s="7" t="e">
        <v>#DIV/0!</v>
      </c>
      <c r="M205" t="s">
        <v>699</v>
      </c>
      <c r="AK205" s="7"/>
      <c r="AL205" s="7"/>
      <c r="AM205" s="7"/>
      <c r="AN205" s="7"/>
      <c r="AO205" s="7">
        <v>1314</v>
      </c>
      <c r="AP205" s="7"/>
      <c r="AQ205" s="7"/>
      <c r="AT205" t="s">
        <v>796</v>
      </c>
    </row>
    <row r="206" spans="1:46" x14ac:dyDescent="0.35">
      <c r="A206" s="208"/>
      <c r="B206" s="7"/>
      <c r="C206" s="7"/>
      <c r="D206" s="7"/>
      <c r="E206" s="7"/>
      <c r="F206" s="7"/>
      <c r="G206" s="7"/>
      <c r="H206" s="7"/>
      <c r="I206" s="7"/>
      <c r="J206" s="7"/>
      <c r="K206" s="7"/>
      <c r="AK206" s="7"/>
      <c r="AL206" s="7"/>
      <c r="AM206" s="7"/>
      <c r="AN206" s="7"/>
      <c r="AO206" s="7"/>
      <c r="AP206" s="7"/>
      <c r="AQ206" s="7"/>
    </row>
    <row r="207" spans="1:46" x14ac:dyDescent="0.35">
      <c r="A207" s="207" t="s">
        <v>591</v>
      </c>
      <c r="B207" s="7"/>
      <c r="C207" s="7"/>
      <c r="D207" s="7"/>
      <c r="E207" s="7"/>
      <c r="F207" s="7"/>
      <c r="G207" s="7"/>
      <c r="H207" s="7"/>
      <c r="I207" s="7"/>
      <c r="J207" s="7"/>
      <c r="K207" s="7"/>
      <c r="AK207" s="7"/>
      <c r="AL207" s="7"/>
      <c r="AM207" s="7"/>
      <c r="AN207" s="7"/>
      <c r="AO207" s="7"/>
      <c r="AP207" s="7"/>
      <c r="AQ207" s="7"/>
      <c r="AS207" t="s">
        <v>635</v>
      </c>
    </row>
    <row r="208" spans="1:46" x14ac:dyDescent="0.35">
      <c r="A208" s="6" t="s">
        <v>567</v>
      </c>
      <c r="B208" s="7">
        <v>10366.7384131177</v>
      </c>
      <c r="C208" s="7">
        <v>10998.6591757074</v>
      </c>
      <c r="D208" s="7">
        <v>30749.748983048601</v>
      </c>
      <c r="E208" s="7">
        <v>51324.056240834798</v>
      </c>
      <c r="F208" s="7">
        <v>6241.8322229088399</v>
      </c>
      <c r="G208" s="7">
        <v>400.92532660327203</v>
      </c>
      <c r="H208" s="7">
        <v>1156.5821143656301</v>
      </c>
      <c r="I208" s="7">
        <v>8814.1676980259308</v>
      </c>
      <c r="J208" s="7">
        <v>3394.10465983418</v>
      </c>
      <c r="K208" s="7">
        <v>2449.7560006202202</v>
      </c>
      <c r="M208" t="s">
        <v>699</v>
      </c>
      <c r="AK208" s="7">
        <v>18633</v>
      </c>
      <c r="AL208" s="7">
        <v>6016</v>
      </c>
      <c r="AM208" s="7">
        <v>3266</v>
      </c>
      <c r="AN208" s="7">
        <v>1142</v>
      </c>
      <c r="AO208" s="7">
        <v>1297</v>
      </c>
      <c r="AP208" s="7">
        <v>8318</v>
      </c>
      <c r="AQ208" s="7"/>
    </row>
    <row r="209" spans="1:49" x14ac:dyDescent="0.35">
      <c r="A209" s="6" t="s">
        <v>568</v>
      </c>
      <c r="B209" s="7">
        <v>14490.7307545327</v>
      </c>
      <c r="C209" s="7">
        <v>22623.4490271053</v>
      </c>
      <c r="D209" s="7">
        <v>31554.016770816001</v>
      </c>
      <c r="E209" s="7">
        <v>12352.6839857291</v>
      </c>
      <c r="F209" s="7">
        <v>17296.116993419098</v>
      </c>
      <c r="G209" s="7">
        <v>3959.32804992309</v>
      </c>
      <c r="H209" s="7">
        <v>3764.5501880439301</v>
      </c>
      <c r="I209" s="7">
        <v>16584.018737313701</v>
      </c>
      <c r="J209" s="7">
        <v>5381.8886058628996</v>
      </c>
      <c r="K209" s="7">
        <v>4735.69610436721</v>
      </c>
      <c r="M209" t="s">
        <v>699</v>
      </c>
      <c r="AK209" s="7">
        <v>6076</v>
      </c>
      <c r="AL209" s="7">
        <v>1567</v>
      </c>
      <c r="AM209" s="7">
        <v>1393</v>
      </c>
      <c r="AN209" s="7">
        <v>1192</v>
      </c>
      <c r="AO209" s="7">
        <v>451</v>
      </c>
      <c r="AP209" s="7">
        <v>1779</v>
      </c>
      <c r="AQ209" s="7"/>
    </row>
    <row r="210" spans="1:49" x14ac:dyDescent="0.35">
      <c r="A210" s="6" t="s">
        <v>569</v>
      </c>
      <c r="B210" s="7">
        <v>13714.4856482287</v>
      </c>
      <c r="C210" s="7">
        <v>26365.798133883902</v>
      </c>
      <c r="D210" s="7">
        <v>37251.003706631498</v>
      </c>
      <c r="E210" s="7">
        <v>8260.7679808476805</v>
      </c>
      <c r="F210" s="7">
        <v>6747.8051106836001</v>
      </c>
      <c r="G210" s="7">
        <v>436.54125117579002</v>
      </c>
      <c r="H210" s="7">
        <v>1125.71644441171</v>
      </c>
      <c r="I210" s="7">
        <v>16022.791069209199</v>
      </c>
      <c r="J210" s="7">
        <v>7186.56256679744</v>
      </c>
      <c r="K210" s="7">
        <v>5751.1398514392804</v>
      </c>
      <c r="M210" t="s">
        <v>699</v>
      </c>
      <c r="AK210" s="7">
        <v>1727</v>
      </c>
      <c r="AL210" s="7">
        <v>220</v>
      </c>
      <c r="AM210" s="7">
        <v>42</v>
      </c>
      <c r="AN210" s="7">
        <v>3</v>
      </c>
      <c r="AO210" s="7">
        <v>70</v>
      </c>
      <c r="AP210" s="7">
        <v>291</v>
      </c>
      <c r="AQ210" s="7"/>
    </row>
    <row r="211" spans="1:49" x14ac:dyDescent="0.35">
      <c r="A211" s="6" t="s">
        <v>570</v>
      </c>
      <c r="B211" s="7">
        <v>7045.6215845900197</v>
      </c>
      <c r="C211" s="7">
        <v>4755.0350360270604</v>
      </c>
      <c r="D211" s="7">
        <v>22738.0774698645</v>
      </c>
      <c r="E211" s="7">
        <v>51069.694527152002</v>
      </c>
      <c r="F211" s="7">
        <v>3310.3373946193301</v>
      </c>
      <c r="G211" s="7">
        <v>660.64792753106303</v>
      </c>
      <c r="H211" s="7">
        <v>698.76610140257503</v>
      </c>
      <c r="I211" s="7">
        <v>4138.4510823529399</v>
      </c>
      <c r="J211" s="7">
        <v>1154.9959934989599</v>
      </c>
      <c r="K211" s="7">
        <v>1128.32767980468</v>
      </c>
      <c r="M211" t="s">
        <v>699</v>
      </c>
      <c r="AK211" s="7">
        <v>19435</v>
      </c>
      <c r="AL211" s="7">
        <v>4321</v>
      </c>
      <c r="AM211" s="7">
        <v>1449</v>
      </c>
      <c r="AN211" s="7">
        <v>1105</v>
      </c>
      <c r="AO211" s="7">
        <v>477</v>
      </c>
      <c r="AP211" s="7">
        <v>2327</v>
      </c>
      <c r="AQ211" s="7"/>
    </row>
    <row r="212" spans="1:49" x14ac:dyDescent="0.35">
      <c r="A212" s="207"/>
      <c r="B212" s="7"/>
      <c r="C212" s="7"/>
      <c r="D212" s="7"/>
      <c r="E212" s="7"/>
      <c r="F212" s="7"/>
      <c r="G212" s="7"/>
      <c r="H212" s="7"/>
      <c r="I212" s="7"/>
      <c r="J212" s="7"/>
      <c r="K212" s="7"/>
      <c r="AK212" s="7"/>
      <c r="AL212" s="7"/>
      <c r="AM212" s="7"/>
      <c r="AN212" s="7"/>
      <c r="AO212" s="7"/>
      <c r="AP212" s="7"/>
      <c r="AQ212" s="7"/>
    </row>
    <row r="213" spans="1:49" x14ac:dyDescent="0.35">
      <c r="A213" s="207" t="s">
        <v>592</v>
      </c>
      <c r="B213" s="7"/>
      <c r="C213" s="7"/>
      <c r="D213" s="7"/>
      <c r="E213" s="7"/>
      <c r="F213" s="7"/>
      <c r="G213" s="7"/>
      <c r="H213" s="7"/>
      <c r="I213" s="7"/>
      <c r="J213" s="7"/>
      <c r="K213" s="7"/>
      <c r="AK213" s="7"/>
      <c r="AL213" s="7"/>
      <c r="AM213" s="7"/>
      <c r="AN213" s="7"/>
      <c r="AO213" s="7"/>
      <c r="AP213" s="7"/>
      <c r="AQ213" s="7"/>
      <c r="AS213" t="s">
        <v>636</v>
      </c>
    </row>
    <row r="214" spans="1:49" x14ac:dyDescent="0.35">
      <c r="A214" s="6" t="s">
        <v>571</v>
      </c>
      <c r="B214" s="7">
        <v>46958.298492657901</v>
      </c>
      <c r="C214" s="7">
        <v>1410.51701850322</v>
      </c>
      <c r="D214" s="7">
        <v>1735.3176682241501</v>
      </c>
      <c r="E214" s="7" t="e">
        <v>#DIV/0!</v>
      </c>
      <c r="F214" s="7">
        <v>164192.84093090499</v>
      </c>
      <c r="G214" s="7">
        <v>19425.6930601516</v>
      </c>
      <c r="H214" s="7">
        <v>14577.488553389599</v>
      </c>
      <c r="I214" s="7">
        <v>40380.089637793302</v>
      </c>
      <c r="J214" s="7">
        <v>234649.86494316399</v>
      </c>
      <c r="K214" s="7">
        <v>518704.47962132801</v>
      </c>
      <c r="M214" t="s">
        <v>699</v>
      </c>
      <c r="AK214" s="7"/>
      <c r="AL214" s="7"/>
      <c r="AM214" s="7">
        <f>+SUM(119014*0.92)</f>
        <v>109492.88</v>
      </c>
      <c r="AN214" s="7">
        <v>8014</v>
      </c>
      <c r="AO214" s="7">
        <v>2957</v>
      </c>
      <c r="AP214" s="7"/>
      <c r="AQ214" s="7"/>
      <c r="AS214" s="253" t="s">
        <v>695</v>
      </c>
      <c r="AT214" s="253" t="s">
        <v>792</v>
      </c>
      <c r="AU214" s="253"/>
      <c r="AV214" s="253"/>
      <c r="AW214" s="253"/>
    </row>
    <row r="215" spans="1:49" x14ac:dyDescent="0.35">
      <c r="A215" s="6" t="s">
        <v>572</v>
      </c>
      <c r="B215" s="7">
        <v>4029.1728821981401</v>
      </c>
      <c r="C215" s="7">
        <v>577.173763443643</v>
      </c>
      <c r="D215" s="7" t="e">
        <v>#DIV/0!</v>
      </c>
      <c r="E215" s="7" t="e">
        <v>#DIV/0!</v>
      </c>
      <c r="F215" s="7">
        <v>12700.2643984849</v>
      </c>
      <c r="G215" s="7">
        <v>785.61192504890403</v>
      </c>
      <c r="H215" s="7">
        <v>3361.1077881272199</v>
      </c>
      <c r="I215" s="7">
        <v>10960.435103976301</v>
      </c>
      <c r="J215" s="7">
        <v>14187.175268408</v>
      </c>
      <c r="K215" s="7" t="e">
        <v>#DIV/0!</v>
      </c>
      <c r="M215" t="s">
        <v>699</v>
      </c>
      <c r="AK215" s="7">
        <v>645</v>
      </c>
      <c r="AL215" s="7">
        <v>27</v>
      </c>
      <c r="AM215" s="7">
        <f>+SUM(119014*0.08)</f>
        <v>9521.1200000000008</v>
      </c>
      <c r="AN215" s="7">
        <v>1531</v>
      </c>
      <c r="AO215" s="7">
        <v>1456</v>
      </c>
      <c r="AP215" s="7">
        <v>15621</v>
      </c>
      <c r="AQ215" s="7"/>
      <c r="AT215" t="s">
        <v>801</v>
      </c>
    </row>
    <row r="216" spans="1:49" x14ac:dyDescent="0.35">
      <c r="A216" s="6" t="s">
        <v>573</v>
      </c>
      <c r="B216" s="7">
        <v>4411.35566135913</v>
      </c>
      <c r="C216" s="7">
        <v>443.85968309172699</v>
      </c>
      <c r="D216" s="7">
        <v>547.98095533879496</v>
      </c>
      <c r="E216" s="7" t="e">
        <v>#DIV/0!</v>
      </c>
      <c r="F216" s="7">
        <v>17445.857179516599</v>
      </c>
      <c r="G216" s="7">
        <v>4392.63995931524</v>
      </c>
      <c r="H216" s="7">
        <v>3126.1227150126101</v>
      </c>
      <c r="I216" s="7">
        <v>4273.8893226275504</v>
      </c>
      <c r="J216" s="7">
        <v>12627.9763499323</v>
      </c>
      <c r="K216" s="7">
        <v>17576.7475110456</v>
      </c>
      <c r="M216" t="s">
        <v>699</v>
      </c>
      <c r="AK216" s="7">
        <v>178</v>
      </c>
      <c r="AL216" s="7">
        <v>4</v>
      </c>
      <c r="AM216" s="7">
        <v>8464</v>
      </c>
      <c r="AN216" s="7">
        <v>3924</v>
      </c>
      <c r="AO216" s="7">
        <v>2011</v>
      </c>
      <c r="AP216" s="7">
        <v>1632</v>
      </c>
      <c r="AQ216" s="7"/>
    </row>
    <row r="217" spans="1:49" x14ac:dyDescent="0.35">
      <c r="A217" s="6" t="s">
        <v>574</v>
      </c>
      <c r="B217" s="7">
        <v>11907.777685515801</v>
      </c>
      <c r="C217" s="7">
        <v>1498.27110437947</v>
      </c>
      <c r="D217" s="7">
        <v>1790.56908475256</v>
      </c>
      <c r="E217" s="7" t="e">
        <v>#DIV/0!</v>
      </c>
      <c r="F217" s="7">
        <v>45013.7290180118</v>
      </c>
      <c r="G217" s="7">
        <v>9349.9057213928099</v>
      </c>
      <c r="H217" s="7">
        <v>8665.0115277689692</v>
      </c>
      <c r="I217" s="7">
        <v>15005.257569802199</v>
      </c>
      <c r="J217" s="7">
        <v>40213.9285317104</v>
      </c>
      <c r="K217" s="7">
        <v>42010.279630723402</v>
      </c>
      <c r="M217" t="s">
        <v>699</v>
      </c>
      <c r="AK217" s="7">
        <v>833</v>
      </c>
      <c r="AL217" s="7">
        <v>13</v>
      </c>
      <c r="AM217" s="7">
        <v>39745</v>
      </c>
      <c r="AN217" s="7">
        <v>9136</v>
      </c>
      <c r="AO217" s="7">
        <v>6178</v>
      </c>
      <c r="AP217" s="7">
        <v>7840</v>
      </c>
      <c r="AQ217" s="7"/>
    </row>
    <row r="218" spans="1:49" x14ac:dyDescent="0.35">
      <c r="A218" s="207"/>
      <c r="B218" s="7"/>
      <c r="C218" s="7"/>
      <c r="D218" s="7"/>
      <c r="E218" s="7"/>
      <c r="F218" s="7"/>
      <c r="G218" s="7"/>
      <c r="H218" s="7"/>
      <c r="I218" s="7"/>
      <c r="J218" s="7"/>
      <c r="K218" s="7"/>
      <c r="AK218" s="7"/>
      <c r="AL218" s="7"/>
      <c r="AM218" s="7"/>
      <c r="AN218" s="7"/>
      <c r="AO218" s="7"/>
      <c r="AP218" s="7"/>
      <c r="AQ218" s="7"/>
    </row>
    <row r="219" spans="1:49" x14ac:dyDescent="0.35">
      <c r="A219" s="6" t="s">
        <v>206</v>
      </c>
      <c r="B219" s="7">
        <v>4029.1728821981401</v>
      </c>
      <c r="C219" s="7">
        <v>577.173763443643</v>
      </c>
      <c r="D219" s="7" t="e">
        <v>#DIV/0!</v>
      </c>
      <c r="E219" s="7" t="e">
        <v>#DIV/0!</v>
      </c>
      <c r="F219" s="7">
        <v>12700.2643984849</v>
      </c>
      <c r="G219" s="7">
        <v>785.61192504890403</v>
      </c>
      <c r="H219" s="7">
        <v>3361.1077881272199</v>
      </c>
      <c r="I219" s="7">
        <v>10960.435103976301</v>
      </c>
      <c r="J219" s="7">
        <v>14187.175268408</v>
      </c>
      <c r="K219" s="7" t="e">
        <v>#DIV/0!</v>
      </c>
      <c r="M219" t="s">
        <v>699</v>
      </c>
      <c r="AK219" s="7"/>
      <c r="AL219" s="7"/>
      <c r="AM219" s="7"/>
      <c r="AN219" s="7"/>
      <c r="AO219" s="7"/>
      <c r="AP219" s="7"/>
      <c r="AQ219" s="7"/>
    </row>
    <row r="220" spans="1:49" x14ac:dyDescent="0.35">
      <c r="A220" s="6" t="s">
        <v>205</v>
      </c>
      <c r="B220" s="7">
        <v>46958.298492657901</v>
      </c>
      <c r="C220" s="7">
        <v>1410.51701850322</v>
      </c>
      <c r="D220" s="7">
        <v>1735.3176682241501</v>
      </c>
      <c r="E220" s="7" t="e">
        <v>#DIV/0!</v>
      </c>
      <c r="F220" s="7">
        <v>164192.84093090499</v>
      </c>
      <c r="G220" s="7">
        <v>19425.6930601516</v>
      </c>
      <c r="H220" s="7">
        <v>14577.488553389599</v>
      </c>
      <c r="I220" s="7">
        <v>40380.089637793302</v>
      </c>
      <c r="J220" s="7">
        <v>234649.86494316399</v>
      </c>
      <c r="K220" s="7">
        <v>518704.47962132801</v>
      </c>
      <c r="M220" t="s">
        <v>699</v>
      </c>
      <c r="AK220" s="7"/>
      <c r="AL220" s="7"/>
      <c r="AM220" s="7"/>
      <c r="AN220" s="7"/>
      <c r="AO220" s="7"/>
      <c r="AP220" s="7"/>
      <c r="AQ220" s="7"/>
    </row>
    <row r="221" spans="1:49" x14ac:dyDescent="0.35">
      <c r="A221" s="6"/>
      <c r="B221" s="7"/>
      <c r="C221" s="7"/>
      <c r="D221" s="7"/>
      <c r="E221" s="7"/>
      <c r="F221" s="7"/>
      <c r="G221" s="7"/>
      <c r="H221" s="7"/>
      <c r="I221" s="7"/>
      <c r="J221" s="7"/>
      <c r="K221" s="7"/>
      <c r="AK221" s="7"/>
      <c r="AL221" s="7"/>
      <c r="AM221" s="7"/>
      <c r="AN221" s="7"/>
      <c r="AO221" s="7"/>
      <c r="AP221" s="7"/>
      <c r="AQ221" s="7"/>
    </row>
    <row r="222" spans="1:49" x14ac:dyDescent="0.35">
      <c r="A222" s="6" t="s">
        <v>576</v>
      </c>
      <c r="B222" s="7">
        <v>5986.5844587201</v>
      </c>
      <c r="C222" s="7">
        <v>1903.30701323515</v>
      </c>
      <c r="D222" s="7" t="e">
        <v>#DIV/0!</v>
      </c>
      <c r="E222" s="7">
        <v>39671.532290874697</v>
      </c>
      <c r="F222" s="7">
        <v>7021.61232854027</v>
      </c>
      <c r="G222" s="7">
        <v>2305.99249445738</v>
      </c>
      <c r="H222" s="7">
        <v>1482.2080112246999</v>
      </c>
      <c r="I222" s="7">
        <v>2767.3603162238701</v>
      </c>
      <c r="J222" s="7">
        <v>1488.88255407099</v>
      </c>
      <c r="K222" s="7">
        <v>12524.4247332756</v>
      </c>
      <c r="M222" t="s">
        <v>699</v>
      </c>
      <c r="AK222" s="7"/>
      <c r="AL222" s="7"/>
      <c r="AM222" s="7"/>
      <c r="AN222" s="7"/>
      <c r="AO222" s="7"/>
      <c r="AP222" s="7"/>
      <c r="AQ222" s="7"/>
    </row>
    <row r="223" spans="1:49" x14ac:dyDescent="0.35">
      <c r="A223" s="6" t="s">
        <v>575</v>
      </c>
      <c r="B223" s="7">
        <v>14989.8933005982</v>
      </c>
      <c r="C223" s="7">
        <v>17136.192389592099</v>
      </c>
      <c r="D223" s="7">
        <v>30753.474489428201</v>
      </c>
      <c r="E223" s="7">
        <v>7747.1117379561401</v>
      </c>
      <c r="F223" s="7">
        <v>29729.3579003784</v>
      </c>
      <c r="G223" s="7">
        <v>3993.8508369247802</v>
      </c>
      <c r="H223" s="7">
        <v>6245.74591009713</v>
      </c>
      <c r="I223" s="7">
        <v>15052.3392538728</v>
      </c>
      <c r="J223" s="7">
        <v>13192.559096245401</v>
      </c>
      <c r="K223" s="7">
        <v>15449.0390534036</v>
      </c>
      <c r="M223" t="s">
        <v>699</v>
      </c>
      <c r="AK223" s="7">
        <v>22068</v>
      </c>
      <c r="AL223" s="7">
        <v>4467</v>
      </c>
      <c r="AM223" s="7">
        <v>20049</v>
      </c>
      <c r="AN223" s="7">
        <v>10097</v>
      </c>
      <c r="AO223" s="7">
        <v>6681</v>
      </c>
      <c r="AP223" s="7">
        <v>14814</v>
      </c>
      <c r="AQ223" s="7"/>
      <c r="AT223" t="s">
        <v>774</v>
      </c>
    </row>
    <row r="224" spans="1:49" x14ac:dyDescent="0.35">
      <c r="A224" s="6"/>
      <c r="B224" s="7"/>
      <c r="C224" s="7"/>
      <c r="D224" s="7"/>
      <c r="E224" s="7"/>
      <c r="F224" s="7"/>
      <c r="G224" s="7"/>
      <c r="H224" s="7"/>
      <c r="I224" s="7"/>
      <c r="J224" s="7"/>
      <c r="K224" s="7"/>
      <c r="AK224" s="7"/>
      <c r="AL224" s="7"/>
      <c r="AM224" s="7"/>
      <c r="AN224" s="7"/>
      <c r="AO224" s="7"/>
      <c r="AP224" s="7"/>
      <c r="AQ224" s="7"/>
    </row>
    <row r="225" spans="1:45" x14ac:dyDescent="0.35">
      <c r="A225" s="207" t="s">
        <v>584</v>
      </c>
      <c r="B225" s="7"/>
      <c r="C225" s="7"/>
      <c r="D225" s="7"/>
      <c r="E225" s="7"/>
      <c r="F225" s="7"/>
      <c r="G225" s="7"/>
      <c r="H225" s="7"/>
      <c r="I225" s="7"/>
      <c r="J225" s="7"/>
      <c r="K225" s="7"/>
      <c r="AK225" s="7"/>
      <c r="AL225" s="7"/>
      <c r="AM225" s="7"/>
      <c r="AN225" s="7"/>
      <c r="AO225" s="7"/>
      <c r="AP225" s="7"/>
      <c r="AQ225" s="7"/>
    </row>
    <row r="226" spans="1:45" x14ac:dyDescent="0.35">
      <c r="A226" s="6" t="s">
        <v>177</v>
      </c>
      <c r="B226" s="15">
        <v>2.4112015410830701</v>
      </c>
      <c r="C226" s="15">
        <v>1.5853777373515701</v>
      </c>
      <c r="D226" s="15">
        <v>3.2871822567616298</v>
      </c>
      <c r="E226" s="15">
        <v>6.4908319429783097</v>
      </c>
      <c r="F226" s="15">
        <v>4.0421322493432603</v>
      </c>
      <c r="G226" s="15">
        <v>1.51069193958953</v>
      </c>
      <c r="H226" s="15">
        <v>1.49591750057529</v>
      </c>
      <c r="I226" s="15">
        <v>2.3371310133186101</v>
      </c>
      <c r="J226" s="15">
        <v>3.8081776024948</v>
      </c>
      <c r="K226" s="15">
        <v>3.7754726020065799</v>
      </c>
      <c r="M226" t="s">
        <v>701</v>
      </c>
      <c r="AK226" s="15"/>
      <c r="AL226" s="15"/>
      <c r="AM226" s="15"/>
      <c r="AN226" s="15">
        <v>1.4</v>
      </c>
      <c r="AO226" s="15"/>
      <c r="AP226" s="15"/>
      <c r="AQ226" s="15"/>
      <c r="AS226" t="s">
        <v>671</v>
      </c>
    </row>
    <row r="227" spans="1:45" x14ac:dyDescent="0.35">
      <c r="A227" s="6" t="s">
        <v>178</v>
      </c>
      <c r="B227" s="15">
        <v>1.2731518704318401</v>
      </c>
      <c r="C227" s="15">
        <v>0.96951489819382797</v>
      </c>
      <c r="D227" s="15">
        <v>1.1316812566263601</v>
      </c>
      <c r="E227" s="15">
        <v>1.3506226893089399</v>
      </c>
      <c r="F227" s="15">
        <v>1.9686087221367099</v>
      </c>
      <c r="G227" s="15">
        <v>1.2384588562250101</v>
      </c>
      <c r="H227" s="15">
        <v>1.28063845382965</v>
      </c>
      <c r="I227" s="15">
        <v>1.47057321621172</v>
      </c>
      <c r="J227" s="15">
        <v>1.2055716846028399</v>
      </c>
      <c r="K227" s="15">
        <v>1.1839798605662499</v>
      </c>
      <c r="M227" t="s">
        <v>702</v>
      </c>
      <c r="AK227" s="15"/>
      <c r="AL227" s="15"/>
      <c r="AM227" s="15"/>
      <c r="AN227" s="15"/>
      <c r="AO227" s="15"/>
      <c r="AP227" s="15"/>
      <c r="AQ227" s="15"/>
    </row>
    <row r="228" spans="1:45" x14ac:dyDescent="0.35">
      <c r="A228" s="6" t="s">
        <v>179</v>
      </c>
      <c r="B228" s="15">
        <v>1.22200214618215</v>
      </c>
      <c r="C228" s="15">
        <v>0.66370412053709404</v>
      </c>
      <c r="D228" s="15">
        <v>2.2291603306269501</v>
      </c>
      <c r="E228" s="15">
        <v>5.22478440134278</v>
      </c>
      <c r="F228" s="15">
        <v>2.2845719294872802</v>
      </c>
      <c r="G228" s="15">
        <v>0.32200392791171101</v>
      </c>
      <c r="H228" s="15">
        <v>0.28811966201313599</v>
      </c>
      <c r="I228" s="15">
        <v>0.98374576750471598</v>
      </c>
      <c r="J228" s="15">
        <v>2.6726896488765801</v>
      </c>
      <c r="K228" s="15">
        <v>2.68826239450319</v>
      </c>
      <c r="M228" t="s">
        <v>702</v>
      </c>
      <c r="AK228" s="15"/>
      <c r="AL228" s="15"/>
      <c r="AM228" s="15"/>
      <c r="AN228" s="15"/>
      <c r="AO228" s="15"/>
      <c r="AP228" s="15"/>
      <c r="AQ228" s="15"/>
    </row>
    <row r="229" spans="1:45" x14ac:dyDescent="0.35">
      <c r="A229" s="6" t="s">
        <v>180</v>
      </c>
      <c r="B229" s="15">
        <v>2.9889283563930902</v>
      </c>
      <c r="C229" s="15">
        <v>1.51119345970591</v>
      </c>
      <c r="D229" s="15">
        <v>3.6515691273536701</v>
      </c>
      <c r="E229" s="15">
        <v>6.8369046030941396</v>
      </c>
      <c r="F229" s="15">
        <v>5.8692809892404796</v>
      </c>
      <c r="G229" s="15">
        <v>2.3280015350633199</v>
      </c>
      <c r="H229" s="15">
        <v>1.7952522957110399</v>
      </c>
      <c r="I229" s="15">
        <v>2.9341473839662799</v>
      </c>
      <c r="J229" s="15">
        <v>6.2904267492808499</v>
      </c>
      <c r="K229" s="15">
        <v>6.2348338135860102</v>
      </c>
      <c r="M229" t="s">
        <v>703</v>
      </c>
      <c r="AK229" s="15"/>
      <c r="AL229" s="15"/>
      <c r="AM229" s="15"/>
      <c r="AN229" s="15"/>
      <c r="AO229" s="15"/>
      <c r="AP229" s="15"/>
      <c r="AQ229" s="15"/>
      <c r="AS229" t="s">
        <v>637</v>
      </c>
    </row>
    <row r="230" spans="1:45" x14ac:dyDescent="0.35">
      <c r="A230" s="6"/>
      <c r="B230" s="7"/>
      <c r="C230" s="7"/>
      <c r="D230" s="7"/>
      <c r="E230" s="7"/>
      <c r="F230" s="7"/>
      <c r="G230" s="7"/>
      <c r="H230" s="7"/>
      <c r="I230" s="7"/>
      <c r="J230" s="7"/>
      <c r="K230" s="7"/>
      <c r="AK230" s="7"/>
      <c r="AL230" s="7"/>
      <c r="AM230" s="7"/>
      <c r="AN230" s="7"/>
      <c r="AO230" s="7"/>
      <c r="AP230" s="7"/>
      <c r="AQ230" s="7"/>
    </row>
    <row r="231" spans="1:45" x14ac:dyDescent="0.35">
      <c r="A231" s="220" t="s">
        <v>582</v>
      </c>
      <c r="B231" s="7"/>
      <c r="C231" s="7"/>
      <c r="D231" s="7"/>
      <c r="E231" s="7"/>
      <c r="F231" s="7"/>
      <c r="G231" s="7"/>
      <c r="H231" s="7"/>
      <c r="I231" s="7"/>
      <c r="J231" s="7"/>
      <c r="K231" s="7"/>
      <c r="AK231" s="7"/>
      <c r="AL231" s="7"/>
      <c r="AM231" s="7"/>
      <c r="AN231" s="7"/>
      <c r="AO231" s="7"/>
      <c r="AP231" s="7"/>
      <c r="AQ231" s="7"/>
    </row>
    <row r="232" spans="1:45" x14ac:dyDescent="0.35">
      <c r="A232" s="6" t="s">
        <v>200</v>
      </c>
      <c r="B232" s="7">
        <v>2061284.4025906399</v>
      </c>
      <c r="C232" s="7">
        <v>2848888.8108072001</v>
      </c>
      <c r="D232" s="7">
        <v>3191273.8263672101</v>
      </c>
      <c r="E232" s="7">
        <v>875719.35991466301</v>
      </c>
      <c r="F232" s="7">
        <v>2414718.6246412699</v>
      </c>
      <c r="G232" s="7">
        <v>982976.18146893405</v>
      </c>
      <c r="H232" s="7">
        <v>1291148.7276112901</v>
      </c>
      <c r="I232" s="7">
        <v>2346451.8361552502</v>
      </c>
      <c r="J232" s="7">
        <v>1666005.99356928</v>
      </c>
      <c r="K232" s="7">
        <v>1832520.5068803299</v>
      </c>
      <c r="M232" t="s">
        <v>699</v>
      </c>
      <c r="AK232" s="7"/>
      <c r="AL232" s="7"/>
      <c r="AM232" s="7"/>
      <c r="AN232" s="7"/>
      <c r="AO232" s="7"/>
      <c r="AP232" s="7"/>
      <c r="AQ232" s="7"/>
      <c r="AS232" t="s">
        <v>644</v>
      </c>
    </row>
    <row r="233" spans="1:45" x14ac:dyDescent="0.35">
      <c r="A233" s="6" t="s">
        <v>203</v>
      </c>
      <c r="B233" s="7">
        <v>49451.859776935802</v>
      </c>
      <c r="C233" s="7">
        <v>5297.2854000255502</v>
      </c>
      <c r="D233" s="7">
        <v>6310.2412606671496</v>
      </c>
      <c r="E233" s="7" t="e">
        <v>#DIV/0!</v>
      </c>
      <c r="F233" s="7">
        <v>240995.25367188599</v>
      </c>
      <c r="G233" s="7">
        <v>66417.662168119801</v>
      </c>
      <c r="H233" s="7">
        <v>42276.669469970897</v>
      </c>
      <c r="I233" s="7">
        <v>41122.1192724578</v>
      </c>
      <c r="J233" s="7">
        <v>37378.885374922203</v>
      </c>
      <c r="K233" s="7">
        <v>4797.5921339219403</v>
      </c>
      <c r="M233" t="s">
        <v>699</v>
      </c>
      <c r="AK233" s="7"/>
      <c r="AL233" s="7"/>
      <c r="AM233" s="7"/>
      <c r="AN233" s="7"/>
      <c r="AO233" s="7"/>
      <c r="AP233" s="7"/>
      <c r="AQ233" s="7"/>
    </row>
    <row r="234" spans="1:45" x14ac:dyDescent="0.35">
      <c r="A234" s="6" t="s">
        <v>201</v>
      </c>
      <c r="B234" s="7">
        <v>1647309.7595643201</v>
      </c>
      <c r="C234" s="7">
        <v>2374457.1724935598</v>
      </c>
      <c r="D234" s="7">
        <v>2615262.0879168101</v>
      </c>
      <c r="E234" s="7">
        <v>607644.499814971</v>
      </c>
      <c r="F234" s="7">
        <v>1681682.0549383699</v>
      </c>
      <c r="G234" s="7">
        <v>743809.60360176698</v>
      </c>
      <c r="H234" s="7">
        <v>1057881.32747191</v>
      </c>
      <c r="I234" s="7">
        <v>1900143.52530192</v>
      </c>
      <c r="J234" s="7">
        <v>1234031.91529225</v>
      </c>
      <c r="K234" s="7">
        <v>1393565.68595948</v>
      </c>
      <c r="M234" t="s">
        <v>699</v>
      </c>
      <c r="AK234" s="7"/>
      <c r="AL234" s="7"/>
      <c r="AM234" s="7"/>
      <c r="AN234" s="7"/>
      <c r="AO234" s="7"/>
      <c r="AP234" s="7"/>
      <c r="AQ234" s="7"/>
    </row>
    <row r="235" spans="1:45" x14ac:dyDescent="0.35">
      <c r="A235" s="6" t="s">
        <v>202</v>
      </c>
      <c r="B235" s="7">
        <v>139542.482677261</v>
      </c>
      <c r="C235" s="7">
        <v>168200.85632603301</v>
      </c>
      <c r="D235" s="7">
        <v>215704.66698258099</v>
      </c>
      <c r="E235" s="7">
        <v>69097.222117700207</v>
      </c>
      <c r="F235" s="7">
        <v>219377.02569786599</v>
      </c>
      <c r="G235" s="7">
        <v>59306.766656368804</v>
      </c>
      <c r="H235" s="7">
        <v>69228.084725732799</v>
      </c>
      <c r="I235" s="7">
        <v>169407.99166453499</v>
      </c>
      <c r="J235" s="7">
        <v>214455.46457243201</v>
      </c>
      <c r="K235" s="7">
        <v>172831.14662842601</v>
      </c>
      <c r="M235" t="s">
        <v>699</v>
      </c>
      <c r="AK235" s="7"/>
      <c r="AL235" s="7"/>
      <c r="AM235" s="7"/>
      <c r="AN235" s="7"/>
      <c r="AO235" s="7"/>
      <c r="AP235" s="7"/>
      <c r="AQ235" s="7"/>
    </row>
    <row r="236" spans="1:45" x14ac:dyDescent="0.35">
      <c r="A236" s="6" t="s">
        <v>204</v>
      </c>
      <c r="B236" s="7">
        <v>33817.266289139399</v>
      </c>
      <c r="C236" s="7">
        <v>5551.7790281443004</v>
      </c>
      <c r="D236" s="7">
        <v>9508.7823125337709</v>
      </c>
      <c r="E236" s="7">
        <v>502.22620025781902</v>
      </c>
      <c r="F236" s="7">
        <v>68064.926370347297</v>
      </c>
      <c r="G236" s="7">
        <v>32519.3764502255</v>
      </c>
      <c r="H236" s="7">
        <v>51303.253421604801</v>
      </c>
      <c r="I236" s="7">
        <v>54482.7198575519</v>
      </c>
      <c r="J236" s="7">
        <v>77477.426559513697</v>
      </c>
      <c r="K236" s="7">
        <v>55216.350589596397</v>
      </c>
      <c r="M236" t="s">
        <v>699</v>
      </c>
      <c r="AK236" s="7"/>
      <c r="AL236" s="7"/>
      <c r="AM236" s="7"/>
      <c r="AN236" s="7"/>
      <c r="AO236" s="7"/>
      <c r="AP236" s="7"/>
      <c r="AQ236" s="7"/>
    </row>
    <row r="237" spans="1:45" x14ac:dyDescent="0.35">
      <c r="A237" s="6"/>
      <c r="B237" s="7"/>
      <c r="C237" s="7"/>
      <c r="D237" s="7"/>
      <c r="E237" s="7"/>
      <c r="F237" s="7"/>
      <c r="G237" s="7"/>
      <c r="H237" s="7"/>
      <c r="I237" s="7"/>
      <c r="J237" s="7"/>
      <c r="K237" s="7"/>
      <c r="AK237" s="7"/>
      <c r="AL237" s="7"/>
      <c r="AM237" s="7"/>
      <c r="AN237" s="7"/>
      <c r="AO237" s="7"/>
      <c r="AP237" s="7"/>
      <c r="AQ237" s="7"/>
    </row>
    <row r="238" spans="1:45" x14ac:dyDescent="0.35">
      <c r="A238" s="220" t="s">
        <v>585</v>
      </c>
      <c r="C238" s="269"/>
    </row>
    <row r="239" spans="1:45" x14ac:dyDescent="0.35">
      <c r="A239" s="6" t="s">
        <v>218</v>
      </c>
      <c r="B239" s="7">
        <v>118167.30138110201</v>
      </c>
      <c r="C239" s="7">
        <v>168838.22675650101</v>
      </c>
      <c r="D239" s="7">
        <v>372062.20109514799</v>
      </c>
      <c r="E239" s="7">
        <v>356451.15309485397</v>
      </c>
      <c r="F239" s="7">
        <v>31830.0258959723</v>
      </c>
      <c r="G239" s="7">
        <v>3627.0299831981802</v>
      </c>
      <c r="H239" s="7">
        <v>11011.4733328447</v>
      </c>
      <c r="I239" s="7">
        <v>120607.639628804</v>
      </c>
      <c r="J239" s="7">
        <v>51149.829391605599</v>
      </c>
      <c r="K239" s="7">
        <v>40572.244371471403</v>
      </c>
      <c r="M239" t="s">
        <v>699</v>
      </c>
      <c r="O239" s="3">
        <f>+SUM(B116+B117+B118+B119+B120+B121+B122+B123+B124+B125+B126)</f>
        <v>121757.19951530776</v>
      </c>
      <c r="P239" s="3">
        <f>+SUM(C116+C117+C118+C119+C120+C122+C123+C124+C125)</f>
        <v>177040.49349193324</v>
      </c>
      <c r="Q239" s="3">
        <f>+SUM(D116+D117+D118+D119+D120+D121+D122+D123+D125)</f>
        <v>302651.26158842753</v>
      </c>
      <c r="R239" s="75">
        <f>+SUM(E116+E117+E122+E124+E125+E126)</f>
        <v>345329.95595269516</v>
      </c>
      <c r="S239" s="3">
        <f>+SUM(F116+F117+F118+F119+F121+F125+F126)</f>
        <v>30471.538067313391</v>
      </c>
      <c r="T239" s="3">
        <f>+SUM(G117+G125)</f>
        <v>3034.5048057230788</v>
      </c>
      <c r="U239" s="3">
        <f>+SUM(H116+H117+H118+H121+H122+H125)</f>
        <v>11199.477193121233</v>
      </c>
      <c r="V239" s="3">
        <f>+SUM(I116+I117+I118+I119+I120+I125+I126)</f>
        <v>108489.96035305878</v>
      </c>
      <c r="W239" s="3">
        <f>+SUM(J116+J117+J119+J121+J125+J126)</f>
        <v>47495.690857342001</v>
      </c>
      <c r="X239" s="3">
        <f>+SUM(K116+K117+K119+K121+K123+K125)</f>
        <v>37604.858840169065</v>
      </c>
      <c r="Z239" s="209">
        <f t="shared" ref="Z239:AI239" si="34">+SUM(O239-B239)/B239</f>
        <v>3.0379792821264084E-2</v>
      </c>
      <c r="AA239" s="209">
        <f t="shared" si="34"/>
        <v>4.8580625922241924E-2</v>
      </c>
      <c r="AB239" s="209">
        <f t="shared" si="34"/>
        <v>-0.18655735331998938</v>
      </c>
      <c r="AC239" s="209">
        <f t="shared" si="34"/>
        <v>-3.1199778835332835E-2</v>
      </c>
      <c r="AD239" s="209">
        <f t="shared" si="34"/>
        <v>-4.26794446570277E-2</v>
      </c>
      <c r="AE239" s="209">
        <f t="shared" si="34"/>
        <v>-0.16336373843610599</v>
      </c>
      <c r="AF239" s="209">
        <f t="shared" si="34"/>
        <v>1.7073451898190605E-2</v>
      </c>
      <c r="AG239" s="209">
        <f t="shared" si="34"/>
        <v>-0.10047190470719757</v>
      </c>
      <c r="AH239" s="209">
        <f t="shared" si="34"/>
        <v>-7.143989682325888E-2</v>
      </c>
      <c r="AI239" s="209">
        <f t="shared" si="34"/>
        <v>-7.3138313575496244E-2</v>
      </c>
      <c r="AK239" s="7">
        <v>210339</v>
      </c>
      <c r="AL239" s="7">
        <v>67590</v>
      </c>
      <c r="AM239" s="7">
        <v>9688</v>
      </c>
      <c r="AN239" s="7">
        <v>3675</v>
      </c>
      <c r="AO239" s="7">
        <v>5210</v>
      </c>
      <c r="AP239" s="7">
        <v>61101</v>
      </c>
      <c r="AQ239" s="7"/>
      <c r="AS239" s="213" t="s">
        <v>639</v>
      </c>
    </row>
    <row r="240" spans="1:45" x14ac:dyDescent="0.35">
      <c r="A240" s="6" t="s">
        <v>219</v>
      </c>
      <c r="B240" s="7">
        <v>124393.67466022501</v>
      </c>
      <c r="C240" s="7">
        <v>6521.3442570253701</v>
      </c>
      <c r="D240" s="7">
        <v>9643.6541209166608</v>
      </c>
      <c r="E240" s="7" t="e">
        <v>#DIV/0!</v>
      </c>
      <c r="F240" s="7">
        <v>522936.02638183901</v>
      </c>
      <c r="G240" s="7">
        <v>60198.956995713597</v>
      </c>
      <c r="H240" s="7">
        <v>58226.460797343701</v>
      </c>
      <c r="I240" s="7">
        <v>119156.271595805</v>
      </c>
      <c r="J240" s="7">
        <v>487233.69378230401</v>
      </c>
      <c r="K240" s="7">
        <v>873420.05467991496</v>
      </c>
      <c r="M240" t="s">
        <v>699</v>
      </c>
      <c r="O240" s="3">
        <f>+SUM(B198+B199+B200+B201+B203+B204+B205)</f>
        <v>111450.69825936813</v>
      </c>
      <c r="P240" s="3">
        <f>+SUM(C199+C200+C201)</f>
        <v>6340.1135380043825</v>
      </c>
      <c r="Q240" s="3">
        <f>+SUM(D200+D203+D204)</f>
        <v>7676.0242511233901</v>
      </c>
      <c r="R240" s="3"/>
      <c r="S240" s="3">
        <f>+SUM(F198+F199+F200+F201+F204+F205)</f>
        <v>521672.30845494685</v>
      </c>
      <c r="T240" s="3">
        <f>+SUM(G199+G200+G201+G203)</f>
        <v>58390.053680599653</v>
      </c>
      <c r="U240" s="3">
        <f>+SUM(H199+H200+H201+H202)</f>
        <v>57351.528145608885</v>
      </c>
      <c r="V240" s="3">
        <f>+SUM(I198+I199+I200+I201+I205)</f>
        <v>70410.409198113804</v>
      </c>
      <c r="W240" s="3">
        <f>+SUM(J198+J199+J200+J201+J202)</f>
        <v>487205.19964657677</v>
      </c>
      <c r="X240" s="75">
        <f>+SUM(K198+K199+K200+K201+K203+K204)</f>
        <v>873308.56388554093</v>
      </c>
      <c r="Z240" s="209">
        <f>+SUM(O240-B240)/B240</f>
        <v>-0.10404850918834865</v>
      </c>
      <c r="AA240" s="209">
        <f t="shared" ref="AA240" si="35">+SUM(P240-C240)/C240</f>
        <v>-2.7790392881919989E-2</v>
      </c>
      <c r="AB240" s="209">
        <f t="shared" ref="AB240" si="36">+SUM(Q240-D240)/D240</f>
        <v>-0.20403364172150973</v>
      </c>
      <c r="AC240" s="209"/>
      <c r="AD240" s="209">
        <f t="shared" ref="AD240" si="37">+SUM(S240-F240)/F240</f>
        <v>-2.4165822646332949E-3</v>
      </c>
      <c r="AE240" s="209">
        <f t="shared" ref="AE240" si="38">+SUM(T240-G240)/G240</f>
        <v>-3.0048748439989514E-2</v>
      </c>
      <c r="AF240" s="209">
        <f t="shared" ref="AF240" si="39">+SUM(U240-H240)/H240</f>
        <v>-1.5026375289750237E-2</v>
      </c>
      <c r="AG240" s="209">
        <f t="shared" ref="AG240" si="40">+SUM(V240-I240)/I240</f>
        <v>-0.40909187359473687</v>
      </c>
      <c r="AH240" s="209">
        <f t="shared" ref="AH240" si="41">+SUM(W240-J240)/J240</f>
        <v>-5.8481455800066172E-5</v>
      </c>
      <c r="AI240" s="209">
        <f t="shared" ref="AI240" si="42">+SUM(X240-K240)/K240</f>
        <v>-1.2764853952762032E-4</v>
      </c>
      <c r="AK240" s="7">
        <v>4628</v>
      </c>
      <c r="AL240" s="7">
        <v>175</v>
      </c>
      <c r="AM240" s="7">
        <v>356730</v>
      </c>
      <c r="AN240" s="7">
        <v>53802</v>
      </c>
      <c r="AO240" s="7">
        <v>36089</v>
      </c>
      <c r="AP240" s="7">
        <v>58771</v>
      </c>
      <c r="AQ240" s="7"/>
      <c r="AS240" s="213" t="s">
        <v>603</v>
      </c>
    </row>
    <row r="241" spans="1:46" x14ac:dyDescent="0.35">
      <c r="A241" s="6" t="s">
        <v>220</v>
      </c>
      <c r="B241" s="7">
        <v>392.05560858941197</v>
      </c>
      <c r="C241" s="7" t="e">
        <v>#DIV/0!</v>
      </c>
      <c r="D241" s="7" t="e">
        <v>#DIV/0!</v>
      </c>
      <c r="E241" s="7">
        <v>0</v>
      </c>
      <c r="F241" s="7">
        <v>2520.1084816990601</v>
      </c>
      <c r="G241" s="7" t="e">
        <v>#DIV/0!</v>
      </c>
      <c r="H241" s="7">
        <v>310.92063113498699</v>
      </c>
      <c r="I241" s="7" t="e">
        <v>#DIV/0!</v>
      </c>
      <c r="J241" s="7">
        <v>0</v>
      </c>
      <c r="K241" s="7">
        <v>0</v>
      </c>
      <c r="M241" t="s">
        <v>699</v>
      </c>
      <c r="AK241" s="7">
        <v>0</v>
      </c>
      <c r="AL241" s="7"/>
      <c r="AM241" s="7"/>
      <c r="AN241" s="7"/>
      <c r="AO241" s="7"/>
      <c r="AP241" s="7"/>
      <c r="AQ241" s="7"/>
      <c r="AS241" s="214" t="s">
        <v>604</v>
      </c>
    </row>
    <row r="242" spans="1:46" ht="15" thickBot="1" x14ac:dyDescent="0.4">
      <c r="A242" s="6" t="s">
        <v>221</v>
      </c>
      <c r="B242" s="7">
        <v>13450.7385919305</v>
      </c>
      <c r="C242" s="7">
        <v>24734.535528267399</v>
      </c>
      <c r="D242" s="7">
        <v>22599.096048953099</v>
      </c>
      <c r="E242" s="7">
        <v>6964.1340613903903</v>
      </c>
      <c r="F242" s="7">
        <v>7944.4330455169302</v>
      </c>
      <c r="G242" s="7">
        <v>3363.82955450592</v>
      </c>
      <c r="H242" s="7">
        <v>4937.7435937341697</v>
      </c>
      <c r="I242" s="7">
        <v>16394.873337504199</v>
      </c>
      <c r="J242" s="7" t="e">
        <v>#DIV/0!</v>
      </c>
      <c r="K242" s="7">
        <v>11481.825496111</v>
      </c>
      <c r="M242" t="s">
        <v>699</v>
      </c>
      <c r="AK242" s="7"/>
      <c r="AL242" s="7"/>
      <c r="AM242" s="7"/>
      <c r="AN242" s="7"/>
      <c r="AO242" s="7"/>
      <c r="AP242" s="7"/>
      <c r="AQ242" s="7"/>
      <c r="AS242" s="214" t="s">
        <v>605</v>
      </c>
      <c r="AT242" t="s">
        <v>797</v>
      </c>
    </row>
    <row r="243" spans="1:46" ht="15.5" thickTop="1" thickBot="1" x14ac:dyDescent="0.4">
      <c r="A243" s="218" t="s">
        <v>222</v>
      </c>
      <c r="B243" s="219">
        <v>259785.56751993101</v>
      </c>
      <c r="C243" s="219">
        <v>208911.92448655001</v>
      </c>
      <c r="D243" s="219">
        <v>409376.18569612998</v>
      </c>
      <c r="E243" s="219">
        <v>364125.10516967898</v>
      </c>
      <c r="F243" s="219">
        <v>564803.9623282</v>
      </c>
      <c r="G243" s="219">
        <v>67624.703412345494</v>
      </c>
      <c r="H243" s="219">
        <v>74932.104761420997</v>
      </c>
      <c r="I243" s="219">
        <v>261549.08454752201</v>
      </c>
      <c r="J243" s="219">
        <v>554110.99389589101</v>
      </c>
      <c r="K243" s="219">
        <v>927715.43240810197</v>
      </c>
      <c r="M243" t="s">
        <v>699</v>
      </c>
      <c r="AK243" s="219">
        <f t="shared" ref="AK243:AQ243" si="43">+SUM(AK239:AK242)</f>
        <v>214967</v>
      </c>
      <c r="AL243" s="219">
        <f t="shared" si="43"/>
        <v>67765</v>
      </c>
      <c r="AM243" s="219">
        <f t="shared" si="43"/>
        <v>366418</v>
      </c>
      <c r="AN243" s="219">
        <f t="shared" si="43"/>
        <v>57477</v>
      </c>
      <c r="AO243" s="219">
        <f t="shared" si="43"/>
        <v>41299</v>
      </c>
      <c r="AP243" s="219">
        <f t="shared" si="43"/>
        <v>119872</v>
      </c>
      <c r="AQ243" s="219">
        <f t="shared" si="43"/>
        <v>0</v>
      </c>
      <c r="AS243" s="215" t="s">
        <v>606</v>
      </c>
      <c r="AT243" t="s">
        <v>798</v>
      </c>
    </row>
    <row r="244" spans="1:46" ht="15" thickTop="1" x14ac:dyDescent="0.35">
      <c r="A244" s="6" t="s">
        <v>223</v>
      </c>
      <c r="B244" s="7">
        <v>45617.576400469203</v>
      </c>
      <c r="C244" s="7">
        <v>64742.941372723602</v>
      </c>
      <c r="D244" s="7">
        <v>122292.846930361</v>
      </c>
      <c r="E244" s="7">
        <v>123007.202734563</v>
      </c>
      <c r="F244" s="7">
        <v>33596.091721630903</v>
      </c>
      <c r="G244" s="7">
        <v>5457.4425552332204</v>
      </c>
      <c r="H244" s="7">
        <v>6745.6148482238304</v>
      </c>
      <c r="I244" s="7">
        <v>45559.428586901799</v>
      </c>
      <c r="J244" s="7">
        <v>17117.551825993502</v>
      </c>
      <c r="K244" s="7">
        <v>14064.9196362314</v>
      </c>
      <c r="M244" t="s">
        <v>699</v>
      </c>
      <c r="AK244" s="7">
        <f t="shared" ref="AK244:AQ244" si="44">+SUM(AK208:AK211)</f>
        <v>45871</v>
      </c>
      <c r="AL244" s="7">
        <f t="shared" si="44"/>
        <v>12124</v>
      </c>
      <c r="AM244" s="7">
        <f t="shared" si="44"/>
        <v>6150</v>
      </c>
      <c r="AN244" s="7">
        <f t="shared" si="44"/>
        <v>3442</v>
      </c>
      <c r="AO244" s="7">
        <f t="shared" si="44"/>
        <v>2295</v>
      </c>
      <c r="AP244" s="7">
        <f t="shared" si="44"/>
        <v>12715</v>
      </c>
      <c r="AQ244" s="7">
        <f t="shared" si="44"/>
        <v>0</v>
      </c>
      <c r="AS244" s="213" t="s">
        <v>607</v>
      </c>
    </row>
    <row r="245" spans="1:46" x14ac:dyDescent="0.35">
      <c r="A245" s="6" t="s">
        <v>224</v>
      </c>
      <c r="B245" s="7">
        <v>67306.604721730895</v>
      </c>
      <c r="C245" s="7">
        <v>3929.8215694180599</v>
      </c>
      <c r="D245" s="7">
        <v>5938.2399798517999</v>
      </c>
      <c r="E245" s="7" t="e">
        <v>#DIV/0!</v>
      </c>
      <c r="F245" s="7">
        <v>239352.691526918</v>
      </c>
      <c r="G245" s="7">
        <v>33953.850665908598</v>
      </c>
      <c r="H245" s="7">
        <v>29729.730584298399</v>
      </c>
      <c r="I245" s="7">
        <v>70619.671634199301</v>
      </c>
      <c r="J245" s="7">
        <v>301678.94509321498</v>
      </c>
      <c r="K245" s="7">
        <v>580641.37084420701</v>
      </c>
      <c r="M245" t="s">
        <v>699</v>
      </c>
      <c r="AK245" s="7">
        <f t="shared" ref="AK245:AQ245" si="45">+SUM(AK214:AK217)</f>
        <v>1656</v>
      </c>
      <c r="AL245" s="7">
        <f t="shared" si="45"/>
        <v>44</v>
      </c>
      <c r="AM245" s="7">
        <f t="shared" si="45"/>
        <v>167223</v>
      </c>
      <c r="AN245" s="7">
        <f t="shared" si="45"/>
        <v>22605</v>
      </c>
      <c r="AO245" s="7">
        <f t="shared" si="45"/>
        <v>12602</v>
      </c>
      <c r="AP245" s="7">
        <f t="shared" si="45"/>
        <v>25093</v>
      </c>
      <c r="AQ245" s="7">
        <f t="shared" si="45"/>
        <v>0</v>
      </c>
      <c r="AS245" s="213" t="s">
        <v>608</v>
      </c>
    </row>
    <row r="246" spans="1:46" x14ac:dyDescent="0.35">
      <c r="A246" s="6" t="s">
        <v>225</v>
      </c>
      <c r="B246" s="7">
        <v>5986.5844587201</v>
      </c>
      <c r="C246" s="7">
        <v>1903.30701323515</v>
      </c>
      <c r="D246" s="7" t="e">
        <v>#DIV/0!</v>
      </c>
      <c r="E246" s="7">
        <v>39671.532290874697</v>
      </c>
      <c r="F246" s="7">
        <v>7021.61232854027</v>
      </c>
      <c r="G246" s="7">
        <v>2305.99249445738</v>
      </c>
      <c r="H246" s="7">
        <v>1482.2080112246999</v>
      </c>
      <c r="I246" s="7">
        <v>2767.3603162238701</v>
      </c>
      <c r="J246" s="7">
        <v>1488.88255407099</v>
      </c>
      <c r="K246" s="7">
        <v>12524.4247332756</v>
      </c>
      <c r="M246" t="s">
        <v>699</v>
      </c>
      <c r="AK246" s="7">
        <f t="shared" ref="AK246:AQ247" si="46">+AK222</f>
        <v>0</v>
      </c>
      <c r="AL246" s="7">
        <f t="shared" si="46"/>
        <v>0</v>
      </c>
      <c r="AM246" s="7">
        <f t="shared" si="46"/>
        <v>0</v>
      </c>
      <c r="AN246" s="7">
        <f t="shared" si="46"/>
        <v>0</v>
      </c>
      <c r="AO246" s="7">
        <f t="shared" si="46"/>
        <v>0</v>
      </c>
      <c r="AP246" s="7">
        <f t="shared" si="46"/>
        <v>0</v>
      </c>
      <c r="AQ246" s="7">
        <f t="shared" si="46"/>
        <v>0</v>
      </c>
      <c r="AS246" s="213" t="s">
        <v>609</v>
      </c>
    </row>
    <row r="247" spans="1:46" x14ac:dyDescent="0.35">
      <c r="A247" s="6" t="s">
        <v>226</v>
      </c>
      <c r="B247" s="7">
        <v>14989.8933005982</v>
      </c>
      <c r="C247" s="7">
        <v>17136.192389592099</v>
      </c>
      <c r="D247" s="7">
        <v>30753.474489428201</v>
      </c>
      <c r="E247" s="7">
        <v>7747.1117379561401</v>
      </c>
      <c r="F247" s="7">
        <v>29729.3579003784</v>
      </c>
      <c r="G247" s="7">
        <v>3993.8508369247802</v>
      </c>
      <c r="H247" s="7">
        <v>6245.74591009713</v>
      </c>
      <c r="I247" s="7">
        <v>15052.3392538728</v>
      </c>
      <c r="J247" s="7">
        <v>13192.559096245401</v>
      </c>
      <c r="K247" s="7">
        <v>15449.0390534036</v>
      </c>
      <c r="M247" t="s">
        <v>699</v>
      </c>
      <c r="AK247" s="7">
        <f t="shared" si="46"/>
        <v>22068</v>
      </c>
      <c r="AL247" s="7">
        <f t="shared" si="46"/>
        <v>4467</v>
      </c>
      <c r="AM247" s="7">
        <f t="shared" si="46"/>
        <v>20049</v>
      </c>
      <c r="AN247" s="7">
        <f t="shared" si="46"/>
        <v>10097</v>
      </c>
      <c r="AO247" s="7">
        <f t="shared" si="46"/>
        <v>6681</v>
      </c>
      <c r="AP247" s="7">
        <f t="shared" si="46"/>
        <v>14814</v>
      </c>
      <c r="AQ247" s="7">
        <f t="shared" si="46"/>
        <v>0</v>
      </c>
      <c r="AS247" s="213" t="s">
        <v>610</v>
      </c>
    </row>
    <row r="248" spans="1:46" ht="15" thickBot="1" x14ac:dyDescent="0.4">
      <c r="A248" s="6" t="s">
        <v>227</v>
      </c>
      <c r="B248" s="7">
        <v>596.44306281332797</v>
      </c>
      <c r="C248" s="7" t="e">
        <v>#DIV/0!</v>
      </c>
      <c r="D248" s="7" t="e">
        <v>#DIV/0!</v>
      </c>
      <c r="E248" s="7" t="e">
        <v>#DIV/0!</v>
      </c>
      <c r="F248" s="7" t="e">
        <v>#DIV/0!</v>
      </c>
      <c r="G248" s="7" t="e">
        <v>#DIV/0!</v>
      </c>
      <c r="H248" s="7" t="e">
        <v>#DIV/0!</v>
      </c>
      <c r="I248" s="7">
        <v>220.958469883801</v>
      </c>
      <c r="J248" s="7" t="e">
        <v>#DIV/0!</v>
      </c>
      <c r="K248" s="7" t="e">
        <v>#DIV/0!</v>
      </c>
      <c r="M248" t="s">
        <v>699</v>
      </c>
      <c r="AK248" s="7"/>
      <c r="AL248" s="7"/>
      <c r="AM248" s="7"/>
      <c r="AN248" s="7"/>
      <c r="AO248" s="7"/>
      <c r="AP248" s="7"/>
      <c r="AQ248" s="7"/>
      <c r="AS248" s="213" t="s">
        <v>611</v>
      </c>
    </row>
    <row r="249" spans="1:46" ht="15.5" thickTop="1" thickBot="1" x14ac:dyDescent="0.4">
      <c r="A249" s="228" t="s">
        <v>228</v>
      </c>
      <c r="B249" s="229">
        <v>134497.10194433201</v>
      </c>
      <c r="C249" s="229">
        <v>89239.365248660994</v>
      </c>
      <c r="D249" s="229">
        <v>175498.40516383699</v>
      </c>
      <c r="E249" s="229">
        <v>171042.89828329999</v>
      </c>
      <c r="F249" s="229">
        <v>309796.51097571099</v>
      </c>
      <c r="G249" s="229">
        <v>45785.809701215199</v>
      </c>
      <c r="H249" s="229">
        <v>44334.432266127798</v>
      </c>
      <c r="I249" s="229">
        <v>134219.758261082</v>
      </c>
      <c r="J249" s="229">
        <v>334952.309139669</v>
      </c>
      <c r="K249" s="229">
        <v>622687.091858175</v>
      </c>
      <c r="M249" t="s">
        <v>699</v>
      </c>
      <c r="AK249" s="229">
        <f t="shared" ref="AK249:AQ249" si="47">+SUM(AK244:AK248)</f>
        <v>69595</v>
      </c>
      <c r="AL249" s="229">
        <f t="shared" si="47"/>
        <v>16635</v>
      </c>
      <c r="AM249" s="229">
        <f t="shared" si="47"/>
        <v>193422</v>
      </c>
      <c r="AN249" s="229">
        <f t="shared" si="47"/>
        <v>36144</v>
      </c>
      <c r="AO249" s="229">
        <f t="shared" si="47"/>
        <v>21578</v>
      </c>
      <c r="AP249" s="229">
        <f t="shared" si="47"/>
        <v>52622</v>
      </c>
      <c r="AQ249" s="229">
        <f t="shared" si="47"/>
        <v>0</v>
      </c>
      <c r="AS249" s="215" t="s">
        <v>608</v>
      </c>
    </row>
    <row r="250" spans="1:46" ht="15.5" thickTop="1" thickBot="1" x14ac:dyDescent="0.4">
      <c r="A250" s="218" t="s">
        <v>229</v>
      </c>
      <c r="B250" s="219">
        <v>125288.465575599</v>
      </c>
      <c r="C250" s="219">
        <v>119672.559237888</v>
      </c>
      <c r="D250" s="219">
        <v>233877.78053229401</v>
      </c>
      <c r="E250" s="219">
        <v>193082.20688638001</v>
      </c>
      <c r="F250" s="219">
        <v>255007.45135248901</v>
      </c>
      <c r="G250" s="219">
        <v>21838.893711130298</v>
      </c>
      <c r="H250" s="219">
        <v>30597.6724952933</v>
      </c>
      <c r="I250" s="219">
        <v>127329.32628644</v>
      </c>
      <c r="J250" s="219">
        <v>219158.684756223</v>
      </c>
      <c r="K250" s="219">
        <v>305028.34054992598</v>
      </c>
      <c r="M250" t="s">
        <v>699</v>
      </c>
      <c r="O250" s="3"/>
      <c r="P250" s="3"/>
      <c r="Q250" s="3"/>
      <c r="R250" s="3"/>
      <c r="S250" s="3"/>
      <c r="T250" s="3"/>
      <c r="U250" s="3"/>
      <c r="V250" s="3"/>
      <c r="W250" s="3"/>
      <c r="X250" s="3"/>
      <c r="AK250" s="219">
        <f t="shared" ref="AK250:AQ250" si="48">+SUM(AK243-AK249)</f>
        <v>145372</v>
      </c>
      <c r="AL250" s="219">
        <f t="shared" si="48"/>
        <v>51130</v>
      </c>
      <c r="AM250" s="219">
        <f t="shared" si="48"/>
        <v>172996</v>
      </c>
      <c r="AN250" s="219">
        <f t="shared" si="48"/>
        <v>21333</v>
      </c>
      <c r="AO250" s="219">
        <f t="shared" si="48"/>
        <v>19721</v>
      </c>
      <c r="AP250" s="219">
        <f t="shared" si="48"/>
        <v>67250</v>
      </c>
      <c r="AQ250" s="219">
        <f t="shared" si="48"/>
        <v>0</v>
      </c>
      <c r="AS250" s="215" t="s">
        <v>640</v>
      </c>
    </row>
    <row r="251" spans="1:46" ht="15" thickTop="1" x14ac:dyDescent="0.35">
      <c r="A251" s="221" t="s">
        <v>230</v>
      </c>
      <c r="B251" s="222">
        <v>22101.696173094901</v>
      </c>
      <c r="C251" s="222">
        <v>11810.250930836701</v>
      </c>
      <c r="D251" s="222">
        <v>36571.065280743402</v>
      </c>
      <c r="E251" s="222">
        <v>80559.911496742498</v>
      </c>
      <c r="F251" s="222">
        <v>49224.286848670003</v>
      </c>
      <c r="G251" s="222">
        <v>4642.4718925595798</v>
      </c>
      <c r="H251" s="222">
        <v>3707.37699587005</v>
      </c>
      <c r="I251" s="222">
        <v>20071.147837573801</v>
      </c>
      <c r="J251" s="222">
        <v>61374.375857286803</v>
      </c>
      <c r="K251" s="222">
        <v>57114.106969809698</v>
      </c>
      <c r="M251" t="s">
        <v>699</v>
      </c>
      <c r="AK251" s="222">
        <v>30284</v>
      </c>
      <c r="AL251" s="222">
        <v>20415</v>
      </c>
      <c r="AM251" s="222">
        <v>43318</v>
      </c>
      <c r="AN251" s="222">
        <v>8580</v>
      </c>
      <c r="AO251" s="222">
        <v>5762</v>
      </c>
      <c r="AP251" s="222">
        <v>23080</v>
      </c>
      <c r="AQ251" s="222"/>
      <c r="AS251" s="213" t="s">
        <v>641</v>
      </c>
      <c r="AT251" t="s">
        <v>793</v>
      </c>
    </row>
    <row r="252" spans="1:46" x14ac:dyDescent="0.35">
      <c r="A252" s="6" t="s">
        <v>231</v>
      </c>
      <c r="B252" s="7">
        <v>0</v>
      </c>
      <c r="C252" s="7">
        <v>0</v>
      </c>
      <c r="D252" s="7">
        <v>0</v>
      </c>
      <c r="E252" s="7">
        <v>0</v>
      </c>
      <c r="F252" s="7">
        <v>0</v>
      </c>
      <c r="G252" s="7">
        <v>0</v>
      </c>
      <c r="H252" s="7">
        <v>0</v>
      </c>
      <c r="I252" s="7">
        <v>0</v>
      </c>
      <c r="J252" s="7">
        <v>0</v>
      </c>
      <c r="K252" s="7">
        <v>0</v>
      </c>
      <c r="M252" t="s">
        <v>699</v>
      </c>
      <c r="AK252" s="7"/>
      <c r="AL252" s="7"/>
      <c r="AM252" s="7"/>
      <c r="AN252" s="7"/>
      <c r="AO252" s="7"/>
      <c r="AP252" s="7"/>
      <c r="AQ252" s="7"/>
      <c r="AS252" s="213"/>
    </row>
    <row r="253" spans="1:46" x14ac:dyDescent="0.35">
      <c r="A253" s="6" t="s">
        <v>232</v>
      </c>
      <c r="B253" s="7">
        <v>8874.3592981672791</v>
      </c>
      <c r="C253" s="7">
        <v>9048.12692131937</v>
      </c>
      <c r="D253" s="7">
        <v>16360.6293602349</v>
      </c>
      <c r="E253" s="7">
        <v>5924.0578240104896</v>
      </c>
      <c r="F253" s="7">
        <v>14361.5876608328</v>
      </c>
      <c r="G253" s="7">
        <v>4320.2451750542004</v>
      </c>
      <c r="H253" s="7">
        <v>4465.8641354844403</v>
      </c>
      <c r="I253" s="7">
        <v>10656.9597085977</v>
      </c>
      <c r="J253" s="7">
        <v>14102.7990903441</v>
      </c>
      <c r="K253" s="7">
        <v>8645.8054355883996</v>
      </c>
      <c r="M253" t="s">
        <v>699</v>
      </c>
      <c r="AK253" s="7">
        <v>7983</v>
      </c>
      <c r="AL253" s="7">
        <v>2745</v>
      </c>
      <c r="AM253" s="7">
        <v>9645</v>
      </c>
      <c r="AN253" s="7">
        <v>4523</v>
      </c>
      <c r="AO253" s="7">
        <v>2921</v>
      </c>
      <c r="AP253" s="7">
        <v>6422</v>
      </c>
      <c r="AQ253" s="7"/>
      <c r="AS253" s="213" t="s">
        <v>612</v>
      </c>
    </row>
    <row r="254" spans="1:46" x14ac:dyDescent="0.35">
      <c r="A254" s="6" t="s">
        <v>233</v>
      </c>
      <c r="B254" s="7">
        <v>11557.9696942263</v>
      </c>
      <c r="C254" s="7">
        <v>10061.4577648989</v>
      </c>
      <c r="D254" s="7">
        <v>22053.255334427002</v>
      </c>
      <c r="E254" s="7">
        <v>8982.5858217898494</v>
      </c>
      <c r="F254" s="7">
        <v>22492.226366593899</v>
      </c>
      <c r="G254" s="7">
        <v>4286.4794784428504</v>
      </c>
      <c r="H254" s="7">
        <v>4952.1182769938996</v>
      </c>
      <c r="I254" s="7">
        <v>13076.7075408275</v>
      </c>
      <c r="J254" s="7">
        <v>18539.567986451999</v>
      </c>
      <c r="K254" s="7">
        <v>23352.864683780401</v>
      </c>
      <c r="M254" t="s">
        <v>699</v>
      </c>
      <c r="AK254" s="7">
        <v>12337</v>
      </c>
      <c r="AL254" s="7">
        <v>4616</v>
      </c>
      <c r="AM254" s="7">
        <v>16057</v>
      </c>
      <c r="AN254" s="7">
        <v>6021</v>
      </c>
      <c r="AO254" s="7">
        <v>4018</v>
      </c>
      <c r="AP254" s="7">
        <v>8395</v>
      </c>
      <c r="AQ254" s="7"/>
      <c r="AS254" s="213" t="s">
        <v>613</v>
      </c>
    </row>
    <row r="255" spans="1:46" x14ac:dyDescent="0.35">
      <c r="A255" s="6" t="s">
        <v>234</v>
      </c>
      <c r="B255" s="7">
        <v>19536.944610439201</v>
      </c>
      <c r="C255" s="7">
        <v>21069.348334779199</v>
      </c>
      <c r="D255" s="7">
        <v>31718.267908254598</v>
      </c>
      <c r="E255" s="7">
        <v>10637.7857013756</v>
      </c>
      <c r="F255" s="7">
        <v>32704.7887759847</v>
      </c>
      <c r="G255" s="7">
        <v>9058.8347720578095</v>
      </c>
      <c r="H255" s="7">
        <v>9893.7314177438093</v>
      </c>
      <c r="I255" s="7">
        <v>24214.4779820351</v>
      </c>
      <c r="J255" s="7">
        <v>31865.716329606501</v>
      </c>
      <c r="K255" s="7">
        <v>23050.2297220744</v>
      </c>
      <c r="M255" t="s">
        <v>699</v>
      </c>
      <c r="AK255" s="7">
        <v>18220</v>
      </c>
      <c r="AL255" s="7">
        <v>2562</v>
      </c>
      <c r="AM255" s="7">
        <v>22963</v>
      </c>
      <c r="AN255" s="7">
        <v>12925</v>
      </c>
      <c r="AO255" s="7">
        <v>8965</v>
      </c>
      <c r="AP255" s="7">
        <v>14668</v>
      </c>
      <c r="AQ255" s="7"/>
      <c r="AS255" s="213" t="s">
        <v>642</v>
      </c>
    </row>
    <row r="256" spans="1:46" x14ac:dyDescent="0.35">
      <c r="A256" s="221" t="s">
        <v>235</v>
      </c>
      <c r="B256" s="222">
        <v>39969.273602832698</v>
      </c>
      <c r="C256" s="222">
        <v>40178.933020997501</v>
      </c>
      <c r="D256" s="222">
        <v>70132.152602916496</v>
      </c>
      <c r="E256" s="222">
        <v>25544.429347175999</v>
      </c>
      <c r="F256" s="222">
        <v>69558.602803411399</v>
      </c>
      <c r="G256" s="222">
        <v>17665.5594255549</v>
      </c>
      <c r="H256" s="222">
        <v>19311.713830222099</v>
      </c>
      <c r="I256" s="222">
        <v>47948.145231460403</v>
      </c>
      <c r="J256" s="222">
        <v>64508.083406402497</v>
      </c>
      <c r="K256" s="222">
        <v>55048.899841443097</v>
      </c>
      <c r="M256" t="s">
        <v>699</v>
      </c>
      <c r="AK256" s="222">
        <f t="shared" ref="AK256:AQ256" si="49">+SUM(AK253:AK255)</f>
        <v>38540</v>
      </c>
      <c r="AL256" s="222">
        <f t="shared" si="49"/>
        <v>9923</v>
      </c>
      <c r="AM256" s="222">
        <f t="shared" si="49"/>
        <v>48665</v>
      </c>
      <c r="AN256" s="222">
        <f t="shared" si="49"/>
        <v>23469</v>
      </c>
      <c r="AO256" s="222">
        <f t="shared" si="49"/>
        <v>15904</v>
      </c>
      <c r="AP256" s="222">
        <f t="shared" si="49"/>
        <v>29485</v>
      </c>
      <c r="AQ256" s="222">
        <f t="shared" si="49"/>
        <v>0</v>
      </c>
      <c r="AS256" s="216" t="s">
        <v>614</v>
      </c>
    </row>
    <row r="257" spans="1:46" x14ac:dyDescent="0.35">
      <c r="A257" s="6" t="s">
        <v>236</v>
      </c>
      <c r="B257" s="7">
        <v>266.66149530111699</v>
      </c>
      <c r="C257" s="7" t="e">
        <v>#DIV/0!</v>
      </c>
      <c r="D257" s="7" t="e">
        <v>#DIV/0!</v>
      </c>
      <c r="E257" s="7">
        <v>3456.2173510585199</v>
      </c>
      <c r="F257" s="7" t="e">
        <v>#DIV/0!</v>
      </c>
      <c r="G257" s="7">
        <v>0</v>
      </c>
      <c r="H257" s="7" t="e">
        <v>#DIV/0!</v>
      </c>
      <c r="I257" s="7">
        <v>-27.413227249047399</v>
      </c>
      <c r="J257" s="7" t="e">
        <v>#DIV/0!</v>
      </c>
      <c r="K257" s="7" t="e">
        <v>#DIV/0!</v>
      </c>
      <c r="M257" t="s">
        <v>699</v>
      </c>
      <c r="AK257" s="7"/>
      <c r="AL257" s="7"/>
      <c r="AM257" s="7"/>
      <c r="AN257" s="7"/>
      <c r="AO257" s="7"/>
      <c r="AP257" s="7"/>
      <c r="AQ257" s="7"/>
      <c r="AS257" s="213" t="s">
        <v>615</v>
      </c>
    </row>
    <row r="258" spans="1:46" x14ac:dyDescent="0.35">
      <c r="A258" s="6" t="s">
        <v>237</v>
      </c>
      <c r="B258" s="7">
        <v>4595.75413710881</v>
      </c>
      <c r="C258" s="7">
        <v>5309.4730483568201</v>
      </c>
      <c r="D258" s="7">
        <v>6926.4136286981202</v>
      </c>
      <c r="E258" s="7">
        <v>5091.3805503807298</v>
      </c>
      <c r="F258" s="7">
        <v>6870.8922768564998</v>
      </c>
      <c r="G258" s="7">
        <v>1971.3894798731301</v>
      </c>
      <c r="H258" s="7">
        <v>2315.08627732376</v>
      </c>
      <c r="I258" s="7">
        <v>4849.7887491359897</v>
      </c>
      <c r="J258" s="7">
        <v>6214.1748882885204</v>
      </c>
      <c r="K258" s="7">
        <v>7935.8469269451298</v>
      </c>
      <c r="M258" t="s">
        <v>699</v>
      </c>
      <c r="AK258" s="7"/>
      <c r="AL258" s="7"/>
      <c r="AM258" s="7"/>
      <c r="AN258" s="7"/>
      <c r="AO258" s="7"/>
      <c r="AP258" s="7"/>
      <c r="AQ258" s="7"/>
      <c r="AS258" s="213"/>
    </row>
    <row r="259" spans="1:46" x14ac:dyDescent="0.35">
      <c r="A259" s="6" t="s">
        <v>238</v>
      </c>
      <c r="B259" s="7">
        <v>14726.7881399504</v>
      </c>
      <c r="C259" s="7">
        <v>11526.8630123003</v>
      </c>
      <c r="D259" s="7">
        <v>19719.888282700798</v>
      </c>
      <c r="E259" s="7">
        <v>21812.692041069498</v>
      </c>
      <c r="F259" s="7">
        <v>28300.171821354299</v>
      </c>
      <c r="G259" s="7">
        <v>5529.41955010942</v>
      </c>
      <c r="H259" s="7">
        <v>6535.0478907255902</v>
      </c>
      <c r="I259" s="7">
        <v>14185.845869606201</v>
      </c>
      <c r="J259" s="7">
        <v>20392.7336174189</v>
      </c>
      <c r="K259" s="7">
        <v>66004.796123381893</v>
      </c>
      <c r="M259" t="s">
        <v>699</v>
      </c>
      <c r="AK259" s="7"/>
      <c r="AL259" s="7"/>
      <c r="AM259" s="7"/>
      <c r="AN259" s="7"/>
      <c r="AO259" s="7"/>
      <c r="AP259" s="7"/>
      <c r="AQ259" s="7"/>
      <c r="AS259" s="213"/>
    </row>
    <row r="260" spans="1:46" x14ac:dyDescent="0.35">
      <c r="A260" s="6" t="s">
        <v>239</v>
      </c>
      <c r="B260" s="7">
        <v>667.39715756704902</v>
      </c>
      <c r="C260" s="7">
        <v>754.72378952306099</v>
      </c>
      <c r="D260" s="7">
        <v>1294.3771141006901</v>
      </c>
      <c r="E260" s="7">
        <v>830.82766532301298</v>
      </c>
      <c r="F260" s="7">
        <v>736.56514469086699</v>
      </c>
      <c r="G260" s="7">
        <v>192.91192465485099</v>
      </c>
      <c r="H260" s="7">
        <v>259.91131002683198</v>
      </c>
      <c r="I260" s="7">
        <v>607.28239718728605</v>
      </c>
      <c r="J260" s="7">
        <v>1459.11224705164</v>
      </c>
      <c r="K260" s="7">
        <v>1951.32317427357</v>
      </c>
      <c r="M260" t="s">
        <v>699</v>
      </c>
      <c r="AK260" s="7"/>
      <c r="AL260" s="7"/>
      <c r="AM260" s="7"/>
      <c r="AN260" s="7"/>
      <c r="AO260" s="7"/>
      <c r="AP260" s="7"/>
      <c r="AQ260" s="7"/>
      <c r="AS260" s="213"/>
    </row>
    <row r="261" spans="1:46" x14ac:dyDescent="0.35">
      <c r="A261" s="6" t="s">
        <v>240</v>
      </c>
      <c r="B261" s="7">
        <v>7370.1729714278599</v>
      </c>
      <c r="C261" s="7">
        <v>5135.2641537899799</v>
      </c>
      <c r="D261" s="7">
        <v>8293.1922150267601</v>
      </c>
      <c r="E261" s="7">
        <v>4757.2032703556297</v>
      </c>
      <c r="F261" s="7">
        <v>15350.912696335799</v>
      </c>
      <c r="G261" s="7">
        <v>2200.2082034467599</v>
      </c>
      <c r="H261" s="7">
        <v>3209.3681095519601</v>
      </c>
      <c r="I261" s="7">
        <v>9987.9326977544806</v>
      </c>
      <c r="J261" s="7" t="e">
        <v>#DIV/0!</v>
      </c>
      <c r="K261" s="7">
        <v>32383.827916517999</v>
      </c>
      <c r="M261" t="s">
        <v>699</v>
      </c>
      <c r="AK261" s="7"/>
      <c r="AL261" s="7"/>
      <c r="AM261" s="7"/>
      <c r="AN261" s="7"/>
      <c r="AO261" s="7"/>
      <c r="AP261" s="7"/>
      <c r="AQ261" s="7"/>
      <c r="AS261" s="213" t="s">
        <v>616</v>
      </c>
    </row>
    <row r="262" spans="1:46" ht="15" thickBot="1" x14ac:dyDescent="0.4">
      <c r="A262" s="6" t="s">
        <v>241</v>
      </c>
      <c r="B262" s="7">
        <v>7364.5024544426897</v>
      </c>
      <c r="C262" s="7">
        <v>14123.8904326582</v>
      </c>
      <c r="D262" s="7">
        <v>11228.2652048374</v>
      </c>
      <c r="E262" s="7">
        <v>2995.4562842723399</v>
      </c>
      <c r="F262" s="7">
        <v>5166.7513691030999</v>
      </c>
      <c r="G262" s="7">
        <v>1826.4585834951099</v>
      </c>
      <c r="H262" s="7">
        <v>2423.7578089786002</v>
      </c>
      <c r="I262" s="7">
        <v>9363.3643756772708</v>
      </c>
      <c r="J262" s="7" t="e">
        <v>#DIV/0!</v>
      </c>
      <c r="K262" s="7" t="e">
        <v>#DIV/0!</v>
      </c>
      <c r="M262" t="s">
        <v>699</v>
      </c>
      <c r="AK262" s="7">
        <v>47226</v>
      </c>
      <c r="AL262" s="7">
        <v>18366</v>
      </c>
      <c r="AM262" s="7">
        <v>69376</v>
      </c>
      <c r="AN262" s="7">
        <v>23619</v>
      </c>
      <c r="AO262" s="7">
        <v>22731</v>
      </c>
      <c r="AP262" s="7">
        <v>50544</v>
      </c>
      <c r="AQ262" s="7"/>
      <c r="AS262" s="213" t="s">
        <v>617</v>
      </c>
      <c r="AT262" t="s">
        <v>776</v>
      </c>
    </row>
    <row r="263" spans="1:46" ht="15.5" thickTop="1" thickBot="1" x14ac:dyDescent="0.4">
      <c r="A263" s="226" t="s">
        <v>242</v>
      </c>
      <c r="B263" s="227">
        <v>119757.750308324</v>
      </c>
      <c r="C263" s="227">
        <v>110558.812008692</v>
      </c>
      <c r="D263" s="227">
        <v>196004.05972144799</v>
      </c>
      <c r="E263" s="227">
        <v>158488.5794211</v>
      </c>
      <c r="F263" s="227">
        <v>219884.66214652901</v>
      </c>
      <c r="G263" s="227">
        <v>43380.673853757602</v>
      </c>
      <c r="H263" s="227">
        <v>47016.698811053102</v>
      </c>
      <c r="I263" s="227">
        <v>132927.732904028</v>
      </c>
      <c r="J263" s="227">
        <v>219699.008389011</v>
      </c>
      <c r="K263" s="227">
        <v>268234.58605178603</v>
      </c>
      <c r="M263" t="s">
        <v>699</v>
      </c>
      <c r="O263" s="3"/>
      <c r="P263" s="3"/>
      <c r="Q263" s="3"/>
      <c r="R263" s="3"/>
      <c r="S263" s="3"/>
      <c r="T263" s="3"/>
      <c r="U263" s="3"/>
      <c r="V263" s="3"/>
      <c r="W263" s="3"/>
      <c r="X263" s="3"/>
      <c r="AK263" s="227">
        <f>+SUM(AK251+AK256+AK262+AK267)</f>
        <v>137274</v>
      </c>
      <c r="AL263" s="227">
        <f t="shared" ref="AL263:AQ263" si="50">+SUM(AL251+AL256+AL262+AL267)</f>
        <v>53399</v>
      </c>
      <c r="AM263" s="227">
        <f t="shared" si="50"/>
        <v>178848</v>
      </c>
      <c r="AN263" s="227">
        <f t="shared" si="50"/>
        <v>61359</v>
      </c>
      <c r="AO263" s="227">
        <f t="shared" si="50"/>
        <v>48095</v>
      </c>
      <c r="AP263" s="227">
        <f t="shared" si="50"/>
        <v>112189</v>
      </c>
      <c r="AQ263" s="227">
        <f t="shared" si="50"/>
        <v>0</v>
      </c>
      <c r="AS263" s="215" t="s">
        <v>643</v>
      </c>
      <c r="AT263" t="s">
        <v>1244</v>
      </c>
    </row>
    <row r="264" spans="1:46" ht="15" thickTop="1" x14ac:dyDescent="0.35">
      <c r="A264" s="224" t="s">
        <v>243</v>
      </c>
      <c r="B264" s="225">
        <v>6187.0922176051799</v>
      </c>
      <c r="C264" s="225">
        <v>10174.1102127347</v>
      </c>
      <c r="D264" s="225">
        <v>38918.055641173698</v>
      </c>
      <c r="E264" s="225">
        <v>34544.309328152704</v>
      </c>
      <c r="F264" s="225">
        <v>36276.717384715703</v>
      </c>
      <c r="G264" s="225">
        <v>-21496.115432229799</v>
      </c>
      <c r="H264" s="225">
        <v>-15848.5957680433</v>
      </c>
      <c r="I264" s="225">
        <v>-5141.1230512682096</v>
      </c>
      <c r="J264" s="225">
        <v>-1039.5945915262801</v>
      </c>
      <c r="K264" s="225">
        <v>36918.701918798601</v>
      </c>
      <c r="M264" t="s">
        <v>699</v>
      </c>
      <c r="O264" s="3"/>
      <c r="P264" s="3"/>
      <c r="Q264" s="3"/>
      <c r="R264" s="3"/>
      <c r="S264" s="3"/>
      <c r="T264" s="3"/>
      <c r="U264" s="3"/>
      <c r="V264" s="3"/>
      <c r="W264" s="3"/>
      <c r="X264" s="3"/>
      <c r="AK264" s="225">
        <f t="shared" ref="AK264:AQ264" si="51">+SUM(AK243-AK249-AK263)</f>
        <v>8098</v>
      </c>
      <c r="AL264" s="225">
        <f t="shared" si="51"/>
        <v>-2269</v>
      </c>
      <c r="AM264" s="225">
        <f t="shared" si="51"/>
        <v>-5852</v>
      </c>
      <c r="AN264" s="225">
        <f t="shared" si="51"/>
        <v>-40026</v>
      </c>
      <c r="AO264" s="225">
        <f t="shared" si="51"/>
        <v>-28374</v>
      </c>
      <c r="AP264" s="225">
        <f t="shared" si="51"/>
        <v>-44939</v>
      </c>
      <c r="AQ264" s="225">
        <f t="shared" si="51"/>
        <v>0</v>
      </c>
      <c r="AS264" s="215" t="s">
        <v>618</v>
      </c>
    </row>
    <row r="265" spans="1:46" x14ac:dyDescent="0.35">
      <c r="A265" s="6" t="s">
        <v>244</v>
      </c>
      <c r="B265" s="7">
        <v>656.37695032983004</v>
      </c>
      <c r="C265" s="7">
        <v>1060.3629835383899</v>
      </c>
      <c r="D265" s="7">
        <v>1044.33483032754</v>
      </c>
      <c r="E265" s="7">
        <v>-49.318137126724203</v>
      </c>
      <c r="F265" s="7">
        <v>1153.92817875573</v>
      </c>
      <c r="G265" s="7" t="e">
        <v>#DIV/0!</v>
      </c>
      <c r="H265" s="7">
        <v>570.43054771649304</v>
      </c>
      <c r="I265" s="7" t="e">
        <v>#DIV/0!</v>
      </c>
      <c r="J265" s="7">
        <v>-499.27095873812902</v>
      </c>
      <c r="K265" s="7" t="e">
        <v>#DIV/0!</v>
      </c>
      <c r="M265" t="s">
        <v>699</v>
      </c>
      <c r="AK265" s="7">
        <v>-833</v>
      </c>
      <c r="AL265" s="7">
        <v>125</v>
      </c>
      <c r="AM265" s="7">
        <v>600</v>
      </c>
      <c r="AN265" s="7">
        <v>-28</v>
      </c>
      <c r="AO265" s="7">
        <v>546</v>
      </c>
      <c r="AP265" s="7">
        <v>1225</v>
      </c>
      <c r="AQ265" s="7"/>
      <c r="AS265" s="213" t="s">
        <v>620</v>
      </c>
    </row>
    <row r="266" spans="1:46" x14ac:dyDescent="0.35">
      <c r="A266" s="6" t="s">
        <v>245</v>
      </c>
      <c r="B266" s="7">
        <v>6008.3642697936202</v>
      </c>
      <c r="C266" s="7">
        <v>5259.9250360452797</v>
      </c>
      <c r="D266" s="7">
        <v>7560.2342700230602</v>
      </c>
      <c r="E266" s="7">
        <v>2256.6335908599399</v>
      </c>
      <c r="F266" s="7">
        <v>13370.3232555011</v>
      </c>
      <c r="G266" s="7">
        <v>2968.3148691063102</v>
      </c>
      <c r="H266" s="7">
        <v>2544.3154334853202</v>
      </c>
      <c r="I266" s="7">
        <v>7954.4547106719301</v>
      </c>
      <c r="J266" s="7">
        <v>11088.438246879399</v>
      </c>
      <c r="K266" s="7">
        <v>15878.4780017469</v>
      </c>
      <c r="M266" t="s">
        <v>699</v>
      </c>
      <c r="AK266" s="7"/>
      <c r="AL266" s="7"/>
      <c r="AM266" s="7"/>
      <c r="AN266" s="7"/>
      <c r="AO266" s="7"/>
      <c r="AP266" s="7"/>
      <c r="AQ266" s="7"/>
      <c r="AS266" s="213" t="s">
        <v>621</v>
      </c>
    </row>
    <row r="267" spans="1:46" x14ac:dyDescent="0.35">
      <c r="A267" s="6" t="s">
        <v>246</v>
      </c>
      <c r="B267" s="7">
        <v>16677.138031413899</v>
      </c>
      <c r="C267" s="7">
        <v>16435.297236961302</v>
      </c>
      <c r="D267" s="7">
        <v>33341.337806913398</v>
      </c>
      <c r="E267" s="7">
        <v>11124.821599626201</v>
      </c>
      <c r="F267" s="7">
        <v>31304.537989911601</v>
      </c>
      <c r="G267" s="7">
        <v>6383.9399249575599</v>
      </c>
      <c r="H267" s="7">
        <v>6691.8918942432001</v>
      </c>
      <c r="I267" s="7">
        <v>17973.315370882101</v>
      </c>
      <c r="J267" s="7">
        <v>24675.5266419203</v>
      </c>
      <c r="K267" s="7">
        <v>26404.648042698602</v>
      </c>
      <c r="M267" t="s">
        <v>699</v>
      </c>
      <c r="AK267" s="7">
        <v>21224</v>
      </c>
      <c r="AL267" s="7">
        <v>4695</v>
      </c>
      <c r="AM267" s="7">
        <v>17489</v>
      </c>
      <c r="AN267" s="7">
        <v>5691</v>
      </c>
      <c r="AO267" s="7">
        <v>3698</v>
      </c>
      <c r="AP267" s="7">
        <v>9080</v>
      </c>
      <c r="AQ267" s="7"/>
      <c r="AS267" s="213" t="s">
        <v>622</v>
      </c>
      <c r="AT267" t="s">
        <v>775</v>
      </c>
    </row>
    <row r="268" spans="1:46" x14ac:dyDescent="0.35">
      <c r="A268" s="6" t="s">
        <v>247</v>
      </c>
      <c r="B268" s="7" t="e">
        <v>#DIV/0!</v>
      </c>
      <c r="C268" s="7" t="e">
        <v>#DIV/0!</v>
      </c>
      <c r="D268" s="7">
        <v>0</v>
      </c>
      <c r="E268" s="7" t="e">
        <v>#DIV/0!</v>
      </c>
      <c r="F268" s="7" t="e">
        <v>#DIV/0!</v>
      </c>
      <c r="G268" s="7">
        <v>0</v>
      </c>
      <c r="H268" s="7" t="e">
        <v>#DIV/0!</v>
      </c>
      <c r="I268" s="7" t="e">
        <v>#DIV/0!</v>
      </c>
      <c r="J268" s="7">
        <v>0</v>
      </c>
      <c r="K268" s="7" t="e">
        <v>#DIV/0!</v>
      </c>
      <c r="M268" t="s">
        <v>699</v>
      </c>
      <c r="AK268" s="7"/>
      <c r="AL268" s="7"/>
      <c r="AM268" s="7"/>
      <c r="AN268" s="7"/>
      <c r="AO268" s="7"/>
      <c r="AP268" s="7"/>
      <c r="AQ268" s="7"/>
      <c r="AS268" s="213"/>
    </row>
    <row r="269" spans="1:46" x14ac:dyDescent="0.35">
      <c r="A269" s="224" t="s">
        <v>248</v>
      </c>
      <c r="B269" s="225">
        <v>3870.5995150476301</v>
      </c>
      <c r="C269" s="225">
        <v>2608.9211635813399</v>
      </c>
      <c r="D269" s="225">
        <v>4009.1118205134999</v>
      </c>
      <c r="E269" s="225" t="e">
        <v>#DIV/0!</v>
      </c>
      <c r="F269" s="225">
        <v>3346.5713532099498</v>
      </c>
      <c r="G269" s="225">
        <v>10331.927341889001</v>
      </c>
      <c r="H269" s="225">
        <v>2796.84340537049</v>
      </c>
      <c r="I269" s="225">
        <v>4476.3668765600396</v>
      </c>
      <c r="J269" s="225">
        <v>2400.58275027422</v>
      </c>
      <c r="K269" s="225">
        <v>1187.3228197916601</v>
      </c>
      <c r="M269" t="s">
        <v>699</v>
      </c>
      <c r="AK269" s="225">
        <f t="shared" ref="AK269:AQ269" si="52">+AK286</f>
        <v>13373</v>
      </c>
      <c r="AL269" s="225">
        <f t="shared" si="52"/>
        <v>1541</v>
      </c>
      <c r="AM269" s="225">
        <f t="shared" si="52"/>
        <v>7834</v>
      </c>
      <c r="AN269" s="225">
        <f t="shared" si="52"/>
        <v>13831</v>
      </c>
      <c r="AO269" s="225">
        <f t="shared" si="52"/>
        <v>9340</v>
      </c>
      <c r="AP269" s="225">
        <f t="shared" si="52"/>
        <v>12432</v>
      </c>
      <c r="AQ269" s="225">
        <f t="shared" si="52"/>
        <v>0</v>
      </c>
      <c r="AS269" s="213" t="s">
        <v>624</v>
      </c>
    </row>
    <row r="270" spans="1:46" x14ac:dyDescent="0.35">
      <c r="A270" s="224" t="s">
        <v>213</v>
      </c>
      <c r="B270" s="225">
        <v>12950.262286188899</v>
      </c>
      <c r="C270" s="225">
        <v>18154.7016340017</v>
      </c>
      <c r="D270" s="225">
        <v>18135.787859885801</v>
      </c>
      <c r="E270" s="225">
        <v>13263.2494951309</v>
      </c>
      <c r="F270" s="225">
        <v>9350.6609608090494</v>
      </c>
      <c r="G270" s="225">
        <v>2663.8631333593698</v>
      </c>
      <c r="H270" s="225">
        <v>9742.5209474229705</v>
      </c>
      <c r="I270" s="225">
        <v>13748.0334064618</v>
      </c>
      <c r="J270" s="225">
        <v>15664.886734039799</v>
      </c>
      <c r="K270" s="225">
        <v>26029.341534414601</v>
      </c>
      <c r="M270" t="s">
        <v>699</v>
      </c>
      <c r="AK270" s="225">
        <f t="shared" ref="AK270:AQ270" si="53">+AK291</f>
        <v>56362</v>
      </c>
      <c r="AL270" s="225">
        <f t="shared" si="53"/>
        <v>20170</v>
      </c>
      <c r="AM270" s="225">
        <f t="shared" si="53"/>
        <v>15266</v>
      </c>
      <c r="AN270" s="225">
        <f t="shared" si="53"/>
        <v>7512</v>
      </c>
      <c r="AO270" s="225">
        <f t="shared" si="53"/>
        <v>11822</v>
      </c>
      <c r="AP270" s="225">
        <f t="shared" si="53"/>
        <v>51611</v>
      </c>
      <c r="AQ270" s="225">
        <f t="shared" si="53"/>
        <v>0</v>
      </c>
      <c r="AS270" s="213" t="s">
        <v>624</v>
      </c>
    </row>
    <row r="271" spans="1:46" ht="15" thickBot="1" x14ac:dyDescent="0.4">
      <c r="A271" s="224" t="s">
        <v>216</v>
      </c>
      <c r="B271" s="225">
        <v>27342.6740208103</v>
      </c>
      <c r="C271" s="225">
        <v>36375.916066355101</v>
      </c>
      <c r="D271" s="225">
        <v>45307.564543034001</v>
      </c>
      <c r="E271" s="225">
        <v>3517.4896922253301</v>
      </c>
      <c r="F271" s="225">
        <v>30699.006562553299</v>
      </c>
      <c r="G271" s="225">
        <v>24045.2304464314</v>
      </c>
      <c r="H271" s="225">
        <v>15777.854226134599</v>
      </c>
      <c r="I271" s="225">
        <v>32396.5724950572</v>
      </c>
      <c r="J271" s="225">
        <v>12580.8618581878</v>
      </c>
      <c r="K271" s="225">
        <v>10556.8184141652</v>
      </c>
      <c r="M271" t="s">
        <v>699</v>
      </c>
      <c r="AK271" s="225">
        <f t="shared" ref="AK271:AQ271" si="54">+AK295</f>
        <v>28662</v>
      </c>
      <c r="AL271" s="225">
        <f t="shared" si="54"/>
        <v>1761</v>
      </c>
      <c r="AM271" s="225">
        <f t="shared" si="54"/>
        <v>29627</v>
      </c>
      <c r="AN271" s="225">
        <f t="shared" si="54"/>
        <v>36551</v>
      </c>
      <c r="AO271" s="225">
        <f t="shared" si="54"/>
        <v>18111</v>
      </c>
      <c r="AP271" s="225">
        <f t="shared" si="54"/>
        <v>24836</v>
      </c>
      <c r="AQ271" s="225">
        <f t="shared" si="54"/>
        <v>0</v>
      </c>
      <c r="AS271" s="213" t="s">
        <v>625</v>
      </c>
    </row>
    <row r="272" spans="1:46" ht="15.5" thickTop="1" thickBot="1" x14ac:dyDescent="0.4">
      <c r="A272" s="218" t="s">
        <v>249</v>
      </c>
      <c r="B272" s="219">
        <v>50350.6280396519</v>
      </c>
      <c r="C272" s="219">
        <v>67313.649076672795</v>
      </c>
      <c r="D272" s="219">
        <v>106370.51986460701</v>
      </c>
      <c r="E272" s="219">
        <v>52075.104835340797</v>
      </c>
      <c r="F272" s="219">
        <v>79672.956261288098</v>
      </c>
      <c r="G272" s="219">
        <v>15544.90548945</v>
      </c>
      <c r="H272" s="219">
        <v>12468.622810884701</v>
      </c>
      <c r="I272" s="219">
        <v>45479.849726810797</v>
      </c>
      <c r="J272" s="219" t="e">
        <v>#DIV/0!</v>
      </c>
      <c r="K272" s="219">
        <v>74692.184687170098</v>
      </c>
      <c r="M272" t="s">
        <v>699</v>
      </c>
      <c r="O272" s="3"/>
      <c r="AK272" s="219">
        <f t="shared" ref="AK272:AQ272" si="55">+SUM(AK264+AK269+AK270+AK271+AK265)</f>
        <v>105662</v>
      </c>
      <c r="AL272" s="219">
        <f t="shared" si="55"/>
        <v>21328</v>
      </c>
      <c r="AM272" s="219">
        <f t="shared" si="55"/>
        <v>47475</v>
      </c>
      <c r="AN272" s="219">
        <f t="shared" si="55"/>
        <v>17840</v>
      </c>
      <c r="AO272" s="219">
        <f t="shared" si="55"/>
        <v>11445</v>
      </c>
      <c r="AP272" s="219">
        <f t="shared" si="55"/>
        <v>45165</v>
      </c>
      <c r="AQ272" s="219">
        <f t="shared" si="55"/>
        <v>0</v>
      </c>
      <c r="AS272" s="215" t="s">
        <v>626</v>
      </c>
      <c r="AT272" t="s">
        <v>799</v>
      </c>
    </row>
    <row r="273" spans="1:46" ht="15" thickTop="1" x14ac:dyDescent="0.35">
      <c r="A273" s="6" t="s">
        <v>250</v>
      </c>
      <c r="B273" s="7">
        <v>29678.1170582587</v>
      </c>
      <c r="C273" s="7">
        <v>22164.2259138099</v>
      </c>
      <c r="D273" s="7">
        <v>26317.875228413101</v>
      </c>
      <c r="E273" s="7">
        <v>31318.417583369501</v>
      </c>
      <c r="F273" s="7">
        <v>46698.199831584003</v>
      </c>
      <c r="G273" s="7">
        <v>27950.879003841201</v>
      </c>
      <c r="H273" s="7">
        <v>30490.095183679299</v>
      </c>
      <c r="I273" s="7">
        <v>34436.413480988798</v>
      </c>
      <c r="J273" s="7">
        <v>28857.844861780301</v>
      </c>
      <c r="K273" s="7">
        <v>26622.558153182399</v>
      </c>
      <c r="M273" t="s">
        <v>699</v>
      </c>
      <c r="AK273" s="7">
        <v>1462</v>
      </c>
      <c r="AL273" s="7">
        <v>6510</v>
      </c>
      <c r="AM273" s="7">
        <v>6974</v>
      </c>
      <c r="AN273" s="7">
        <v>2099</v>
      </c>
      <c r="AO273" s="7">
        <v>2812</v>
      </c>
      <c r="AP273" s="7">
        <v>3094</v>
      </c>
      <c r="AQ273" s="7"/>
      <c r="AS273" s="216" t="s">
        <v>627</v>
      </c>
    </row>
    <row r="274" spans="1:46" x14ac:dyDescent="0.35">
      <c r="A274" s="6" t="s">
        <v>251</v>
      </c>
      <c r="B274" s="7">
        <v>20672.510981393301</v>
      </c>
      <c r="C274" s="7">
        <v>45149.423162862899</v>
      </c>
      <c r="D274" s="7">
        <v>80052.644636193902</v>
      </c>
      <c r="E274" s="7">
        <v>20756.6872519713</v>
      </c>
      <c r="F274" s="7">
        <v>32974.756429704103</v>
      </c>
      <c r="G274" s="7">
        <v>-12405.9735143913</v>
      </c>
      <c r="H274" s="7">
        <v>-18021.4723727946</v>
      </c>
      <c r="I274" s="7" t="e">
        <v>#DIV/0!</v>
      </c>
      <c r="J274" s="7" t="e">
        <v>#DIV/0!</v>
      </c>
      <c r="K274" s="7">
        <v>48069.626533987699</v>
      </c>
      <c r="M274" t="s">
        <v>699</v>
      </c>
      <c r="AK274" s="7"/>
      <c r="AL274" s="7"/>
      <c r="AM274" s="7"/>
      <c r="AN274" s="7"/>
      <c r="AO274" s="7"/>
      <c r="AP274" s="7"/>
      <c r="AQ274" s="7"/>
      <c r="AS274" s="215" t="s">
        <v>628</v>
      </c>
    </row>
    <row r="275" spans="1:46" x14ac:dyDescent="0.35">
      <c r="A275" s="6" t="s">
        <v>252</v>
      </c>
      <c r="B275" s="7">
        <v>6455.7215421322198</v>
      </c>
      <c r="C275" s="7">
        <v>5880.5341314556399</v>
      </c>
      <c r="D275" s="7">
        <v>7948.6114550592902</v>
      </c>
      <c r="E275" s="7">
        <v>2379.2880532648201</v>
      </c>
      <c r="F275" s="7">
        <v>13650.1262694344</v>
      </c>
      <c r="G275" s="7">
        <v>3297.1644900091701</v>
      </c>
      <c r="H275" s="7">
        <v>2930.6432705428801</v>
      </c>
      <c r="I275" s="7">
        <v>8604.7491607821594</v>
      </c>
      <c r="J275" s="7">
        <v>11583.074999902799</v>
      </c>
      <c r="K275" s="7">
        <v>16400.2788570425</v>
      </c>
      <c r="M275" t="s">
        <v>699</v>
      </c>
      <c r="AK275" s="7">
        <v>3862</v>
      </c>
      <c r="AL275" s="7">
        <v>104</v>
      </c>
      <c r="AM275" s="7">
        <v>12293</v>
      </c>
      <c r="AN275" s="7">
        <v>2557</v>
      </c>
      <c r="AO275" s="7">
        <v>2775</v>
      </c>
      <c r="AP275" s="7">
        <v>3339</v>
      </c>
      <c r="AQ275" s="7"/>
      <c r="AS275" s="216" t="s">
        <v>629</v>
      </c>
    </row>
    <row r="276" spans="1:46" x14ac:dyDescent="0.35">
      <c r="A276" s="6" t="s">
        <v>253</v>
      </c>
      <c r="B276" s="7">
        <v>27128.232523525501</v>
      </c>
      <c r="C276" s="7">
        <v>51029.957294318498</v>
      </c>
      <c r="D276" s="7">
        <v>88001.256091253294</v>
      </c>
      <c r="E276" s="7">
        <v>23135.975305236101</v>
      </c>
      <c r="F276" s="7">
        <v>46624.882699138601</v>
      </c>
      <c r="G276" s="7">
        <v>-9108.8090243820898</v>
      </c>
      <c r="H276" s="7">
        <v>-15090.829102251801</v>
      </c>
      <c r="I276" s="7">
        <v>19648.185406604101</v>
      </c>
      <c r="J276" s="7" t="e">
        <v>#DIV/0!</v>
      </c>
      <c r="K276" s="7">
        <v>64469.905391030297</v>
      </c>
      <c r="M276" t="s">
        <v>699</v>
      </c>
      <c r="AK276" s="7"/>
      <c r="AL276" s="7"/>
      <c r="AM276" s="7"/>
      <c r="AN276" s="7"/>
      <c r="AO276" s="7"/>
      <c r="AP276" s="7"/>
      <c r="AQ276" s="7"/>
      <c r="AS276" s="215" t="s">
        <v>630</v>
      </c>
    </row>
    <row r="277" spans="1:46" x14ac:dyDescent="0.35">
      <c r="A277" s="6" t="s">
        <v>254</v>
      </c>
      <c r="B277" s="7">
        <v>656.37695032983004</v>
      </c>
      <c r="C277" s="7">
        <v>1060.3629835383899</v>
      </c>
      <c r="D277" s="7">
        <v>1044.33483032754</v>
      </c>
      <c r="E277" s="7">
        <v>-49.318137126724203</v>
      </c>
      <c r="F277" s="7">
        <v>1153.92817875573</v>
      </c>
      <c r="G277" s="7" t="e">
        <v>#DIV/0!</v>
      </c>
      <c r="H277" s="7">
        <v>570.43054771649304</v>
      </c>
      <c r="I277" s="7" t="e">
        <v>#DIV/0!</v>
      </c>
      <c r="J277" s="7">
        <v>-499.27095873812902</v>
      </c>
      <c r="K277" s="7" t="e">
        <v>#DIV/0!</v>
      </c>
      <c r="M277" t="s">
        <v>699</v>
      </c>
      <c r="AK277" s="7">
        <f t="shared" ref="AK277:AQ277" si="56">+AK265</f>
        <v>-833</v>
      </c>
      <c r="AL277" s="7">
        <f t="shared" si="56"/>
        <v>125</v>
      </c>
      <c r="AM277" s="7">
        <f t="shared" si="56"/>
        <v>600</v>
      </c>
      <c r="AN277" s="7">
        <f t="shared" si="56"/>
        <v>-28</v>
      </c>
      <c r="AO277" s="7">
        <f t="shared" si="56"/>
        <v>546</v>
      </c>
      <c r="AP277" s="7">
        <f t="shared" si="56"/>
        <v>1225</v>
      </c>
      <c r="AQ277" s="7">
        <f t="shared" si="56"/>
        <v>0</v>
      </c>
      <c r="AS277" s="217" t="s">
        <v>623</v>
      </c>
    </row>
    <row r="278" spans="1:46" x14ac:dyDescent="0.35">
      <c r="A278" s="6" t="s">
        <v>255</v>
      </c>
      <c r="B278" s="7">
        <v>25439.883798436498</v>
      </c>
      <c r="C278" s="7">
        <v>31729.1680832737</v>
      </c>
      <c r="D278" s="7">
        <v>40926.171746055101</v>
      </c>
      <c r="E278" s="7">
        <v>8813.1171033986702</v>
      </c>
      <c r="F278" s="7">
        <v>33276.664973484098</v>
      </c>
      <c r="G278" s="7">
        <v>11651.6929016788</v>
      </c>
      <c r="H278" s="7">
        <v>13767.067530143</v>
      </c>
      <c r="I278" s="7">
        <v>31132.501377352899</v>
      </c>
      <c r="J278" s="7">
        <v>25152.5393647864</v>
      </c>
      <c r="K278" s="7">
        <v>45478.611331253102</v>
      </c>
      <c r="M278" t="s">
        <v>699</v>
      </c>
      <c r="AK278" s="7">
        <v>22315</v>
      </c>
      <c r="AL278" s="7">
        <v>3106</v>
      </c>
      <c r="AM278" s="7">
        <v>28911</v>
      </c>
      <c r="AN278" s="7">
        <v>17412</v>
      </c>
      <c r="AO278" s="7">
        <v>15070</v>
      </c>
      <c r="AP278" s="7">
        <v>24962</v>
      </c>
      <c r="AQ278" s="7"/>
      <c r="AS278" s="213" t="s">
        <v>631</v>
      </c>
    </row>
    <row r="279" spans="1:46" x14ac:dyDescent="0.35">
      <c r="A279" s="6" t="s">
        <v>256</v>
      </c>
      <c r="B279" s="7">
        <v>9723.2179344425094</v>
      </c>
      <c r="C279" s="7">
        <v>8157.8886195836503</v>
      </c>
      <c r="D279" s="7">
        <v>11812.9581698895</v>
      </c>
      <c r="E279" s="7">
        <v>6456.6357508523597</v>
      </c>
      <c r="F279" s="7">
        <v>16987.678426263199</v>
      </c>
      <c r="G279" s="7">
        <v>3803.0975231365801</v>
      </c>
      <c r="H279" s="7">
        <v>4381.71359075692</v>
      </c>
      <c r="I279" s="7">
        <v>13414.548624127199</v>
      </c>
      <c r="J279" s="7" t="e">
        <v>#DIV/0!</v>
      </c>
      <c r="K279" s="7">
        <v>36965.853207937304</v>
      </c>
      <c r="M279" t="s">
        <v>699</v>
      </c>
      <c r="AK279" s="7">
        <v>6691</v>
      </c>
      <c r="AL279" s="7">
        <v>2055</v>
      </c>
      <c r="AM279" s="7">
        <v>13016</v>
      </c>
      <c r="AN279" s="7">
        <v>5030</v>
      </c>
      <c r="AO279" s="7">
        <v>4182</v>
      </c>
      <c r="AP279" s="7">
        <v>10215</v>
      </c>
      <c r="AQ279" s="7"/>
      <c r="AS279" s="213" t="s">
        <v>632</v>
      </c>
    </row>
    <row r="280" spans="1:46" x14ac:dyDescent="0.35">
      <c r="A280" s="6" t="s">
        <v>257</v>
      </c>
      <c r="B280" s="7">
        <v>0</v>
      </c>
      <c r="C280" s="7">
        <v>0</v>
      </c>
      <c r="D280" s="7">
        <v>0</v>
      </c>
      <c r="E280" s="7">
        <v>0</v>
      </c>
      <c r="F280" s="7">
        <v>0</v>
      </c>
      <c r="G280" s="7">
        <v>0</v>
      </c>
      <c r="H280" s="7">
        <v>0</v>
      </c>
      <c r="I280" s="7">
        <v>0</v>
      </c>
      <c r="J280" s="7">
        <v>0</v>
      </c>
      <c r="K280" s="7">
        <v>0</v>
      </c>
      <c r="M280" t="s">
        <v>699</v>
      </c>
      <c r="AK280" s="7"/>
      <c r="AL280" s="7"/>
      <c r="AM280" s="7"/>
      <c r="AN280" s="7"/>
      <c r="AO280" s="7"/>
      <c r="AP280" s="7"/>
      <c r="AQ280" s="7"/>
      <c r="AS280" s="213"/>
    </row>
    <row r="281" spans="1:46" x14ac:dyDescent="0.35">
      <c r="A281" s="6" t="s">
        <v>258</v>
      </c>
      <c r="B281" s="7">
        <v>0</v>
      </c>
      <c r="C281" s="7">
        <v>0</v>
      </c>
      <c r="D281" s="7">
        <v>0</v>
      </c>
      <c r="E281" s="7">
        <v>0</v>
      </c>
      <c r="F281" s="7">
        <v>0</v>
      </c>
      <c r="G281" s="7">
        <v>0</v>
      </c>
      <c r="H281" s="7">
        <v>0</v>
      </c>
      <c r="I281" s="7">
        <v>0</v>
      </c>
      <c r="J281" s="7">
        <v>0</v>
      </c>
      <c r="K281" s="7">
        <v>0</v>
      </c>
      <c r="M281" t="s">
        <v>699</v>
      </c>
      <c r="AK281" s="7"/>
      <c r="AL281" s="7"/>
      <c r="AM281" s="7"/>
      <c r="AN281" s="7"/>
      <c r="AO281" s="7"/>
      <c r="AP281" s="7"/>
      <c r="AQ281" s="7"/>
      <c r="AS281" s="213"/>
    </row>
    <row r="282" spans="1:46" x14ac:dyDescent="0.35">
      <c r="A282" s="6" t="s">
        <v>259</v>
      </c>
      <c r="B282" s="7">
        <v>22763.347334978</v>
      </c>
      <c r="C282" s="7">
        <v>17657.842009849101</v>
      </c>
      <c r="D282" s="7">
        <v>20188.054665162999</v>
      </c>
      <c r="E282" s="7">
        <v>24690.1088856309</v>
      </c>
      <c r="F282" s="7">
        <v>31781.3975638624</v>
      </c>
      <c r="G282" s="7">
        <v>22604.018094413699</v>
      </c>
      <c r="H282" s="7">
        <v>23869.054660610302</v>
      </c>
      <c r="I282" s="7">
        <v>25568.107305608501</v>
      </c>
      <c r="J282" s="7">
        <v>23482.580741455698</v>
      </c>
      <c r="K282" s="7">
        <v>21394.0195333134</v>
      </c>
      <c r="M282" t="s">
        <v>699</v>
      </c>
      <c r="AK282" s="7">
        <v>26108</v>
      </c>
      <c r="AL282" s="7">
        <v>30932</v>
      </c>
      <c r="AM282" s="7">
        <v>32577</v>
      </c>
      <c r="AN282" s="7">
        <v>20496</v>
      </c>
      <c r="AO282" s="7">
        <v>24063</v>
      </c>
      <c r="AP282" s="7">
        <v>24775</v>
      </c>
      <c r="AQ282" s="7"/>
      <c r="AS282" s="213" t="s">
        <v>633</v>
      </c>
    </row>
    <row r="283" spans="1:46" x14ac:dyDescent="0.35">
      <c r="A283" s="6" t="s">
        <v>260</v>
      </c>
      <c r="B283" s="7">
        <v>36252.283956046602</v>
      </c>
      <c r="C283" s="7">
        <v>46974.581647816798</v>
      </c>
      <c r="D283" s="7">
        <v>82873.554376531698</v>
      </c>
      <c r="E283" s="7">
        <v>51860.5083664958</v>
      </c>
      <c r="F283" s="7">
        <v>64566.989177400901</v>
      </c>
      <c r="G283" s="7">
        <v>5905.7376453126799</v>
      </c>
      <c r="H283" s="7">
        <v>-254.25588601723601</v>
      </c>
      <c r="I283" s="7">
        <v>30349.983939947499</v>
      </c>
      <c r="J283" s="7">
        <v>40058.024616734001</v>
      </c>
      <c r="K283" s="7">
        <v>83092.395417507607</v>
      </c>
      <c r="M283" t="s">
        <v>699</v>
      </c>
      <c r="AK283" s="7">
        <f t="shared" ref="AK283:AQ283" si="57">+SUM(AK272-AK273+AK275-AK278+AK279)</f>
        <v>92438</v>
      </c>
      <c r="AL283" s="7">
        <f t="shared" si="57"/>
        <v>13871</v>
      </c>
      <c r="AM283" s="7">
        <f t="shared" si="57"/>
        <v>36899</v>
      </c>
      <c r="AN283" s="7">
        <f t="shared" si="57"/>
        <v>5916</v>
      </c>
      <c r="AO283" s="7">
        <f t="shared" si="57"/>
        <v>520</v>
      </c>
      <c r="AP283" s="7">
        <f t="shared" si="57"/>
        <v>30663</v>
      </c>
      <c r="AQ283" s="7">
        <f t="shared" si="57"/>
        <v>0</v>
      </c>
      <c r="AS283" s="215" t="s">
        <v>634</v>
      </c>
      <c r="AT283" t="s">
        <v>777</v>
      </c>
    </row>
    <row r="284" spans="1:46" x14ac:dyDescent="0.35">
      <c r="A284" s="6"/>
      <c r="B284" s="7"/>
      <c r="C284" s="7"/>
      <c r="D284" s="7"/>
      <c r="E284" s="7"/>
      <c r="F284" s="7"/>
      <c r="G284" s="7"/>
      <c r="H284" s="7"/>
      <c r="I284" s="7"/>
      <c r="J284" s="7"/>
      <c r="K284" s="7"/>
      <c r="AK284" s="7"/>
      <c r="AL284" s="7"/>
      <c r="AM284" s="7"/>
      <c r="AN284" s="7"/>
      <c r="AO284" s="7"/>
      <c r="AP284" s="7"/>
      <c r="AQ284" s="7"/>
    </row>
    <row r="285" spans="1:46" x14ac:dyDescent="0.35">
      <c r="A285" s="207" t="s">
        <v>588</v>
      </c>
    </row>
    <row r="286" spans="1:46" x14ac:dyDescent="0.35">
      <c r="A286" s="6" t="s">
        <v>208</v>
      </c>
      <c r="B286" s="7">
        <v>4757.8637842329799</v>
      </c>
      <c r="C286" s="7">
        <v>3424.9447480325698</v>
      </c>
      <c r="D286" s="7">
        <v>5115.1708397617404</v>
      </c>
      <c r="E286" s="7" t="e">
        <v>#DIV/0!</v>
      </c>
      <c r="F286" s="7">
        <v>3709.7035717580902</v>
      </c>
      <c r="G286" s="7">
        <v>12774.2241699592</v>
      </c>
      <c r="H286" s="7">
        <v>3345.62793691058</v>
      </c>
      <c r="I286" s="7">
        <v>5483.3460756781897</v>
      </c>
      <c r="J286" s="7">
        <v>2643.0332649377401</v>
      </c>
      <c r="K286" s="7">
        <v>1279.2323707712901</v>
      </c>
      <c r="M286" t="s">
        <v>699</v>
      </c>
      <c r="AK286" s="7">
        <v>13373</v>
      </c>
      <c r="AL286" s="7">
        <v>1541</v>
      </c>
      <c r="AM286" s="7">
        <v>7834</v>
      </c>
      <c r="AN286" s="7">
        <v>13831</v>
      </c>
      <c r="AO286" s="7">
        <v>9340</v>
      </c>
      <c r="AP286" s="7">
        <v>12432</v>
      </c>
      <c r="AQ286" s="7"/>
      <c r="AT286" t="s">
        <v>790</v>
      </c>
    </row>
    <row r="287" spans="1:46" x14ac:dyDescent="0.35">
      <c r="A287" s="6" t="s">
        <v>209</v>
      </c>
      <c r="B287" s="7">
        <v>887.26426918535299</v>
      </c>
      <c r="C287" s="7">
        <v>816.02358445122798</v>
      </c>
      <c r="D287" s="7">
        <v>1106.05901924825</v>
      </c>
      <c r="E287" s="7">
        <v>57.006850943771603</v>
      </c>
      <c r="F287" s="7">
        <v>363.13221854814202</v>
      </c>
      <c r="G287" s="7">
        <v>2442.2968280701998</v>
      </c>
      <c r="H287" s="7">
        <v>548.78453154008901</v>
      </c>
      <c r="I287" s="7">
        <v>1006.9791991181499</v>
      </c>
      <c r="J287" s="7">
        <v>242.45051466352299</v>
      </c>
      <c r="K287" s="7" t="e">
        <v>#DIV/0!</v>
      </c>
      <c r="M287" t="s">
        <v>699</v>
      </c>
      <c r="AK287" s="7"/>
      <c r="AL287" s="7"/>
      <c r="AM287" s="7"/>
      <c r="AN287" s="7"/>
      <c r="AO287" s="7"/>
      <c r="AP287" s="7"/>
      <c r="AQ287" s="7"/>
      <c r="AS287" t="s">
        <v>645</v>
      </c>
    </row>
    <row r="288" spans="1:46" x14ac:dyDescent="0.35">
      <c r="A288" s="6" t="s">
        <v>210</v>
      </c>
      <c r="B288" s="7">
        <v>3517.20709265598</v>
      </c>
      <c r="C288" s="7"/>
      <c r="D288" s="7"/>
      <c r="E288" s="7"/>
      <c r="F288" s="7"/>
      <c r="G288" s="7"/>
      <c r="H288" s="7"/>
      <c r="I288" s="7"/>
      <c r="J288" s="7"/>
      <c r="K288" s="7"/>
      <c r="M288" t="s">
        <v>699</v>
      </c>
      <c r="O288" s="3">
        <f t="shared" ref="O288:X288" si="58">+SUM(B286-B287)</f>
        <v>3870.5995150476269</v>
      </c>
      <c r="P288" s="3">
        <f t="shared" si="58"/>
        <v>2608.9211635813417</v>
      </c>
      <c r="Q288" s="3">
        <f t="shared" si="58"/>
        <v>4009.1118205134903</v>
      </c>
      <c r="R288" s="3" t="e">
        <f t="shared" si="58"/>
        <v>#DIV/0!</v>
      </c>
      <c r="S288" s="3">
        <f t="shared" si="58"/>
        <v>3346.571353209948</v>
      </c>
      <c r="T288" s="3">
        <f t="shared" si="58"/>
        <v>10331.927341889001</v>
      </c>
      <c r="U288" s="3">
        <f t="shared" si="58"/>
        <v>2796.8434053704909</v>
      </c>
      <c r="V288" s="3">
        <f t="shared" si="58"/>
        <v>4476.3668765600396</v>
      </c>
      <c r="W288" s="3">
        <f t="shared" si="58"/>
        <v>2400.5827502742172</v>
      </c>
      <c r="X288" s="3" t="e">
        <f t="shared" si="58"/>
        <v>#DIV/0!</v>
      </c>
      <c r="AK288" s="7"/>
      <c r="AL288" s="7"/>
      <c r="AM288" s="7"/>
      <c r="AN288" s="7"/>
      <c r="AO288" s="7"/>
      <c r="AP288" s="7"/>
      <c r="AQ288" s="7"/>
    </row>
    <row r="289" spans="1:46" x14ac:dyDescent="0.35">
      <c r="A289" s="6"/>
      <c r="B289" s="7"/>
      <c r="C289" s="7"/>
      <c r="D289" s="7"/>
      <c r="E289" s="7"/>
      <c r="F289" s="7"/>
      <c r="G289" s="7"/>
      <c r="H289" s="7"/>
      <c r="I289" s="7"/>
      <c r="J289" s="7"/>
      <c r="K289" s="7"/>
      <c r="AK289" s="7"/>
      <c r="AL289" s="7"/>
      <c r="AM289" s="7"/>
      <c r="AN289" s="7"/>
      <c r="AO289" s="7"/>
      <c r="AP289" s="7"/>
      <c r="AQ289" s="7"/>
    </row>
    <row r="290" spans="1:46" x14ac:dyDescent="0.35">
      <c r="A290" s="207" t="s">
        <v>589</v>
      </c>
      <c r="B290" s="7"/>
      <c r="C290" s="7"/>
      <c r="D290" s="7"/>
      <c r="E290" s="7"/>
      <c r="F290" s="7"/>
      <c r="G290" s="7"/>
      <c r="H290" s="7"/>
      <c r="I290" s="7"/>
      <c r="J290" s="7"/>
      <c r="K290" s="7"/>
      <c r="AK290" s="7"/>
      <c r="AL290" s="7"/>
      <c r="AM290" s="7"/>
      <c r="AN290" s="7"/>
      <c r="AO290" s="7"/>
      <c r="AP290" s="7"/>
      <c r="AQ290" s="7"/>
    </row>
    <row r="291" spans="1:46" x14ac:dyDescent="0.35">
      <c r="A291" s="6" t="s">
        <v>211</v>
      </c>
      <c r="B291" s="7">
        <v>23807.534258999902</v>
      </c>
      <c r="C291" s="7">
        <v>31400.4311847512</v>
      </c>
      <c r="D291" s="7">
        <v>30897.381465817602</v>
      </c>
      <c r="E291" s="7">
        <v>28212.6747311156</v>
      </c>
      <c r="F291" s="7">
        <v>15875.087433352401</v>
      </c>
      <c r="G291" s="7">
        <v>5459.9975033054598</v>
      </c>
      <c r="H291" s="7">
        <v>19028.925610714101</v>
      </c>
      <c r="I291" s="7">
        <v>26488.125045237801</v>
      </c>
      <c r="J291" s="7">
        <v>45787.512347231001</v>
      </c>
      <c r="K291" s="7">
        <v>42118.786096362797</v>
      </c>
      <c r="M291" t="s">
        <v>699</v>
      </c>
      <c r="AK291" s="7">
        <v>56362</v>
      </c>
      <c r="AL291" s="7">
        <v>20170</v>
      </c>
      <c r="AM291" s="7">
        <v>15266</v>
      </c>
      <c r="AN291" s="7">
        <v>7512</v>
      </c>
      <c r="AO291" s="7">
        <v>11822</v>
      </c>
      <c r="AP291" s="7">
        <v>51611</v>
      </c>
      <c r="AQ291" s="7"/>
      <c r="AT291" t="s">
        <v>791</v>
      </c>
    </row>
    <row r="292" spans="1:46" x14ac:dyDescent="0.35">
      <c r="A292" s="6" t="s">
        <v>212</v>
      </c>
      <c r="B292" s="7">
        <v>10857.271972811101</v>
      </c>
      <c r="C292" s="7">
        <v>13245.7295507496</v>
      </c>
      <c r="D292" s="7">
        <v>12761.593605931799</v>
      </c>
      <c r="E292" s="7">
        <v>14949.4252359847</v>
      </c>
      <c r="F292" s="7">
        <v>6524.4264725433404</v>
      </c>
      <c r="G292" s="7">
        <v>2796.1343699460899</v>
      </c>
      <c r="H292" s="7">
        <v>9286.4046632911395</v>
      </c>
      <c r="I292" s="7">
        <v>12740.091638776001</v>
      </c>
      <c r="J292" s="7">
        <v>30122.6256131911</v>
      </c>
      <c r="K292" s="7">
        <v>16089.444561948199</v>
      </c>
      <c r="M292" t="s">
        <v>699</v>
      </c>
      <c r="O292" s="3">
        <f t="shared" ref="O292:X292" si="59">+SUM(B291-B292)</f>
        <v>12950.262286188801</v>
      </c>
      <c r="P292" s="3">
        <f t="shared" si="59"/>
        <v>18154.701634001598</v>
      </c>
      <c r="Q292" s="3">
        <f t="shared" si="59"/>
        <v>18135.787859885801</v>
      </c>
      <c r="R292" s="3">
        <f t="shared" si="59"/>
        <v>13263.2494951309</v>
      </c>
      <c r="S292" s="3">
        <f t="shared" si="59"/>
        <v>9350.6609608090603</v>
      </c>
      <c r="T292" s="3">
        <f t="shared" si="59"/>
        <v>2663.8631333593698</v>
      </c>
      <c r="U292" s="3">
        <f t="shared" si="59"/>
        <v>9742.5209474229614</v>
      </c>
      <c r="V292" s="3">
        <f t="shared" si="59"/>
        <v>13748.0334064618</v>
      </c>
      <c r="W292" s="3">
        <f t="shared" si="59"/>
        <v>15664.886734039901</v>
      </c>
      <c r="X292" s="3">
        <f t="shared" si="59"/>
        <v>26029.341534414598</v>
      </c>
      <c r="AK292" s="7"/>
      <c r="AL292" s="7"/>
      <c r="AM292" s="7"/>
      <c r="AN292" s="7"/>
      <c r="AO292" s="7"/>
      <c r="AP292" s="7"/>
      <c r="AQ292" s="7"/>
      <c r="AS292" t="s">
        <v>647</v>
      </c>
    </row>
    <row r="293" spans="1:46" x14ac:dyDescent="0.35">
      <c r="A293" s="6"/>
      <c r="B293" s="7"/>
      <c r="C293" s="7"/>
      <c r="D293" s="7"/>
      <c r="E293" s="7"/>
      <c r="F293" s="7"/>
      <c r="G293" s="7"/>
      <c r="H293" s="7"/>
      <c r="I293" s="7"/>
      <c r="J293" s="7"/>
      <c r="K293" s="7"/>
      <c r="AK293" s="7"/>
      <c r="AL293" s="7"/>
      <c r="AM293" s="7"/>
      <c r="AN293" s="7"/>
      <c r="AO293" s="7"/>
      <c r="AP293" s="7"/>
      <c r="AQ293" s="7"/>
    </row>
    <row r="294" spans="1:46" x14ac:dyDescent="0.35">
      <c r="A294" s="207" t="s">
        <v>590</v>
      </c>
      <c r="B294" s="7"/>
      <c r="C294" s="7"/>
      <c r="D294" s="7"/>
      <c r="E294" s="7"/>
      <c r="F294" s="7"/>
      <c r="G294" s="7"/>
      <c r="H294" s="7"/>
      <c r="I294" s="7"/>
      <c r="J294" s="7"/>
      <c r="K294" s="7"/>
      <c r="AK294" s="7"/>
      <c r="AL294" s="7"/>
      <c r="AM294" s="7"/>
      <c r="AN294" s="7"/>
      <c r="AO294" s="7"/>
      <c r="AP294" s="7"/>
      <c r="AQ294" s="7"/>
    </row>
    <row r="295" spans="1:46" x14ac:dyDescent="0.35">
      <c r="A295" s="6" t="s">
        <v>214</v>
      </c>
      <c r="B295" s="7">
        <v>30286.070411573</v>
      </c>
      <c r="C295" s="7">
        <v>39684.517656054202</v>
      </c>
      <c r="D295" s="7">
        <v>49361.805154623296</v>
      </c>
      <c r="E295" s="7">
        <v>3799.8398209898501</v>
      </c>
      <c r="F295" s="7">
        <v>33051.360415520197</v>
      </c>
      <c r="G295" s="7">
        <v>28938.2402270606</v>
      </c>
      <c r="H295" s="7">
        <v>17927.923308658101</v>
      </c>
      <c r="I295" s="7">
        <v>35594.147633026099</v>
      </c>
      <c r="J295" s="7">
        <v>13623.5070671877</v>
      </c>
      <c r="K295" s="7">
        <v>11438.638435832099</v>
      </c>
      <c r="M295" t="s">
        <v>699</v>
      </c>
      <c r="AK295" s="7">
        <v>28662</v>
      </c>
      <c r="AL295" s="7">
        <v>1761</v>
      </c>
      <c r="AM295" s="7">
        <v>29627</v>
      </c>
      <c r="AN295" s="7">
        <v>36551</v>
      </c>
      <c r="AO295" s="7">
        <v>18111</v>
      </c>
      <c r="AP295" s="7">
        <v>24836</v>
      </c>
      <c r="AQ295" s="7"/>
      <c r="AT295" t="s">
        <v>789</v>
      </c>
    </row>
    <row r="296" spans="1:46" x14ac:dyDescent="0.35">
      <c r="A296" s="6" t="s">
        <v>215</v>
      </c>
      <c r="B296" s="7">
        <v>2943.3963907626899</v>
      </c>
      <c r="C296" s="7">
        <v>3308.6015896990002</v>
      </c>
      <c r="D296" s="7">
        <v>4054.2406115891999</v>
      </c>
      <c r="E296" s="7">
        <v>282.350128764516</v>
      </c>
      <c r="F296" s="7">
        <v>2352.3538529668399</v>
      </c>
      <c r="G296" s="7">
        <v>4893.0097806291797</v>
      </c>
      <c r="H296" s="7">
        <v>2150.0690825235301</v>
      </c>
      <c r="I296" s="7">
        <v>3197.57513796892</v>
      </c>
      <c r="J296" s="7">
        <v>1042.64520899994</v>
      </c>
      <c r="K296" s="7">
        <v>881.82002166688005</v>
      </c>
      <c r="M296" t="s">
        <v>699</v>
      </c>
      <c r="O296" s="3">
        <f t="shared" ref="O296:X296" si="60">+SUM(B295-B296)</f>
        <v>27342.674020810311</v>
      </c>
      <c r="P296" s="3">
        <f t="shared" si="60"/>
        <v>36375.916066355203</v>
      </c>
      <c r="Q296" s="3">
        <f t="shared" si="60"/>
        <v>45307.564543034096</v>
      </c>
      <c r="R296" s="3">
        <f t="shared" si="60"/>
        <v>3517.4896922253342</v>
      </c>
      <c r="S296" s="3">
        <f t="shared" si="60"/>
        <v>30699.006562553357</v>
      </c>
      <c r="T296" s="3">
        <f t="shared" si="60"/>
        <v>24045.230446431422</v>
      </c>
      <c r="U296" s="3">
        <f t="shared" si="60"/>
        <v>15777.85422613457</v>
      </c>
      <c r="V296" s="3">
        <f t="shared" si="60"/>
        <v>32396.572495057178</v>
      </c>
      <c r="W296" s="3">
        <f t="shared" si="60"/>
        <v>12580.86185818776</v>
      </c>
      <c r="X296" s="3">
        <f t="shared" si="60"/>
        <v>10556.81841416522</v>
      </c>
      <c r="AK296" s="7"/>
      <c r="AL296" s="7"/>
      <c r="AM296" s="7"/>
      <c r="AN296" s="7"/>
      <c r="AO296" s="7"/>
      <c r="AP296" s="7"/>
      <c r="AQ296" s="7"/>
      <c r="AS296" t="s">
        <v>646</v>
      </c>
    </row>
    <row r="297" spans="1:46" x14ac:dyDescent="0.35">
      <c r="A297" s="6"/>
      <c r="B297" s="7"/>
      <c r="C297" s="7"/>
      <c r="D297" s="7"/>
      <c r="E297" s="7"/>
      <c r="F297" s="7"/>
      <c r="G297" s="7"/>
      <c r="H297" s="7"/>
      <c r="I297" s="7"/>
      <c r="J297" s="7"/>
      <c r="K297" s="7"/>
      <c r="O297" s="3"/>
      <c r="P297" s="3"/>
      <c r="Q297" s="3"/>
      <c r="R297" s="3"/>
      <c r="S297" s="3"/>
      <c r="T297" s="3"/>
      <c r="U297" s="3"/>
      <c r="V297" s="3"/>
      <c r="W297" s="3"/>
      <c r="X297" s="3"/>
      <c r="AK297" s="7"/>
      <c r="AL297" s="7"/>
      <c r="AM297" s="7"/>
      <c r="AN297" s="7"/>
      <c r="AO297" s="7"/>
      <c r="AP297" s="7"/>
      <c r="AQ297" s="7"/>
    </row>
    <row r="298" spans="1:46" x14ac:dyDescent="0.35">
      <c r="A298" s="6"/>
      <c r="B298" s="7"/>
      <c r="C298" s="7"/>
      <c r="D298" s="7"/>
      <c r="E298" s="7"/>
      <c r="F298" s="7"/>
      <c r="G298" s="7"/>
      <c r="H298" s="7"/>
      <c r="I298" s="7"/>
      <c r="J298" s="7"/>
      <c r="K298" s="7"/>
      <c r="O298" s="3"/>
      <c r="P298" s="3"/>
      <c r="Q298" s="3"/>
      <c r="R298" s="3"/>
      <c r="S298" s="3"/>
      <c r="T298" s="3"/>
      <c r="U298" s="3"/>
      <c r="V298" s="3"/>
      <c r="W298" s="3"/>
      <c r="X298" s="3"/>
      <c r="AK298" s="7"/>
      <c r="AL298" s="7"/>
      <c r="AM298" s="7"/>
      <c r="AN298" s="7"/>
      <c r="AO298" s="7"/>
      <c r="AP298" s="7"/>
      <c r="AQ298" s="7"/>
    </row>
    <row r="299" spans="1:46" x14ac:dyDescent="0.35">
      <c r="A299" s="6"/>
      <c r="B299" s="7"/>
      <c r="C299" s="7"/>
      <c r="D299" s="7"/>
      <c r="E299" s="7"/>
      <c r="F299" s="7"/>
      <c r="G299" s="7"/>
      <c r="H299" s="7"/>
      <c r="I299" s="7"/>
      <c r="J299" s="7"/>
      <c r="K299" s="7"/>
      <c r="O299" s="3"/>
      <c r="P299" s="3"/>
      <c r="Q299" s="3"/>
      <c r="R299" s="3"/>
      <c r="S299" s="3"/>
      <c r="T299" s="3"/>
      <c r="U299" s="3"/>
      <c r="V299" s="3"/>
      <c r="W299" s="3"/>
      <c r="X299" s="3"/>
      <c r="AK299" s="7"/>
      <c r="AL299" s="7"/>
      <c r="AM299" s="7"/>
      <c r="AN299" s="7"/>
      <c r="AO299" s="7"/>
      <c r="AP299" s="7"/>
      <c r="AQ299" s="7"/>
    </row>
    <row r="300" spans="1:46" ht="18.5" x14ac:dyDescent="0.35">
      <c r="A300" s="251" t="s">
        <v>665</v>
      </c>
      <c r="B300" s="242"/>
      <c r="C300" s="242"/>
      <c r="D300" s="242"/>
      <c r="E300" s="242"/>
      <c r="F300" s="242"/>
      <c r="G300" s="242"/>
      <c r="H300" s="242"/>
      <c r="I300" s="242"/>
      <c r="J300" s="242"/>
      <c r="K300" s="242"/>
      <c r="L300" s="231"/>
      <c r="M300" s="231"/>
      <c r="N300" s="231"/>
      <c r="O300" s="243"/>
      <c r="P300" s="243"/>
      <c r="Q300" s="243"/>
      <c r="R300" s="243"/>
      <c r="S300" s="243"/>
      <c r="T300" s="243"/>
      <c r="U300" s="243"/>
      <c r="V300" s="243"/>
      <c r="W300" s="243"/>
      <c r="X300" s="243"/>
      <c r="Y300" s="231"/>
      <c r="Z300" s="231"/>
      <c r="AA300" s="231"/>
      <c r="AB300" s="231"/>
      <c r="AC300" s="231"/>
      <c r="AD300" s="231"/>
      <c r="AE300" s="231"/>
      <c r="AF300" s="231"/>
      <c r="AG300" s="231"/>
      <c r="AH300" s="231"/>
      <c r="AI300" s="231"/>
      <c r="AK300" s="242"/>
      <c r="AL300" s="242"/>
      <c r="AM300" s="242"/>
      <c r="AN300" s="242"/>
      <c r="AO300" s="242"/>
      <c r="AP300" s="242"/>
      <c r="AQ300" s="242"/>
    </row>
    <row r="301" spans="1:46" x14ac:dyDescent="0.35">
      <c r="A301" s="6"/>
      <c r="B301" s="7"/>
      <c r="C301" s="7"/>
      <c r="D301" s="7"/>
      <c r="E301" s="7"/>
      <c r="F301" s="7"/>
      <c r="G301" s="7"/>
      <c r="H301" s="7"/>
      <c r="I301" s="7"/>
      <c r="J301" s="7"/>
      <c r="K301" s="7"/>
      <c r="O301" s="3"/>
      <c r="P301" s="3"/>
      <c r="Q301" s="3"/>
      <c r="R301" s="3"/>
      <c r="S301" s="3"/>
      <c r="T301" s="3"/>
      <c r="U301" s="3"/>
      <c r="V301" s="3"/>
      <c r="W301" s="3"/>
      <c r="X301" s="3"/>
      <c r="AK301" s="7"/>
      <c r="AL301" s="7"/>
      <c r="AM301" s="7"/>
      <c r="AN301" s="7"/>
      <c r="AO301" s="7"/>
      <c r="AP301" s="7"/>
      <c r="AQ301" s="7"/>
    </row>
    <row r="302" spans="1:46" ht="58" x14ac:dyDescent="0.35">
      <c r="A302" s="6"/>
      <c r="B302" s="7"/>
      <c r="C302" s="7"/>
      <c r="D302" s="7"/>
      <c r="E302" s="7"/>
      <c r="F302" s="7"/>
      <c r="G302" s="7"/>
      <c r="H302" s="7"/>
      <c r="I302" s="7"/>
      <c r="J302" s="21"/>
      <c r="K302" s="7"/>
      <c r="Q302" s="14" t="s">
        <v>277</v>
      </c>
      <c r="R302" s="14" t="s">
        <v>272</v>
      </c>
      <c r="S302" s="14" t="s">
        <v>273</v>
      </c>
      <c r="T302" s="14" t="s">
        <v>274</v>
      </c>
      <c r="V302" s="3"/>
      <c r="W302" s="3"/>
      <c r="X302" s="3"/>
      <c r="AK302" s="7"/>
      <c r="AL302" s="7"/>
      <c r="AM302" s="7"/>
      <c r="AN302" s="7"/>
      <c r="AO302" s="7"/>
      <c r="AP302" s="7"/>
      <c r="AQ302" s="7"/>
    </row>
    <row r="303" spans="1:46" x14ac:dyDescent="0.35">
      <c r="A303" s="6" t="s">
        <v>4</v>
      </c>
      <c r="B303" s="244">
        <f>+B14</f>
        <v>57124.002777000002</v>
      </c>
      <c r="C303" s="244">
        <f t="shared" ref="C303:K303" si="61">+C14</f>
        <v>13989.000499999998</v>
      </c>
      <c r="D303" s="244">
        <f t="shared" si="61"/>
        <v>5911.000399999999</v>
      </c>
      <c r="E303" s="244">
        <f t="shared" si="61"/>
        <v>2752.0004000000004</v>
      </c>
      <c r="F303" s="244">
        <f t="shared" si="61"/>
        <v>5839.0001770000008</v>
      </c>
      <c r="G303" s="244">
        <f t="shared" si="61"/>
        <v>6928.0000999999993</v>
      </c>
      <c r="H303" s="244">
        <f t="shared" si="61"/>
        <v>12791.000599999999</v>
      </c>
      <c r="I303" s="244">
        <f t="shared" si="61"/>
        <v>6003.0002999999997</v>
      </c>
      <c r="J303" s="244">
        <f t="shared" si="61"/>
        <v>1338.0004000000001</v>
      </c>
      <c r="K303" s="244">
        <f t="shared" si="61"/>
        <v>1572.9999000000003</v>
      </c>
      <c r="M303" t="s">
        <v>696</v>
      </c>
      <c r="O303" s="3">
        <f>+B303</f>
        <v>57124.002777000002</v>
      </c>
      <c r="Q303" s="3"/>
      <c r="R303" s="3"/>
      <c r="S303" s="3"/>
      <c r="T303" s="3"/>
      <c r="U303" s="3"/>
      <c r="V303" s="3"/>
      <c r="W303" s="3"/>
      <c r="X303" s="3"/>
      <c r="AK303" s="244"/>
      <c r="AL303" s="244"/>
      <c r="AM303" s="244"/>
      <c r="AN303" s="244"/>
      <c r="AO303" s="244"/>
      <c r="AP303" s="244"/>
      <c r="AQ303" s="244"/>
      <c r="AS303" s="5" t="s">
        <v>269</v>
      </c>
    </row>
    <row r="304" spans="1:46" x14ac:dyDescent="0.35">
      <c r="A304" s="6" t="s">
        <v>6</v>
      </c>
      <c r="B304" s="244">
        <f t="shared" ref="B304:K304" si="62">+SUM(B$303*B15)</f>
        <v>8778087.7688733414</v>
      </c>
      <c r="C304" s="244">
        <f t="shared" si="62"/>
        <v>2629636.5232839999</v>
      </c>
      <c r="D304" s="244">
        <f t="shared" si="62"/>
        <v>1439972.966554998</v>
      </c>
      <c r="E304" s="244">
        <f t="shared" si="62"/>
        <v>70010.814225999886</v>
      </c>
      <c r="F304" s="244">
        <f t="shared" si="62"/>
        <v>983541.73816034943</v>
      </c>
      <c r="G304" s="244">
        <f t="shared" si="62"/>
        <v>1190402.4649530018</v>
      </c>
      <c r="H304" s="244">
        <f t="shared" si="62"/>
        <v>1208771.4111229985</v>
      </c>
      <c r="I304" s="244">
        <f t="shared" si="62"/>
        <v>1049515.0569739984</v>
      </c>
      <c r="J304" s="244">
        <f t="shared" si="62"/>
        <v>104103.44700399994</v>
      </c>
      <c r="K304" s="244">
        <f t="shared" si="62"/>
        <v>102133.34659399996</v>
      </c>
      <c r="M304" t="s">
        <v>704</v>
      </c>
      <c r="O304" s="3">
        <f>+B304</f>
        <v>8778087.7688733414</v>
      </c>
      <c r="Q304" s="7">
        <v>8854086.2031883206</v>
      </c>
      <c r="R304" s="11">
        <f>+SUM(O304-Q304)/Q304</f>
        <v>-8.5834305845828018E-3</v>
      </c>
      <c r="S304" s="5">
        <v>2018</v>
      </c>
      <c r="T304" s="5" t="s">
        <v>270</v>
      </c>
      <c r="V304" s="3"/>
      <c r="W304" s="3"/>
      <c r="X304" s="3"/>
      <c r="AK304" s="244"/>
      <c r="AL304" s="277"/>
      <c r="AM304" s="244"/>
      <c r="AN304" s="244"/>
      <c r="AO304" s="244"/>
      <c r="AP304" s="244"/>
      <c r="AQ304" s="244"/>
      <c r="AS304" s="5" t="s">
        <v>271</v>
      </c>
    </row>
    <row r="305" spans="1:45" x14ac:dyDescent="0.35">
      <c r="A305" s="6"/>
      <c r="B305" s="244"/>
      <c r="C305" s="244"/>
      <c r="D305" s="244"/>
      <c r="E305" s="244"/>
      <c r="F305" s="244"/>
      <c r="G305" s="244"/>
      <c r="H305" s="244"/>
      <c r="I305" s="244"/>
      <c r="J305" s="244"/>
      <c r="K305" s="244"/>
      <c r="O305" s="3"/>
      <c r="P305" s="3"/>
      <c r="Q305" s="3"/>
      <c r="R305" s="3"/>
      <c r="S305" s="3"/>
      <c r="T305" s="3"/>
      <c r="V305" s="3"/>
      <c r="W305" s="3"/>
      <c r="X305" s="3"/>
      <c r="AK305" s="244"/>
      <c r="AL305" s="244"/>
      <c r="AM305" s="244"/>
      <c r="AN305" s="244"/>
      <c r="AO305" s="244"/>
      <c r="AP305" s="244"/>
      <c r="AQ305" s="244"/>
      <c r="AS305" s="3"/>
    </row>
    <row r="306" spans="1:45" x14ac:dyDescent="0.35">
      <c r="A306" s="211" t="s">
        <v>10</v>
      </c>
      <c r="B306" s="245">
        <f t="shared" ref="B306:K306" si="63">+SUM(B$303*B20)</f>
        <v>2590078.3131979955</v>
      </c>
      <c r="C306" s="245">
        <f t="shared" si="63"/>
        <v>1349653.3553299997</v>
      </c>
      <c r="D306" s="245">
        <f t="shared" si="63"/>
        <v>569077.93583400024</v>
      </c>
      <c r="E306" s="245">
        <f t="shared" si="63"/>
        <v>10164.995147000007</v>
      </c>
      <c r="F306" s="245">
        <f t="shared" si="63"/>
        <v>116185.9109690003</v>
      </c>
      <c r="G306" s="245">
        <f t="shared" si="63"/>
        <v>10855.160357999976</v>
      </c>
      <c r="H306" s="245">
        <f t="shared" si="63"/>
        <v>72752.185707999975</v>
      </c>
      <c r="I306" s="245">
        <f t="shared" si="63"/>
        <v>387906.28778700001</v>
      </c>
      <c r="J306" s="245">
        <f t="shared" si="63"/>
        <v>37623.405062000071</v>
      </c>
      <c r="K306" s="245">
        <f t="shared" si="63"/>
        <v>35859.077003000049</v>
      </c>
      <c r="M306" t="s">
        <v>704</v>
      </c>
      <c r="O306" s="3">
        <f t="shared" ref="O306:O313" si="64">+B306</f>
        <v>2590078.3131979955</v>
      </c>
      <c r="P306" s="3"/>
      <c r="Q306" s="7">
        <v>2527148.78360875</v>
      </c>
      <c r="R306" s="11">
        <f t="shared" ref="R306:R307" si="65">+SUM(O306-Q306)/Q306</f>
        <v>2.4901394804061616E-2</v>
      </c>
      <c r="S306" s="5">
        <v>2018</v>
      </c>
      <c r="T306" s="5" t="s">
        <v>275</v>
      </c>
      <c r="V306" s="3"/>
      <c r="W306" s="3"/>
      <c r="X306" s="3"/>
      <c r="AK306" s="245"/>
      <c r="AL306" s="245"/>
      <c r="AM306" s="245"/>
      <c r="AN306" s="245"/>
      <c r="AO306" s="245"/>
      <c r="AP306" s="245"/>
      <c r="AQ306" s="245"/>
      <c r="AS306" s="5" t="s">
        <v>271</v>
      </c>
    </row>
    <row r="307" spans="1:45" x14ac:dyDescent="0.35">
      <c r="A307" s="211" t="s">
        <v>14</v>
      </c>
      <c r="B307" s="245">
        <f t="shared" ref="B307:K307" si="66">+SUM(B$303*B25)</f>
        <v>566806.57724599936</v>
      </c>
      <c r="C307" s="245">
        <f t="shared" si="66"/>
        <v>350096.559435</v>
      </c>
      <c r="D307" s="245">
        <f t="shared" si="66"/>
        <v>113961.07859700006</v>
      </c>
      <c r="E307" s="245" t="e">
        <f t="shared" si="66"/>
        <v>#DIV/0!</v>
      </c>
      <c r="F307" s="245">
        <f t="shared" si="66"/>
        <v>13975.00590600002</v>
      </c>
      <c r="G307" s="245">
        <f t="shared" si="66"/>
        <v>0</v>
      </c>
      <c r="H307" s="245" t="e">
        <f t="shared" si="66"/>
        <v>#DIV/0!</v>
      </c>
      <c r="I307" s="245">
        <f t="shared" si="66"/>
        <v>74609.804847999709</v>
      </c>
      <c r="J307" s="245">
        <f t="shared" si="66"/>
        <v>5916.0073990000037</v>
      </c>
      <c r="K307" s="245">
        <f t="shared" si="66"/>
        <v>6619.763058000005</v>
      </c>
      <c r="M307" t="s">
        <v>704</v>
      </c>
      <c r="O307" s="3">
        <f t="shared" si="64"/>
        <v>566806.57724599936</v>
      </c>
      <c r="P307" s="3"/>
      <c r="Q307" s="7">
        <v>545068.00000000012</v>
      </c>
      <c r="R307" s="11">
        <f t="shared" si="65"/>
        <v>3.9882321556208106E-2</v>
      </c>
      <c r="S307" s="5">
        <v>2018</v>
      </c>
      <c r="T307" s="5" t="s">
        <v>282</v>
      </c>
      <c r="V307" s="3"/>
      <c r="W307" s="3"/>
      <c r="X307" s="3"/>
      <c r="AK307" s="245"/>
      <c r="AL307" s="245"/>
      <c r="AM307" s="245"/>
      <c r="AN307" s="245"/>
      <c r="AO307" s="245"/>
      <c r="AP307" s="245"/>
      <c r="AQ307" s="245"/>
      <c r="AS307" s="5" t="s">
        <v>666</v>
      </c>
    </row>
    <row r="308" spans="1:45" x14ac:dyDescent="0.35">
      <c r="A308" s="211" t="s">
        <v>17</v>
      </c>
      <c r="B308" s="245">
        <f t="shared" ref="B308:K308" si="67">+SUM(B$303*B29)</f>
        <v>165273.06326600007</v>
      </c>
      <c r="C308" s="245">
        <f t="shared" si="67"/>
        <v>111627.86570800014</v>
      </c>
      <c r="D308" s="245">
        <f t="shared" si="67"/>
        <v>31872.087869999985</v>
      </c>
      <c r="E308" s="245">
        <f t="shared" si="67"/>
        <v>991.07503999999881</v>
      </c>
      <c r="F308" s="245" t="e">
        <f t="shared" si="67"/>
        <v>#DIV/0!</v>
      </c>
      <c r="G308" s="245" t="e">
        <f t="shared" si="67"/>
        <v>#DIV/0!</v>
      </c>
      <c r="H308" s="245" t="e">
        <f t="shared" si="67"/>
        <v>#DIV/0!</v>
      </c>
      <c r="I308" s="245">
        <f t="shared" si="67"/>
        <v>14851.227636000007</v>
      </c>
      <c r="J308" s="245" t="e">
        <f t="shared" si="67"/>
        <v>#DIV/0!</v>
      </c>
      <c r="K308" s="245" t="e">
        <f t="shared" si="67"/>
        <v>#DIV/0!</v>
      </c>
      <c r="M308" t="s">
        <v>704</v>
      </c>
      <c r="O308" s="3">
        <f t="shared" si="64"/>
        <v>165273.06326600007</v>
      </c>
      <c r="P308" s="3"/>
      <c r="Q308" s="3"/>
      <c r="R308" s="3"/>
      <c r="S308" s="3"/>
      <c r="T308" s="3"/>
      <c r="V308" s="3"/>
      <c r="W308" s="3"/>
      <c r="X308" s="3"/>
      <c r="AK308" s="245"/>
      <c r="AL308" s="245"/>
      <c r="AM308" s="245"/>
      <c r="AN308" s="245"/>
      <c r="AO308" s="245"/>
      <c r="AP308" s="245"/>
      <c r="AQ308" s="245"/>
      <c r="AS308" s="3"/>
    </row>
    <row r="309" spans="1:45" x14ac:dyDescent="0.35">
      <c r="A309" s="211" t="s">
        <v>21</v>
      </c>
      <c r="B309" s="245">
        <f t="shared" ref="B309:K309" si="68">+SUM(B$303*B33)</f>
        <v>68949.711690000098</v>
      </c>
      <c r="C309" s="245">
        <f t="shared" si="68"/>
        <v>0</v>
      </c>
      <c r="D309" s="245">
        <f t="shared" si="68"/>
        <v>56020.757141000031</v>
      </c>
      <c r="E309" s="245">
        <f t="shared" si="68"/>
        <v>3063.3968050000076</v>
      </c>
      <c r="F309" s="245">
        <f t="shared" si="68"/>
        <v>0</v>
      </c>
      <c r="G309" s="245">
        <f t="shared" si="68"/>
        <v>0</v>
      </c>
      <c r="H309" s="245">
        <f t="shared" si="68"/>
        <v>0</v>
      </c>
      <c r="I309" s="245" t="e">
        <f t="shared" si="68"/>
        <v>#DIV/0!</v>
      </c>
      <c r="J309" s="245">
        <f t="shared" si="68"/>
        <v>0</v>
      </c>
      <c r="K309" s="245">
        <f t="shared" si="68"/>
        <v>0</v>
      </c>
      <c r="M309" t="s">
        <v>704</v>
      </c>
      <c r="O309" s="3">
        <f t="shared" si="64"/>
        <v>68949.711690000098</v>
      </c>
      <c r="P309" s="3"/>
      <c r="Q309" s="7">
        <v>72593.094581000099</v>
      </c>
      <c r="R309" s="11">
        <f t="shared" ref="R309" si="69">+SUM(O309-Q309)/Q309</f>
        <v>-5.0189111127294322E-2</v>
      </c>
      <c r="S309" s="5">
        <v>2018</v>
      </c>
      <c r="T309" s="5" t="s">
        <v>270</v>
      </c>
      <c r="V309" s="3"/>
      <c r="W309" s="3"/>
      <c r="X309" s="3"/>
      <c r="AK309" s="245"/>
      <c r="AL309" s="245"/>
      <c r="AM309" s="245"/>
      <c r="AN309" s="245"/>
      <c r="AO309" s="245"/>
      <c r="AP309" s="245"/>
      <c r="AQ309" s="245"/>
      <c r="AS309" s="5" t="s">
        <v>271</v>
      </c>
    </row>
    <row r="310" spans="1:45" x14ac:dyDescent="0.35">
      <c r="A310" s="211" t="s">
        <v>25</v>
      </c>
      <c r="B310" s="245">
        <f t="shared" ref="B310:K310" si="70">+SUM(B$303*B37)</f>
        <v>169575.73374200001</v>
      </c>
      <c r="C310" s="245">
        <f t="shared" si="70"/>
        <v>31847.571432000077</v>
      </c>
      <c r="D310" s="245">
        <f t="shared" si="70"/>
        <v>119169.59851300022</v>
      </c>
      <c r="E310" s="245">
        <f t="shared" si="70"/>
        <v>1960.0922509999982</v>
      </c>
      <c r="F310" s="245" t="e">
        <f t="shared" si="70"/>
        <v>#DIV/0!</v>
      </c>
      <c r="G310" s="245" t="e">
        <f t="shared" si="70"/>
        <v>#DIV/0!</v>
      </c>
      <c r="H310" s="245">
        <f t="shared" si="70"/>
        <v>0</v>
      </c>
      <c r="I310" s="245" t="e">
        <f t="shared" si="70"/>
        <v>#DIV/0!</v>
      </c>
      <c r="J310" s="245" t="e">
        <f t="shared" si="70"/>
        <v>#DIV/0!</v>
      </c>
      <c r="K310" s="245" t="e">
        <f t="shared" si="70"/>
        <v>#DIV/0!</v>
      </c>
      <c r="M310" t="s">
        <v>704</v>
      </c>
      <c r="O310" s="3">
        <f t="shared" si="64"/>
        <v>169575.73374200001</v>
      </c>
      <c r="P310" s="3"/>
      <c r="Q310" s="3">
        <v>86727.720536689594</v>
      </c>
      <c r="R310" s="11">
        <f t="shared" ref="R310" si="71">+SUM(O310-Q310)/Q310</f>
        <v>0.95526566007534008</v>
      </c>
      <c r="S310" s="5">
        <v>2018</v>
      </c>
      <c r="T310" s="5" t="s">
        <v>270</v>
      </c>
      <c r="V310" s="3"/>
      <c r="W310" s="3"/>
      <c r="X310" s="3"/>
      <c r="AK310" s="245"/>
      <c r="AL310" s="245"/>
      <c r="AM310" s="245"/>
      <c r="AN310" s="245"/>
      <c r="AO310" s="245"/>
      <c r="AP310" s="245"/>
      <c r="AQ310" s="245"/>
      <c r="AS310" s="5" t="s">
        <v>271</v>
      </c>
    </row>
    <row r="311" spans="1:45" x14ac:dyDescent="0.35">
      <c r="A311" s="211" t="s">
        <v>43</v>
      </c>
      <c r="B311" s="245">
        <f t="shared" ref="B311:K311" si="72">+SUM(B$303*B39)</f>
        <v>4693892.1966722151</v>
      </c>
      <c r="C311" s="245">
        <f t="shared" si="72"/>
        <v>647301.1024490007</v>
      </c>
      <c r="D311" s="245">
        <f t="shared" si="72"/>
        <v>391308.61940099974</v>
      </c>
      <c r="E311" s="245">
        <f t="shared" si="72"/>
        <v>24070.09239799999</v>
      </c>
      <c r="F311" s="245">
        <f t="shared" si="72"/>
        <v>825831.8624302292</v>
      </c>
      <c r="G311" s="245">
        <f t="shared" si="72"/>
        <v>1129859.9672189981</v>
      </c>
      <c r="H311" s="245">
        <f t="shared" si="72"/>
        <v>1083033.9601159994</v>
      </c>
      <c r="I311" s="245">
        <f t="shared" si="72"/>
        <v>495478.03900100035</v>
      </c>
      <c r="J311" s="245">
        <f t="shared" si="72"/>
        <v>50391.287933999993</v>
      </c>
      <c r="K311" s="245">
        <f t="shared" si="72"/>
        <v>46617.265723999983</v>
      </c>
      <c r="M311" t="s">
        <v>704</v>
      </c>
      <c r="O311" s="3">
        <f t="shared" si="64"/>
        <v>4693892.1966722151</v>
      </c>
      <c r="P311" s="3"/>
      <c r="Q311" s="3"/>
      <c r="R311" s="3"/>
      <c r="S311" s="3"/>
      <c r="T311" s="3"/>
      <c r="V311" s="3"/>
      <c r="W311" s="3"/>
      <c r="X311" s="3"/>
      <c r="AK311" s="245"/>
      <c r="AL311" s="245"/>
      <c r="AM311" s="245"/>
      <c r="AN311" s="245"/>
      <c r="AO311" s="245"/>
      <c r="AP311" s="245"/>
      <c r="AQ311" s="245"/>
      <c r="AS311" s="3"/>
    </row>
    <row r="312" spans="1:45" x14ac:dyDescent="0.35">
      <c r="A312" s="211" t="s">
        <v>26</v>
      </c>
      <c r="B312" s="245">
        <f t="shared" ref="B312:K312" si="73">+SUM(B$303*B63)</f>
        <v>110543.11413399997</v>
      </c>
      <c r="C312" s="245">
        <f t="shared" si="73"/>
        <v>7878.4968650000092</v>
      </c>
      <c r="D312" s="245">
        <f t="shared" si="73"/>
        <v>69484.936076000231</v>
      </c>
      <c r="E312" s="245">
        <f t="shared" si="73"/>
        <v>29589.750850999928</v>
      </c>
      <c r="F312" s="245" t="e">
        <f t="shared" si="73"/>
        <v>#DIV/0!</v>
      </c>
      <c r="G312" s="245">
        <f t="shared" si="73"/>
        <v>0</v>
      </c>
      <c r="H312" s="245" t="e">
        <f t="shared" si="73"/>
        <v>#DIV/0!</v>
      </c>
      <c r="I312" s="245" t="e">
        <f t="shared" si="73"/>
        <v>#DIV/0!</v>
      </c>
      <c r="J312" s="245" t="e">
        <f t="shared" si="73"/>
        <v>#DIV/0!</v>
      </c>
      <c r="K312" s="245" t="e">
        <f t="shared" si="73"/>
        <v>#DIV/0!</v>
      </c>
      <c r="M312" t="s">
        <v>704</v>
      </c>
      <c r="O312" s="3">
        <f t="shared" si="64"/>
        <v>110543.11413399997</v>
      </c>
      <c r="P312" s="3"/>
      <c r="Q312" s="3"/>
      <c r="R312" s="3"/>
      <c r="S312" s="3"/>
      <c r="T312" s="3"/>
      <c r="V312" s="3"/>
      <c r="W312" s="3"/>
      <c r="X312" s="3"/>
      <c r="AK312" s="245"/>
      <c r="AL312" s="245"/>
      <c r="AM312" s="245"/>
      <c r="AN312" s="245"/>
      <c r="AO312" s="245"/>
      <c r="AP312" s="245"/>
      <c r="AQ312" s="245"/>
      <c r="AS312" s="3"/>
    </row>
    <row r="313" spans="1:45" x14ac:dyDescent="0.35">
      <c r="A313" s="211" t="s">
        <v>51</v>
      </c>
      <c r="B313" s="245">
        <f t="shared" ref="B313:K313" si="74">+SUM(B$303*B85)</f>
        <v>340498.14445469913</v>
      </c>
      <c r="C313" s="245">
        <f t="shared" si="74"/>
        <v>108648.43052800011</v>
      </c>
      <c r="D313" s="245">
        <f t="shared" si="74"/>
        <v>42447.994182000031</v>
      </c>
      <c r="E313" s="245">
        <f t="shared" si="74"/>
        <v>4362.3090840000041</v>
      </c>
      <c r="F313" s="245">
        <f t="shared" si="74"/>
        <v>23582.963217699984</v>
      </c>
      <c r="G313" s="245">
        <f t="shared" si="74"/>
        <v>49531.064509000025</v>
      </c>
      <c r="H313" s="245">
        <f t="shared" si="74"/>
        <v>50692.305534999854</v>
      </c>
      <c r="I313" s="245">
        <f t="shared" si="74"/>
        <v>48086.915479000003</v>
      </c>
      <c r="J313" s="245">
        <f t="shared" si="74"/>
        <v>5847.3951039999956</v>
      </c>
      <c r="K313" s="245">
        <f t="shared" si="74"/>
        <v>7298.7668159999967</v>
      </c>
      <c r="M313" t="s">
        <v>704</v>
      </c>
      <c r="O313" s="3">
        <f t="shared" si="64"/>
        <v>340498.14445469913</v>
      </c>
      <c r="P313" s="3"/>
      <c r="Q313" s="7">
        <v>371652.00000000402</v>
      </c>
      <c r="R313" s="11">
        <f t="shared" ref="R313" si="75">+SUM(O313-Q313)/Q313</f>
        <v>-8.3825340763145503E-2</v>
      </c>
      <c r="S313" s="5">
        <v>2018</v>
      </c>
      <c r="T313" s="5" t="s">
        <v>278</v>
      </c>
      <c r="V313" s="3"/>
      <c r="W313" s="3"/>
      <c r="X313" s="3"/>
      <c r="AK313" s="245"/>
      <c r="AL313" s="245"/>
      <c r="AM313" s="245"/>
      <c r="AN313" s="245"/>
      <c r="AO313" s="245"/>
      <c r="AP313" s="245"/>
      <c r="AQ313" s="245"/>
      <c r="AS313" s="5" t="s">
        <v>279</v>
      </c>
    </row>
    <row r="314" spans="1:45" x14ac:dyDescent="0.35">
      <c r="A314" s="6"/>
      <c r="B314" s="244"/>
      <c r="C314" s="244"/>
      <c r="D314" s="244"/>
      <c r="E314" s="244"/>
      <c r="F314" s="244"/>
      <c r="G314" s="244"/>
      <c r="H314" s="244"/>
      <c r="I314" s="244"/>
      <c r="J314" s="244"/>
      <c r="K314" s="244"/>
      <c r="O314" s="3"/>
      <c r="P314" s="3"/>
      <c r="Q314" s="3"/>
      <c r="R314" s="3"/>
      <c r="S314" s="3"/>
      <c r="T314" s="3"/>
      <c r="V314" s="3"/>
      <c r="W314" s="3"/>
      <c r="X314" s="3"/>
      <c r="AK314" s="244"/>
      <c r="AL314" s="244"/>
      <c r="AM314" s="244"/>
      <c r="AN314" s="244"/>
      <c r="AO314" s="244"/>
      <c r="AP314" s="244"/>
      <c r="AQ314" s="244"/>
      <c r="AS314" s="3"/>
    </row>
    <row r="315" spans="1:45" x14ac:dyDescent="0.35">
      <c r="A315" s="211" t="s">
        <v>120</v>
      </c>
      <c r="B315" s="245">
        <f t="shared" ref="B315:K315" si="76">+SUM(B$303*B129)</f>
        <v>5005305.161534491</v>
      </c>
      <c r="C315" s="245">
        <f t="shared" si="76"/>
        <v>147195.75622000048</v>
      </c>
      <c r="D315" s="245">
        <f t="shared" si="76"/>
        <v>110190.23111000001</v>
      </c>
      <c r="E315" s="245" t="e">
        <f t="shared" si="76"/>
        <v>#DIV/0!</v>
      </c>
      <c r="F315" s="245">
        <f t="shared" si="76"/>
        <v>2097194.9280944988</v>
      </c>
      <c r="G315" s="245">
        <f t="shared" si="76"/>
        <v>571967.91888999974</v>
      </c>
      <c r="H315" s="245">
        <f t="shared" si="76"/>
        <v>1418565.9549799992</v>
      </c>
      <c r="I315" s="245">
        <f t="shared" si="76"/>
        <v>623948.64342999726</v>
      </c>
      <c r="J315" s="245">
        <f t="shared" si="76"/>
        <v>17844.07820000004</v>
      </c>
      <c r="K315" s="245">
        <f t="shared" si="76"/>
        <v>16633.387579999933</v>
      </c>
      <c r="M315" t="s">
        <v>696</v>
      </c>
      <c r="O315" s="3">
        <f t="shared" ref="O315:O319" si="77">+B315</f>
        <v>5005305.161534491</v>
      </c>
      <c r="P315" s="3"/>
      <c r="Q315" s="7">
        <v>5201769</v>
      </c>
      <c r="R315" s="11">
        <f t="shared" ref="R315" si="78">+SUM(O315-Q315)/Q315</f>
        <v>-3.7768658790021052E-2</v>
      </c>
      <c r="S315" s="5">
        <v>2018</v>
      </c>
      <c r="T315" s="5" t="s">
        <v>282</v>
      </c>
      <c r="V315" s="3"/>
      <c r="W315" s="3"/>
      <c r="X315" s="3"/>
      <c r="AK315" s="245"/>
      <c r="AL315" s="245"/>
      <c r="AM315" s="245"/>
      <c r="AN315" s="245"/>
      <c r="AO315" s="245"/>
      <c r="AP315" s="245"/>
      <c r="AQ315" s="245"/>
      <c r="AS315" s="5" t="s">
        <v>279</v>
      </c>
    </row>
    <row r="316" spans="1:45" x14ac:dyDescent="0.35">
      <c r="A316" s="211" t="s">
        <v>137</v>
      </c>
      <c r="B316" s="245">
        <f t="shared" ref="B316:K316" si="79">+SUM(B$303*B148)</f>
        <v>12273739.399229981</v>
      </c>
      <c r="C316" s="245">
        <f t="shared" si="79"/>
        <v>594821.83350000018</v>
      </c>
      <c r="D316" s="245" t="e">
        <f t="shared" si="79"/>
        <v>#DIV/0!</v>
      </c>
      <c r="E316" s="245" t="e">
        <f t="shared" si="79"/>
        <v>#DIV/0!</v>
      </c>
      <c r="F316" s="245">
        <f t="shared" si="79"/>
        <v>392569.97650000028</v>
      </c>
      <c r="G316" s="245">
        <f t="shared" si="79"/>
        <v>5211876.7401899956</v>
      </c>
      <c r="H316" s="245">
        <f t="shared" si="79"/>
        <v>3986055.2026</v>
      </c>
      <c r="I316" s="245">
        <f t="shared" si="79"/>
        <v>1736222.3816399963</v>
      </c>
      <c r="J316" s="245">
        <f t="shared" si="79"/>
        <v>70078.626579999924</v>
      </c>
      <c r="K316" s="245">
        <f t="shared" si="79"/>
        <v>75374.874349999969</v>
      </c>
      <c r="M316" t="s">
        <v>696</v>
      </c>
      <c r="O316" s="3">
        <f t="shared" si="77"/>
        <v>12273739.399229981</v>
      </c>
      <c r="P316" s="3"/>
      <c r="Q316" s="3">
        <v>15650618.999999899</v>
      </c>
      <c r="R316" s="11">
        <f t="shared" ref="R316" si="80">+SUM(O316-Q316)/Q316</f>
        <v>-0.21576652021047474</v>
      </c>
      <c r="S316" s="5">
        <v>2018</v>
      </c>
      <c r="T316" s="5" t="s">
        <v>282</v>
      </c>
      <c r="V316" s="3"/>
      <c r="W316" s="3"/>
      <c r="X316" s="3"/>
      <c r="AK316" s="245"/>
      <c r="AL316" s="245"/>
      <c r="AM316" s="245"/>
      <c r="AN316" s="245"/>
      <c r="AO316" s="245"/>
      <c r="AP316" s="245"/>
      <c r="AQ316" s="245"/>
      <c r="AS316" s="5" t="s">
        <v>669</v>
      </c>
    </row>
    <row r="317" spans="1:45" x14ac:dyDescent="0.35">
      <c r="A317" s="211" t="s">
        <v>145</v>
      </c>
      <c r="B317" s="245">
        <f t="shared" ref="B317:K317" si="81">+SUM(B$303*B158)</f>
        <v>5266323.2976299999</v>
      </c>
      <c r="C317" s="245" t="e">
        <f t="shared" si="81"/>
        <v>#DIV/0!</v>
      </c>
      <c r="D317" s="245" t="e">
        <f t="shared" si="81"/>
        <v>#DIV/0!</v>
      </c>
      <c r="E317" s="245" t="e">
        <f t="shared" si="81"/>
        <v>#DIV/0!</v>
      </c>
      <c r="F317" s="245" t="e">
        <f t="shared" si="81"/>
        <v>#DIV/0!</v>
      </c>
      <c r="G317" s="245" t="e">
        <f t="shared" si="81"/>
        <v>#DIV/0!</v>
      </c>
      <c r="H317" s="245" t="e">
        <f t="shared" si="81"/>
        <v>#DIV/0!</v>
      </c>
      <c r="I317" s="245" t="e">
        <f t="shared" si="81"/>
        <v>#DIV/0!</v>
      </c>
      <c r="J317" s="245">
        <f t="shared" si="81"/>
        <v>3945253.136239999</v>
      </c>
      <c r="K317" s="245" t="e">
        <f t="shared" si="81"/>
        <v>#DIV/0!</v>
      </c>
      <c r="M317" t="s">
        <v>696</v>
      </c>
      <c r="O317" s="3">
        <f t="shared" si="77"/>
        <v>5266323.2976299999</v>
      </c>
      <c r="P317" s="3"/>
      <c r="Q317" s="3"/>
      <c r="R317" s="3"/>
      <c r="S317" s="3"/>
      <c r="T317" s="3"/>
      <c r="U317" s="3"/>
      <c r="V317" s="3"/>
      <c r="W317" s="3"/>
      <c r="X317" s="3"/>
      <c r="AK317" s="245"/>
      <c r="AL317" s="245"/>
      <c r="AM317" s="245"/>
      <c r="AN317" s="245"/>
      <c r="AO317" s="245"/>
      <c r="AP317" s="245"/>
      <c r="AQ317" s="245"/>
    </row>
    <row r="318" spans="1:45" x14ac:dyDescent="0.35">
      <c r="A318" s="211" t="s">
        <v>152</v>
      </c>
      <c r="B318" s="245">
        <f t="shared" ref="B318:J318" si="82">+SUM(B$303*B166)</f>
        <v>139088127.18299994</v>
      </c>
      <c r="C318" s="245" t="e">
        <f t="shared" si="82"/>
        <v>#DIV/0!</v>
      </c>
      <c r="D318" s="245">
        <f t="shared" si="82"/>
        <v>0</v>
      </c>
      <c r="E318" s="245" t="e">
        <f t="shared" si="82"/>
        <v>#DIV/0!</v>
      </c>
      <c r="F318" s="245" t="e">
        <f t="shared" si="82"/>
        <v>#DIV/0!</v>
      </c>
      <c r="G318" s="245" t="e">
        <f t="shared" si="82"/>
        <v>#DIV/0!</v>
      </c>
      <c r="H318" s="245" t="e">
        <f t="shared" si="82"/>
        <v>#DIV/0!</v>
      </c>
      <c r="I318" s="245" t="e">
        <f t="shared" si="82"/>
        <v>#DIV/0!</v>
      </c>
      <c r="J318" s="245" t="e">
        <f t="shared" si="82"/>
        <v>#DIV/0!</v>
      </c>
      <c r="K318" s="245">
        <f>+SUM(K$303*K166)</f>
        <v>125326016.01489994</v>
      </c>
      <c r="M318" t="s">
        <v>696</v>
      </c>
      <c r="O318" s="3">
        <f t="shared" si="77"/>
        <v>139088127.18299994</v>
      </c>
      <c r="P318" s="3"/>
      <c r="Q318" s="3"/>
      <c r="R318" s="3"/>
      <c r="S318" s="3"/>
      <c r="T318" s="3"/>
      <c r="U318" s="3"/>
      <c r="V318" s="3"/>
      <c r="W318" s="3"/>
      <c r="X318" s="3"/>
      <c r="AK318" s="245"/>
      <c r="AL318" s="245"/>
      <c r="AM318" s="245"/>
      <c r="AN318" s="245"/>
      <c r="AO318" s="245"/>
      <c r="AP318" s="245"/>
      <c r="AQ318" s="245"/>
    </row>
    <row r="319" spans="1:45" x14ac:dyDescent="0.35">
      <c r="A319" s="211" t="s">
        <v>171</v>
      </c>
      <c r="B319" s="245">
        <f t="shared" ref="B319:K319" si="83">+SUM(B$303*B172)</f>
        <v>5379374.478268547</v>
      </c>
      <c r="C319" s="245">
        <f t="shared" si="83"/>
        <v>143101.89329119984</v>
      </c>
      <c r="D319" s="245">
        <f t="shared" si="83"/>
        <v>93477.568526600051</v>
      </c>
      <c r="E319" s="245">
        <f t="shared" si="83"/>
        <v>0</v>
      </c>
      <c r="F319" s="245">
        <f t="shared" si="83"/>
        <v>1655898.9344168729</v>
      </c>
      <c r="G319" s="245">
        <f t="shared" si="83"/>
        <v>620364.84910940006</v>
      </c>
      <c r="H319" s="245">
        <f t="shared" si="83"/>
        <v>1159021.7319979989</v>
      </c>
      <c r="I319" s="245">
        <f t="shared" si="83"/>
        <v>695414.71446204709</v>
      </c>
      <c r="J319" s="245">
        <f t="shared" si="83"/>
        <v>579026.28239210066</v>
      </c>
      <c r="K319" s="245">
        <f t="shared" si="83"/>
        <v>430525.68415432115</v>
      </c>
      <c r="M319" t="s">
        <v>696</v>
      </c>
      <c r="O319" s="3">
        <f t="shared" si="77"/>
        <v>5379374.478268547</v>
      </c>
      <c r="P319" s="3"/>
      <c r="Q319" s="3"/>
      <c r="R319" s="3"/>
      <c r="S319" s="3"/>
      <c r="T319" s="3"/>
      <c r="U319" s="3"/>
      <c r="V319" s="3"/>
      <c r="W319" s="3"/>
      <c r="X319" s="3"/>
      <c r="AK319" s="245"/>
      <c r="AL319" s="245"/>
      <c r="AM319" s="245"/>
      <c r="AN319" s="245"/>
      <c r="AO319" s="245"/>
      <c r="AP319" s="245"/>
      <c r="AQ319" s="245"/>
    </row>
    <row r="320" spans="1:45" x14ac:dyDescent="0.35">
      <c r="A320" s="6"/>
      <c r="B320" s="244"/>
      <c r="C320" s="244"/>
      <c r="D320" s="244"/>
      <c r="E320" s="244"/>
      <c r="F320" s="244"/>
      <c r="G320" s="244"/>
      <c r="H320" s="244"/>
      <c r="I320" s="244"/>
      <c r="J320" s="244"/>
      <c r="K320" s="244"/>
      <c r="O320" s="3"/>
      <c r="P320" s="3"/>
      <c r="Q320" s="3"/>
      <c r="R320" s="3"/>
      <c r="S320" s="3"/>
      <c r="T320" s="3"/>
      <c r="U320" s="3"/>
      <c r="V320" s="3"/>
      <c r="W320" s="3"/>
      <c r="X320" s="3"/>
      <c r="AK320" s="244"/>
      <c r="AL320" s="244"/>
      <c r="AM320" s="244"/>
      <c r="AN320" s="244"/>
      <c r="AO320" s="244"/>
      <c r="AP320" s="244"/>
      <c r="AQ320" s="244"/>
    </row>
    <row r="321" spans="1:45" x14ac:dyDescent="0.35">
      <c r="A321" s="6" t="s">
        <v>177</v>
      </c>
      <c r="B321" s="244">
        <f t="shared" ref="B321:K321" si="84">+SUM(B$303*B226)</f>
        <v>137737.48352873599</v>
      </c>
      <c r="C321" s="244">
        <f t="shared" si="84"/>
        <v>22177.849960499978</v>
      </c>
      <c r="D321" s="244">
        <f t="shared" si="84"/>
        <v>19430.535634590891</v>
      </c>
      <c r="E321" s="244">
        <f t="shared" si="84"/>
        <v>17862.772103409086</v>
      </c>
      <c r="F321" s="244">
        <f t="shared" si="84"/>
        <v>23602.010919372708</v>
      </c>
      <c r="G321" s="244">
        <f t="shared" si="84"/>
        <v>10466.073908545457</v>
      </c>
      <c r="H321" s="244">
        <f t="shared" si="84"/>
        <v>19134.281647409036</v>
      </c>
      <c r="I321" s="244">
        <f t="shared" si="84"/>
        <v>14029.79817409092</v>
      </c>
      <c r="J321" s="244">
        <f t="shared" si="84"/>
        <v>5095.3431554090839</v>
      </c>
      <c r="K321" s="244">
        <f t="shared" si="84"/>
        <v>5938.8180254090912</v>
      </c>
      <c r="M321" t="s">
        <v>701</v>
      </c>
      <c r="O321" s="3">
        <f>+B321</f>
        <v>137737.48352873599</v>
      </c>
      <c r="P321" s="3"/>
      <c r="Q321" s="3"/>
      <c r="R321" s="3"/>
      <c r="S321" s="3"/>
      <c r="T321" s="3"/>
      <c r="U321" s="3"/>
      <c r="V321" s="3"/>
      <c r="W321" s="3"/>
      <c r="X321" s="3"/>
      <c r="AK321" s="244"/>
      <c r="AL321" s="244"/>
      <c r="AM321" s="244"/>
      <c r="AN321" s="244"/>
      <c r="AO321" s="244"/>
      <c r="AP321" s="244"/>
      <c r="AQ321" s="244"/>
      <c r="AS321" t="s">
        <v>672</v>
      </c>
    </row>
    <row r="322" spans="1:45" x14ac:dyDescent="0.35">
      <c r="A322" s="6"/>
      <c r="B322" s="244"/>
      <c r="C322" s="244"/>
      <c r="D322" s="244"/>
      <c r="E322" s="244"/>
      <c r="F322" s="244"/>
      <c r="G322" s="244"/>
      <c r="H322" s="244"/>
      <c r="I322" s="244"/>
      <c r="J322" s="244"/>
      <c r="K322" s="244"/>
      <c r="O322" s="3"/>
      <c r="P322" s="3"/>
      <c r="Q322" s="3"/>
      <c r="R322" s="3"/>
      <c r="S322" s="3"/>
      <c r="T322" s="3"/>
      <c r="U322" s="3"/>
      <c r="V322" s="3"/>
      <c r="W322" s="3"/>
      <c r="X322" s="3"/>
      <c r="AK322" s="244"/>
      <c r="AL322" s="244"/>
      <c r="AM322" s="244"/>
      <c r="AN322" s="244"/>
      <c r="AO322" s="244"/>
      <c r="AP322" s="244"/>
      <c r="AQ322" s="244"/>
    </row>
    <row r="323" spans="1:45" x14ac:dyDescent="0.35">
      <c r="A323" s="6" t="s">
        <v>218</v>
      </c>
      <c r="B323" s="246">
        <f t="shared" ref="B323:K323" si="85">+SUM(B$303*B239)</f>
        <v>6750189252.2446671</v>
      </c>
      <c r="C323" s="246">
        <f t="shared" si="85"/>
        <v>2361878038.5158057</v>
      </c>
      <c r="D323" s="246">
        <f t="shared" si="85"/>
        <v>2199259819.4982996</v>
      </c>
      <c r="E323" s="246">
        <f t="shared" si="85"/>
        <v>980953715.89749944</v>
      </c>
      <c r="F323" s="246">
        <f t="shared" si="85"/>
        <v>185855526.84049687</v>
      </c>
      <c r="G323" s="246">
        <f t="shared" si="85"/>
        <v>25128064.086299989</v>
      </c>
      <c r="H323" s="246">
        <f t="shared" si="85"/>
        <v>140847762.00730056</v>
      </c>
      <c r="I323" s="246">
        <f t="shared" si="85"/>
        <v>724007696.87400222</v>
      </c>
      <c r="J323" s="246">
        <f t="shared" si="85"/>
        <v>68438492.185900047</v>
      </c>
      <c r="K323" s="246">
        <f t="shared" si="85"/>
        <v>63820136.339100093</v>
      </c>
      <c r="M323" t="s">
        <v>699</v>
      </c>
      <c r="O323" s="75">
        <f t="shared" ref="O323:O333" si="86">+B323</f>
        <v>6750189252.2446671</v>
      </c>
      <c r="P323" s="3"/>
      <c r="Q323" s="21">
        <v>8233000000</v>
      </c>
      <c r="R323" s="11">
        <f>+SUM(O323-Q323)/Q323</f>
        <v>-0.18010576311858775</v>
      </c>
      <c r="S323" s="5">
        <v>2018</v>
      </c>
      <c r="T323" s="5" t="s">
        <v>282</v>
      </c>
      <c r="V323" s="3"/>
      <c r="W323" s="3"/>
      <c r="X323" s="3"/>
      <c r="AK323" s="246"/>
      <c r="AL323" s="246"/>
      <c r="AM323" s="246"/>
      <c r="AN323" s="246"/>
      <c r="AO323" s="246"/>
      <c r="AP323" s="246"/>
      <c r="AQ323" s="246"/>
      <c r="AS323" s="5" t="s">
        <v>667</v>
      </c>
    </row>
    <row r="324" spans="1:45" ht="15" thickBot="1" x14ac:dyDescent="0.4">
      <c r="A324" s="6" t="s">
        <v>219</v>
      </c>
      <c r="B324" s="246">
        <f t="shared" ref="B324:K324" si="87">+SUM(B$303*B240)</f>
        <v>7105864616.7319279</v>
      </c>
      <c r="C324" s="246">
        <f t="shared" si="87"/>
        <v>91227088.072200015</v>
      </c>
      <c r="D324" s="246">
        <f t="shared" si="87"/>
        <v>57003643.366200022</v>
      </c>
      <c r="E324" s="246" t="e">
        <f t="shared" si="87"/>
        <v>#DIV/0!</v>
      </c>
      <c r="F324" s="246">
        <f t="shared" si="87"/>
        <v>3053423550.6032352</v>
      </c>
      <c r="G324" s="246">
        <f t="shared" si="87"/>
        <v>417058380.08619946</v>
      </c>
      <c r="H324" s="246">
        <f t="shared" si="87"/>
        <v>744774694.99469972</v>
      </c>
      <c r="I324" s="246">
        <f t="shared" si="87"/>
        <v>715295134.13649881</v>
      </c>
      <c r="J324" s="246">
        <f t="shared" si="87"/>
        <v>651918877.1742003</v>
      </c>
      <c r="K324" s="246">
        <f t="shared" si="87"/>
        <v>1373889658.6695011</v>
      </c>
      <c r="M324" t="s">
        <v>699</v>
      </c>
      <c r="O324" s="75">
        <f t="shared" si="86"/>
        <v>7105864616.7319279</v>
      </c>
      <c r="P324" s="3"/>
      <c r="Q324" s="21">
        <v>9761000000</v>
      </c>
      <c r="R324" s="11">
        <f>+SUM(O324-Q324)/Q324</f>
        <v>-0.27201468940355211</v>
      </c>
      <c r="S324" s="5">
        <v>2018</v>
      </c>
      <c r="T324" s="5" t="s">
        <v>282</v>
      </c>
      <c r="V324" s="3"/>
      <c r="W324" s="3"/>
      <c r="X324" s="3"/>
      <c r="AK324" s="246"/>
      <c r="AL324" s="246"/>
      <c r="AM324" s="246"/>
      <c r="AN324" s="246"/>
      <c r="AO324" s="246"/>
      <c r="AP324" s="246"/>
      <c r="AQ324" s="246"/>
      <c r="AS324" s="5" t="s">
        <v>668</v>
      </c>
    </row>
    <row r="325" spans="1:45" ht="15.5" thickTop="1" thickBot="1" x14ac:dyDescent="0.4">
      <c r="A325" s="218" t="s">
        <v>222</v>
      </c>
      <c r="B325" s="247">
        <f t="shared" ref="B325:K325" si="88">+SUM(B$303*B243)</f>
        <v>14839991480.43306</v>
      </c>
      <c r="C325" s="247">
        <f t="shared" si="88"/>
        <v>2922469016.09831</v>
      </c>
      <c r="D325" s="247">
        <f t="shared" si="88"/>
        <v>2419822797.4002981</v>
      </c>
      <c r="E325" s="247">
        <f t="shared" si="88"/>
        <v>1002072435.0769987</v>
      </c>
      <c r="F325" s="247">
        <f t="shared" si="88"/>
        <v>3297890436.0046616</v>
      </c>
      <c r="G325" s="247">
        <f t="shared" si="88"/>
        <v>468503952.00319988</v>
      </c>
      <c r="H325" s="247">
        <f t="shared" si="88"/>
        <v>958456596.9625988</v>
      </c>
      <c r="I325" s="247">
        <f t="shared" si="88"/>
        <v>1570079233.0035</v>
      </c>
      <c r="J325" s="247">
        <f t="shared" si="88"/>
        <v>741400731.47709978</v>
      </c>
      <c r="K325" s="247">
        <f t="shared" si="88"/>
        <v>1459296282.4064014</v>
      </c>
      <c r="M325" t="s">
        <v>699</v>
      </c>
      <c r="O325" s="257">
        <f t="shared" si="86"/>
        <v>14839991480.43306</v>
      </c>
      <c r="P325" s="3"/>
      <c r="Q325" s="3"/>
      <c r="R325" s="3"/>
      <c r="S325" s="3"/>
      <c r="T325" s="3"/>
      <c r="U325" s="3"/>
      <c r="V325" s="3"/>
      <c r="W325" s="3"/>
      <c r="X325" s="3"/>
      <c r="AK325" s="247"/>
      <c r="AL325" s="247"/>
      <c r="AM325" s="247"/>
      <c r="AN325" s="247"/>
      <c r="AO325" s="247"/>
      <c r="AP325" s="247"/>
      <c r="AQ325" s="247"/>
    </row>
    <row r="326" spans="1:45" ht="15.5" thickTop="1" thickBot="1" x14ac:dyDescent="0.4">
      <c r="A326" s="228" t="s">
        <v>228</v>
      </c>
      <c r="B326" s="248">
        <f t="shared" ref="B326:K326" si="89">+SUM(B$303*B249)</f>
        <v>7683012824.9664745</v>
      </c>
      <c r="C326" s="248">
        <f t="shared" si="89"/>
        <v>1248369525.0832012</v>
      </c>
      <c r="D326" s="248">
        <f t="shared" si="89"/>
        <v>1037371143.1228023</v>
      </c>
      <c r="E326" s="248">
        <f t="shared" si="89"/>
        <v>470710124.49280095</v>
      </c>
      <c r="F326" s="248">
        <f t="shared" si="89"/>
        <v>1808901882.4211593</v>
      </c>
      <c r="G326" s="248">
        <f t="shared" si="89"/>
        <v>317204094.18859982</v>
      </c>
      <c r="H326" s="248">
        <f t="shared" si="89"/>
        <v>567081749.71669996</v>
      </c>
      <c r="I326" s="248">
        <f t="shared" si="89"/>
        <v>805721249.10720265</v>
      </c>
      <c r="J326" s="248">
        <f t="shared" si="89"/>
        <v>448166323.60980082</v>
      </c>
      <c r="K326" s="248">
        <f t="shared" si="89"/>
        <v>979486733.22420025</v>
      </c>
      <c r="M326" t="s">
        <v>699</v>
      </c>
      <c r="O326" s="75">
        <f t="shared" si="86"/>
        <v>7683012824.9664745</v>
      </c>
      <c r="P326" s="3"/>
      <c r="Q326" s="3"/>
      <c r="R326" s="3"/>
      <c r="S326" s="3"/>
      <c r="T326" s="3"/>
      <c r="U326" s="3"/>
      <c r="V326" s="3"/>
      <c r="W326" s="3"/>
      <c r="X326" s="3"/>
      <c r="AK326" s="248"/>
      <c r="AL326" s="248"/>
      <c r="AM326" s="248"/>
      <c r="AN326" s="248"/>
      <c r="AO326" s="248"/>
      <c r="AP326" s="248"/>
      <c r="AQ326" s="248"/>
    </row>
    <row r="327" spans="1:45" ht="15.5" thickTop="1" thickBot="1" x14ac:dyDescent="0.4">
      <c r="A327" s="218" t="s">
        <v>229</v>
      </c>
      <c r="B327" s="247">
        <f t="shared" ref="B327:K327" si="90">+SUM(B$303*B250)</f>
        <v>7156978655.4665861</v>
      </c>
      <c r="C327" s="247">
        <f t="shared" si="90"/>
        <v>1674099491.0150945</v>
      </c>
      <c r="D327" s="247">
        <f t="shared" si="90"/>
        <v>1382451654.2775018</v>
      </c>
      <c r="E327" s="247">
        <f t="shared" si="90"/>
        <v>531362310.58420062</v>
      </c>
      <c r="F327" s="247">
        <f t="shared" si="90"/>
        <v>1488988553.5835023</v>
      </c>
      <c r="G327" s="247">
        <f t="shared" si="90"/>
        <v>151299857.81460005</v>
      </c>
      <c r="H327" s="247">
        <f t="shared" si="90"/>
        <v>391374847.24590009</v>
      </c>
      <c r="I327" s="247">
        <f t="shared" si="90"/>
        <v>764357983.89629722</v>
      </c>
      <c r="J327" s="247">
        <f t="shared" si="90"/>
        <v>293234407.86730027</v>
      </c>
      <c r="K327" s="247">
        <f t="shared" si="90"/>
        <v>479809549.1821996</v>
      </c>
      <c r="M327" t="s">
        <v>699</v>
      </c>
      <c r="O327" s="75">
        <f t="shared" si="86"/>
        <v>7156978655.4665861</v>
      </c>
      <c r="P327" s="3"/>
      <c r="Q327" s="3"/>
      <c r="R327" s="3"/>
      <c r="S327" s="3"/>
      <c r="T327" s="3"/>
      <c r="U327" s="3"/>
      <c r="V327" s="3"/>
      <c r="W327" s="3"/>
      <c r="X327" s="3"/>
      <c r="AK327" s="247"/>
      <c r="AL327" s="247"/>
      <c r="AM327" s="247"/>
      <c r="AN327" s="247"/>
      <c r="AO327" s="247"/>
      <c r="AP327" s="247"/>
      <c r="AQ327" s="247"/>
    </row>
    <row r="328" spans="1:45" ht="15.5" thickTop="1" thickBot="1" x14ac:dyDescent="0.4">
      <c r="A328" s="226" t="s">
        <v>242</v>
      </c>
      <c r="B328" s="249">
        <f t="shared" ref="B328:K328" si="91">+SUM(B$303*B263)</f>
        <v>6841042061.1799726</v>
      </c>
      <c r="C328" s="249">
        <f t="shared" si="91"/>
        <v>1546607276.4689982</v>
      </c>
      <c r="D328" s="249">
        <f t="shared" si="91"/>
        <v>1158580075.4151027</v>
      </c>
      <c r="E328" s="249">
        <f t="shared" si="91"/>
        <v>436160633.96229905</v>
      </c>
      <c r="F328" s="249">
        <f t="shared" si="91"/>
        <v>1283906581.1931682</v>
      </c>
      <c r="G328" s="249">
        <f t="shared" si="91"/>
        <v>300541312.79690003</v>
      </c>
      <c r="H328" s="249">
        <f t="shared" si="91"/>
        <v>601390622.70219946</v>
      </c>
      <c r="I328" s="249">
        <f t="shared" si="91"/>
        <v>797965220.50119996</v>
      </c>
      <c r="J328" s="249">
        <f t="shared" si="91"/>
        <v>293957361.10410011</v>
      </c>
      <c r="K328" s="249">
        <f t="shared" si="91"/>
        <v>421932977.03600091</v>
      </c>
      <c r="M328" t="s">
        <v>699</v>
      </c>
      <c r="O328" s="75">
        <f t="shared" si="86"/>
        <v>6841042061.1799726</v>
      </c>
      <c r="P328" s="3"/>
      <c r="Q328" s="3"/>
      <c r="R328" s="3"/>
      <c r="S328" s="3"/>
      <c r="T328" s="3"/>
      <c r="U328" s="3"/>
      <c r="V328" s="3"/>
      <c r="W328" s="3"/>
      <c r="X328" s="3"/>
      <c r="AK328" s="249"/>
      <c r="AL328" s="249"/>
      <c r="AM328" s="249"/>
      <c r="AN328" s="249"/>
      <c r="AO328" s="249"/>
      <c r="AP328" s="249"/>
      <c r="AQ328" s="249"/>
    </row>
    <row r="329" spans="1:45" ht="15" thickTop="1" x14ac:dyDescent="0.35">
      <c r="A329" s="224" t="s">
        <v>243</v>
      </c>
      <c r="B329" s="250">
        <f t="shared" ref="B329:K329" si="92">+SUM(B$303*B264)</f>
        <v>353431473.02003342</v>
      </c>
      <c r="C329" s="250">
        <f t="shared" si="92"/>
        <v>142325632.85300082</v>
      </c>
      <c r="D329" s="250">
        <f t="shared" si="92"/>
        <v>230044642.46219996</v>
      </c>
      <c r="E329" s="250">
        <f t="shared" si="92"/>
        <v>95065953.088799983</v>
      </c>
      <c r="F329" s="250">
        <f t="shared" si="92"/>
        <v>211819759.23033398</v>
      </c>
      <c r="G329" s="250">
        <f t="shared" si="92"/>
        <v>-148925089.86409956</v>
      </c>
      <c r="H329" s="250">
        <f t="shared" si="92"/>
        <v>-202719397.9781993</v>
      </c>
      <c r="I329" s="250">
        <f t="shared" si="92"/>
        <v>-30862163.219099976</v>
      </c>
      <c r="J329" s="250">
        <f t="shared" si="92"/>
        <v>-1390977.9792999995</v>
      </c>
      <c r="K329" s="250">
        <f t="shared" si="92"/>
        <v>58073114.426400013</v>
      </c>
      <c r="M329" t="s">
        <v>699</v>
      </c>
      <c r="O329" s="75">
        <f t="shared" si="86"/>
        <v>353431473.02003342</v>
      </c>
      <c r="AK329" s="250"/>
      <c r="AL329" s="250"/>
      <c r="AM329" s="250"/>
      <c r="AN329" s="250"/>
      <c r="AO329" s="250"/>
      <c r="AP329" s="250"/>
      <c r="AQ329" s="250"/>
    </row>
    <row r="330" spans="1:45" x14ac:dyDescent="0.35">
      <c r="A330" s="224" t="s">
        <v>248</v>
      </c>
      <c r="B330" s="250">
        <f t="shared" ref="B330:K330" si="93">+SUM(B$303*B269)</f>
        <v>221104137.44623569</v>
      </c>
      <c r="C330" s="250">
        <f t="shared" si="93"/>
        <v>36496199.461799942</v>
      </c>
      <c r="D330" s="250">
        <f t="shared" si="93"/>
        <v>23697861.57470002</v>
      </c>
      <c r="E330" s="250" t="e">
        <f t="shared" si="93"/>
        <v>#DIV/0!</v>
      </c>
      <c r="F330" s="250">
        <f t="shared" si="93"/>
        <v>19540630.723736029</v>
      </c>
      <c r="G330" s="250">
        <f t="shared" si="93"/>
        <v>71579593.657799721</v>
      </c>
      <c r="H330" s="250">
        <f t="shared" si="93"/>
        <v>35774425.67619998</v>
      </c>
      <c r="I330" s="250">
        <f t="shared" si="93"/>
        <v>26871631.702899978</v>
      </c>
      <c r="J330" s="250">
        <f t="shared" si="93"/>
        <v>3211980.6801000065</v>
      </c>
      <c r="K330" s="250">
        <f t="shared" si="93"/>
        <v>1867658.6767999995</v>
      </c>
      <c r="M330" t="s">
        <v>699</v>
      </c>
      <c r="O330" s="75">
        <f t="shared" si="86"/>
        <v>221104137.44623569</v>
      </c>
      <c r="AK330" s="250"/>
      <c r="AL330" s="250"/>
      <c r="AM330" s="250"/>
      <c r="AN330" s="250"/>
      <c r="AO330" s="250"/>
      <c r="AP330" s="250"/>
      <c r="AQ330" s="250"/>
    </row>
    <row r="331" spans="1:45" x14ac:dyDescent="0.35">
      <c r="A331" s="224" t="s">
        <v>213</v>
      </c>
      <c r="B331" s="250">
        <f t="shared" ref="B331:K331" si="94">+SUM(B$303*B270)</f>
        <v>739770818.79913306</v>
      </c>
      <c r="C331" s="250">
        <f t="shared" si="94"/>
        <v>253966130.23540056</v>
      </c>
      <c r="D331" s="250">
        <f t="shared" si="94"/>
        <v>107200649.29410009</v>
      </c>
      <c r="E331" s="250">
        <f t="shared" si="94"/>
        <v>36500467.915900037</v>
      </c>
      <c r="F331" s="250">
        <f t="shared" si="94"/>
        <v>54598511.005231038</v>
      </c>
      <c r="G331" s="250">
        <f t="shared" si="94"/>
        <v>18455244.054300025</v>
      </c>
      <c r="H331" s="250">
        <f t="shared" si="94"/>
        <v>124616591.28399977</v>
      </c>
      <c r="I331" s="250">
        <f t="shared" si="94"/>
        <v>82529448.663400203</v>
      </c>
      <c r="J331" s="250">
        <f t="shared" si="94"/>
        <v>20959624.716099948</v>
      </c>
      <c r="K331" s="250">
        <f t="shared" si="94"/>
        <v>40944151.630700022</v>
      </c>
      <c r="M331" t="s">
        <v>699</v>
      </c>
      <c r="O331" s="75">
        <f t="shared" si="86"/>
        <v>739770818.79913306</v>
      </c>
      <c r="AK331" s="250"/>
      <c r="AL331" s="250"/>
      <c r="AM331" s="250"/>
      <c r="AN331" s="250"/>
      <c r="AO331" s="250"/>
      <c r="AP331" s="250"/>
      <c r="AQ331" s="250"/>
    </row>
    <row r="332" spans="1:45" ht="15" thickBot="1" x14ac:dyDescent="0.4">
      <c r="A332" s="224" t="s">
        <v>216</v>
      </c>
      <c r="B332" s="250">
        <f t="shared" ref="B332:K332" si="95">+SUM(B$303*B271)</f>
        <v>1561922986.6953733</v>
      </c>
      <c r="C332" s="250">
        <f t="shared" si="95"/>
        <v>508862708.04019946</v>
      </c>
      <c r="D332" s="250">
        <f t="shared" si="95"/>
        <v>267813032.13689974</v>
      </c>
      <c r="E332" s="250">
        <f t="shared" si="95"/>
        <v>9680133.0399999861</v>
      </c>
      <c r="F332" s="250">
        <f t="shared" si="95"/>
        <v>179251504.75247291</v>
      </c>
      <c r="G332" s="250">
        <f t="shared" si="95"/>
        <v>166585358.93739977</v>
      </c>
      <c r="H332" s="250">
        <f t="shared" si="95"/>
        <v>201814542.87320018</v>
      </c>
      <c r="I332" s="250">
        <f t="shared" si="95"/>
        <v>194476634.40680012</v>
      </c>
      <c r="J332" s="250">
        <f t="shared" si="95"/>
        <v>16833198.19860002</v>
      </c>
      <c r="K332" s="250">
        <f t="shared" si="95"/>
        <v>16605874.309800021</v>
      </c>
      <c r="M332" t="s">
        <v>699</v>
      </c>
      <c r="O332" s="75">
        <f t="shared" si="86"/>
        <v>1561922986.6953733</v>
      </c>
      <c r="AK332" s="250"/>
      <c r="AL332" s="250"/>
      <c r="AM332" s="250"/>
      <c r="AN332" s="250"/>
      <c r="AO332" s="250"/>
      <c r="AP332" s="250"/>
      <c r="AQ332" s="250"/>
    </row>
    <row r="333" spans="1:45" ht="15.5" thickTop="1" thickBot="1" x14ac:dyDescent="0.4">
      <c r="A333" s="218" t="s">
        <v>249</v>
      </c>
      <c r="B333" s="247">
        <f t="shared" ref="B333:K333" si="96">+SUM(B$303*B272)</f>
        <v>2876229415.9607692</v>
      </c>
      <c r="C333" s="247">
        <f t="shared" si="96"/>
        <v>941650670.5904001</v>
      </c>
      <c r="D333" s="247">
        <f t="shared" si="96"/>
        <v>628756185.4678998</v>
      </c>
      <c r="E333" s="247">
        <f t="shared" si="96"/>
        <v>143310709.33689982</v>
      </c>
      <c r="F333" s="247">
        <f t="shared" si="96"/>
        <v>465210405.71177453</v>
      </c>
      <c r="G333" s="247">
        <f t="shared" si="96"/>
        <v>107695106.78540014</v>
      </c>
      <c r="H333" s="247">
        <f t="shared" si="96"/>
        <v>159486161.85519987</v>
      </c>
      <c r="I333" s="247">
        <f t="shared" si="96"/>
        <v>273015551.55400014</v>
      </c>
      <c r="J333" s="247" t="e">
        <f t="shared" si="96"/>
        <v>#DIV/0!</v>
      </c>
      <c r="K333" s="247">
        <f t="shared" si="96"/>
        <v>117490799.04370011</v>
      </c>
      <c r="M333" t="s">
        <v>699</v>
      </c>
      <c r="O333" s="75">
        <f t="shared" si="86"/>
        <v>2876229415.9607692</v>
      </c>
      <c r="Q333" s="21">
        <v>2870000000</v>
      </c>
      <c r="R333" s="11">
        <f t="shared" ref="R333" si="97">+SUM(O333-Q333)/Q333</f>
        <v>2.1705282093272393E-3</v>
      </c>
      <c r="S333" s="5">
        <v>2018</v>
      </c>
      <c r="T333" s="5" t="s">
        <v>278</v>
      </c>
      <c r="AK333" s="247"/>
      <c r="AL333" s="247"/>
      <c r="AM333" s="247"/>
      <c r="AN333" s="247"/>
      <c r="AO333" s="247"/>
      <c r="AP333" s="247"/>
      <c r="AQ333" s="247"/>
      <c r="AS333" s="5" t="s">
        <v>280</v>
      </c>
    </row>
    <row r="334" spans="1:45" ht="15" thickTop="1" x14ac:dyDescent="0.35"/>
    <row r="335" spans="1:45" x14ac:dyDescent="0.35">
      <c r="A335" s="258" t="s">
        <v>718</v>
      </c>
      <c r="B335" s="209">
        <f t="shared" ref="B335:B342" si="98">+SUM(B306/B$304)</f>
        <v>0.29506179265856547</v>
      </c>
      <c r="C335" s="209">
        <f t="shared" ref="C335:K335" si="99">+SUM(C306/C$304)</f>
        <v>0.51324711357617447</v>
      </c>
      <c r="D335" s="209">
        <f t="shared" si="99"/>
        <v>0.3952004301827044</v>
      </c>
      <c r="E335" s="209">
        <f t="shared" si="99"/>
        <v>0.14519178586020554</v>
      </c>
      <c r="F335" s="209">
        <f t="shared" si="99"/>
        <v>0.11813012753919162</v>
      </c>
      <c r="G335" s="209">
        <f t="shared" si="99"/>
        <v>9.1188994290502812E-3</v>
      </c>
      <c r="H335" s="209">
        <f t="shared" si="99"/>
        <v>6.0186884830780531E-2</v>
      </c>
      <c r="I335" s="209">
        <f t="shared" si="99"/>
        <v>0.36960526217263251</v>
      </c>
      <c r="J335" s="209">
        <f t="shared" si="99"/>
        <v>0.36140402786619041</v>
      </c>
      <c r="K335" s="209">
        <f t="shared" si="99"/>
        <v>0.35110057781173959</v>
      </c>
      <c r="M335" t="s">
        <v>726</v>
      </c>
      <c r="AK335" s="209"/>
      <c r="AL335" s="209"/>
      <c r="AM335" s="209"/>
      <c r="AN335" s="209"/>
      <c r="AO335" s="209"/>
      <c r="AP335" s="209"/>
      <c r="AQ335" s="209"/>
    </row>
    <row r="336" spans="1:45" x14ac:dyDescent="0.35">
      <c r="A336" t="s">
        <v>719</v>
      </c>
      <c r="B336" s="209">
        <f t="shared" si="98"/>
        <v>6.4570620865271711E-2</v>
      </c>
      <c r="C336" s="209">
        <f t="shared" ref="C336:K336" si="100">+SUM(C307/C$304)</f>
        <v>0.13313496231706762</v>
      </c>
      <c r="D336" s="209">
        <f t="shared" si="100"/>
        <v>7.9141123648759457E-2</v>
      </c>
      <c r="E336" s="209" t="e">
        <f t="shared" si="100"/>
        <v>#DIV/0!</v>
      </c>
      <c r="F336" s="209">
        <f t="shared" si="100"/>
        <v>1.4208859028330974E-2</v>
      </c>
      <c r="G336" s="209">
        <f t="shared" si="100"/>
        <v>0</v>
      </c>
      <c r="H336" s="209" t="e">
        <f t="shared" si="100"/>
        <v>#DIV/0!</v>
      </c>
      <c r="I336" s="209">
        <f t="shared" si="100"/>
        <v>7.1089789853151342E-2</v>
      </c>
      <c r="J336" s="209">
        <f t="shared" si="100"/>
        <v>5.6828160538936759E-2</v>
      </c>
      <c r="K336" s="209">
        <f t="shared" si="100"/>
        <v>6.4814904032420073E-2</v>
      </c>
      <c r="M336" t="s">
        <v>726</v>
      </c>
      <c r="AK336" s="209"/>
      <c r="AL336" s="209"/>
      <c r="AM336" s="209"/>
      <c r="AN336" s="209"/>
      <c r="AO336" s="209"/>
      <c r="AP336" s="209"/>
      <c r="AQ336" s="209"/>
    </row>
    <row r="337" spans="1:43" x14ac:dyDescent="0.35">
      <c r="A337" t="s">
        <v>720</v>
      </c>
      <c r="B337" s="209">
        <f t="shared" si="98"/>
        <v>1.8827911911754865E-2</v>
      </c>
      <c r="C337" s="209">
        <f t="shared" ref="C337:K337" si="101">+SUM(C308/C$304)</f>
        <v>4.2449922154486432E-2</v>
      </c>
      <c r="D337" s="209">
        <f t="shared" si="101"/>
        <v>2.213380987717499E-2</v>
      </c>
      <c r="E337" s="209">
        <f t="shared" si="101"/>
        <v>1.41560279073564E-2</v>
      </c>
      <c r="F337" s="209" t="e">
        <f t="shared" si="101"/>
        <v>#DIV/0!</v>
      </c>
      <c r="G337" s="209" t="e">
        <f t="shared" si="101"/>
        <v>#DIV/0!</v>
      </c>
      <c r="H337" s="209" t="e">
        <f t="shared" si="101"/>
        <v>#DIV/0!</v>
      </c>
      <c r="I337" s="209">
        <f t="shared" si="101"/>
        <v>1.4150561764039508E-2</v>
      </c>
      <c r="J337" s="209" t="e">
        <f t="shared" si="101"/>
        <v>#DIV/0!</v>
      </c>
      <c r="K337" s="209" t="e">
        <f t="shared" si="101"/>
        <v>#DIV/0!</v>
      </c>
      <c r="M337" t="s">
        <v>726</v>
      </c>
      <c r="AK337" s="209"/>
      <c r="AL337" s="209"/>
      <c r="AM337" s="209"/>
      <c r="AN337" s="209"/>
      <c r="AO337" s="209"/>
      <c r="AP337" s="209"/>
      <c r="AQ337" s="209"/>
    </row>
    <row r="338" spans="1:43" x14ac:dyDescent="0.35">
      <c r="A338" t="s">
        <v>721</v>
      </c>
      <c r="B338" s="209">
        <f t="shared" si="98"/>
        <v>7.8547530516261538E-3</v>
      </c>
      <c r="C338" s="209">
        <f t="shared" ref="C338:K338" si="102">+SUM(C309/C$304)</f>
        <v>0</v>
      </c>
      <c r="D338" s="209">
        <f t="shared" si="102"/>
        <v>3.8904033924348248E-2</v>
      </c>
      <c r="E338" s="209">
        <f t="shared" si="102"/>
        <v>4.3756051673833486E-2</v>
      </c>
      <c r="F338" s="209">
        <f t="shared" si="102"/>
        <v>0</v>
      </c>
      <c r="G338" s="209">
        <f t="shared" si="102"/>
        <v>0</v>
      </c>
      <c r="H338" s="209">
        <f t="shared" si="102"/>
        <v>0</v>
      </c>
      <c r="I338" s="209" t="e">
        <f t="shared" si="102"/>
        <v>#DIV/0!</v>
      </c>
      <c r="J338" s="209">
        <f t="shared" si="102"/>
        <v>0</v>
      </c>
      <c r="K338" s="209">
        <f t="shared" si="102"/>
        <v>0</v>
      </c>
      <c r="M338" t="s">
        <v>726</v>
      </c>
      <c r="AK338" s="209"/>
      <c r="AL338" s="209"/>
      <c r="AM338" s="209"/>
      <c r="AN338" s="209"/>
      <c r="AO338" s="209"/>
      <c r="AP338" s="209"/>
      <c r="AQ338" s="209"/>
    </row>
    <row r="339" spans="1:43" x14ac:dyDescent="0.35">
      <c r="A339" t="s">
        <v>722</v>
      </c>
      <c r="B339" s="209">
        <f t="shared" si="98"/>
        <v>1.9318072250690755E-2</v>
      </c>
      <c r="C339" s="209">
        <f t="shared" ref="C339:K339" si="103">+SUM(C310/C$304)</f>
        <v>1.2111016541642606E-2</v>
      </c>
      <c r="D339" s="209">
        <f t="shared" si="103"/>
        <v>8.2758219272756534E-2</v>
      </c>
      <c r="E339" s="209">
        <f t="shared" si="103"/>
        <v>2.7996992645631588E-2</v>
      </c>
      <c r="F339" s="209" t="e">
        <f t="shared" si="103"/>
        <v>#DIV/0!</v>
      </c>
      <c r="G339" s="209" t="e">
        <f t="shared" si="103"/>
        <v>#DIV/0!</v>
      </c>
      <c r="H339" s="209">
        <f t="shared" si="103"/>
        <v>0</v>
      </c>
      <c r="I339" s="209" t="e">
        <f t="shared" si="103"/>
        <v>#DIV/0!</v>
      </c>
      <c r="J339" s="209" t="e">
        <f t="shared" si="103"/>
        <v>#DIV/0!</v>
      </c>
      <c r="K339" s="209" t="e">
        <f t="shared" si="103"/>
        <v>#DIV/0!</v>
      </c>
      <c r="M339" t="s">
        <v>726</v>
      </c>
      <c r="AK339" s="209"/>
      <c r="AL339" s="209"/>
      <c r="AM339" s="209"/>
      <c r="AN339" s="209"/>
      <c r="AO339" s="209"/>
      <c r="AP339" s="209"/>
      <c r="AQ339" s="209"/>
    </row>
    <row r="340" spans="1:43" x14ac:dyDescent="0.35">
      <c r="A340" t="s">
        <v>723</v>
      </c>
      <c r="B340" s="209">
        <f t="shared" si="98"/>
        <v>0.53472832811224802</v>
      </c>
      <c r="C340" s="209">
        <f t="shared" ref="C340:K340" si="104">+SUM(C311/C$304)</f>
        <v>0.24615611196357437</v>
      </c>
      <c r="D340" s="209">
        <f t="shared" si="104"/>
        <v>0.2717471983777372</v>
      </c>
      <c r="E340" s="209">
        <f t="shared" si="104"/>
        <v>0.343805348703702</v>
      </c>
      <c r="F340" s="209">
        <f t="shared" si="104"/>
        <v>0.83965105942010532</v>
      </c>
      <c r="G340" s="209">
        <f t="shared" si="104"/>
        <v>0.94914115224350282</v>
      </c>
      <c r="H340" s="209">
        <f t="shared" si="104"/>
        <v>0.89597913232396542</v>
      </c>
      <c r="I340" s="209">
        <f t="shared" si="104"/>
        <v>0.47210188716070584</v>
      </c>
      <c r="J340" s="209">
        <f t="shared" si="104"/>
        <v>0.48405013843647099</v>
      </c>
      <c r="K340" s="209">
        <f t="shared" si="104"/>
        <v>0.45643531009820659</v>
      </c>
      <c r="M340" t="s">
        <v>726</v>
      </c>
      <c r="AK340" s="209"/>
      <c r="AL340" s="209"/>
      <c r="AM340" s="209"/>
      <c r="AN340" s="209"/>
      <c r="AO340" s="209"/>
      <c r="AP340" s="209"/>
      <c r="AQ340" s="209"/>
    </row>
    <row r="341" spans="1:43" x14ac:dyDescent="0.35">
      <c r="A341" t="s">
        <v>724</v>
      </c>
      <c r="B341" s="209">
        <f t="shared" si="98"/>
        <v>1.259307460173505E-2</v>
      </c>
      <c r="C341" s="209">
        <f t="shared" ref="C341:K341" si="105">+SUM(C312/C$304)</f>
        <v>2.9960402493805546E-3</v>
      </c>
      <c r="D341" s="209">
        <f t="shared" si="105"/>
        <v>4.8254333720053444E-2</v>
      </c>
      <c r="E341" s="209">
        <f t="shared" si="105"/>
        <v>0.42264543239680241</v>
      </c>
      <c r="F341" s="209" t="e">
        <f t="shared" si="105"/>
        <v>#DIV/0!</v>
      </c>
      <c r="G341" s="209">
        <f t="shared" si="105"/>
        <v>0</v>
      </c>
      <c r="H341" s="209" t="e">
        <f t="shared" si="105"/>
        <v>#DIV/0!</v>
      </c>
      <c r="I341" s="209" t="e">
        <f t="shared" si="105"/>
        <v>#DIV/0!</v>
      </c>
      <c r="J341" s="209" t="e">
        <f t="shared" si="105"/>
        <v>#DIV/0!</v>
      </c>
      <c r="K341" s="209" t="e">
        <f t="shared" si="105"/>
        <v>#DIV/0!</v>
      </c>
      <c r="M341" t="s">
        <v>726</v>
      </c>
      <c r="AK341" s="209"/>
      <c r="AL341" s="209"/>
      <c r="AM341" s="209"/>
      <c r="AN341" s="209"/>
      <c r="AO341" s="209"/>
      <c r="AP341" s="209"/>
      <c r="AQ341" s="209"/>
    </row>
    <row r="342" spans="1:43" x14ac:dyDescent="0.35">
      <c r="A342" t="s">
        <v>725</v>
      </c>
      <c r="B342" s="209">
        <f t="shared" si="98"/>
        <v>3.8789557978912953E-2</v>
      </c>
      <c r="C342" s="209">
        <f t="shared" ref="C342:K342" si="106">+SUM(C313/C$304)</f>
        <v>4.1316900478821847E-2</v>
      </c>
      <c r="D342" s="209">
        <f t="shared" si="106"/>
        <v>2.9478327140788574E-2</v>
      </c>
      <c r="E342" s="209">
        <f t="shared" si="106"/>
        <v>6.2309075136851862E-2</v>
      </c>
      <c r="F342" s="209">
        <f t="shared" si="106"/>
        <v>2.3977592716919544E-2</v>
      </c>
      <c r="G342" s="209">
        <f t="shared" si="106"/>
        <v>4.1608670989231829E-2</v>
      </c>
      <c r="H342" s="209">
        <f t="shared" si="106"/>
        <v>4.1937048699641738E-2</v>
      </c>
      <c r="I342" s="209">
        <f t="shared" si="106"/>
        <v>4.5818223530442737E-2</v>
      </c>
      <c r="J342" s="209">
        <f t="shared" si="106"/>
        <v>5.616908250670434E-2</v>
      </c>
      <c r="K342" s="209">
        <f t="shared" si="106"/>
        <v>7.146311228803677E-2</v>
      </c>
      <c r="M342" t="s">
        <v>726</v>
      </c>
      <c r="AK342" s="209"/>
      <c r="AL342" s="209"/>
      <c r="AM342" s="209"/>
      <c r="AN342" s="209"/>
      <c r="AO342" s="209"/>
      <c r="AP342" s="209"/>
      <c r="AQ342" s="209"/>
    </row>
    <row r="353" spans="1:56" ht="18.5" x14ac:dyDescent="0.35">
      <c r="A353" s="251" t="s">
        <v>694</v>
      </c>
      <c r="B353" s="242"/>
      <c r="C353" s="242"/>
      <c r="D353" s="242"/>
      <c r="E353" s="242"/>
      <c r="F353" s="242"/>
      <c r="G353" s="242"/>
      <c r="H353" s="242"/>
      <c r="I353" s="242"/>
      <c r="J353" s="242"/>
      <c r="K353" s="242"/>
      <c r="L353" s="231"/>
      <c r="M353" s="231"/>
      <c r="N353" s="231"/>
      <c r="O353" s="243"/>
      <c r="P353" s="243"/>
      <c r="Q353" s="243"/>
      <c r="R353" s="243"/>
      <c r="S353" s="243"/>
      <c r="T353" s="243"/>
      <c r="U353" s="243"/>
      <c r="V353" s="243"/>
      <c r="W353" s="243"/>
      <c r="X353" s="243"/>
      <c r="Y353" s="231"/>
      <c r="Z353" s="231"/>
      <c r="AA353" s="231"/>
      <c r="AB353" s="231"/>
      <c r="AC353" s="231"/>
      <c r="AD353" s="231"/>
      <c r="AE353" s="231"/>
      <c r="AF353" s="231"/>
      <c r="AG353" s="231"/>
      <c r="AH353" s="231"/>
      <c r="AI353" s="252" t="s">
        <v>678</v>
      </c>
      <c r="AK353" s="242"/>
      <c r="AL353" s="242"/>
      <c r="AM353" s="242"/>
      <c r="AN353" s="242"/>
      <c r="AO353" s="242"/>
      <c r="AP353" s="242"/>
      <c r="AQ353" s="242"/>
      <c r="AS353" s="76" t="s">
        <v>693</v>
      </c>
      <c r="AT353" s="76"/>
      <c r="AU353" s="76"/>
      <c r="AV353" s="76"/>
      <c r="AW353" s="76"/>
      <c r="AX353" s="76"/>
      <c r="AY353" s="76"/>
      <c r="AZ353" s="76"/>
      <c r="BA353" s="76"/>
      <c r="BB353" s="76"/>
      <c r="BC353" s="76"/>
      <c r="BD353" s="76"/>
    </row>
    <row r="355" spans="1:56" ht="58" x14ac:dyDescent="0.35">
      <c r="Q355" s="14" t="s">
        <v>277</v>
      </c>
      <c r="R355" s="14" t="s">
        <v>272</v>
      </c>
      <c r="S355" s="14" t="s">
        <v>273</v>
      </c>
      <c r="T355" s="14" t="s">
        <v>274</v>
      </c>
    </row>
    <row r="356" spans="1:56" x14ac:dyDescent="0.35">
      <c r="A356" s="211" t="s">
        <v>120</v>
      </c>
      <c r="B356" s="256">
        <f t="shared" ref="B356:K356" si="107">+B129</f>
        <v>87.621751246566902</v>
      </c>
      <c r="C356" s="256">
        <f t="shared" si="107"/>
        <v>10.5222496932501</v>
      </c>
      <c r="D356" s="256">
        <f t="shared" si="107"/>
        <v>18.641553654775599</v>
      </c>
      <c r="E356" s="256" t="e">
        <f t="shared" si="107"/>
        <v>#DIV/0!</v>
      </c>
      <c r="F356" s="256">
        <f t="shared" si="107"/>
        <v>359.17021142684899</v>
      </c>
      <c r="G356" s="256">
        <f t="shared" si="107"/>
        <v>82.558878555732093</v>
      </c>
      <c r="H356" s="256">
        <f t="shared" si="107"/>
        <v>110.903439014771</v>
      </c>
      <c r="I356" s="256">
        <f t="shared" si="107"/>
        <v>103.939465641872</v>
      </c>
      <c r="J356" s="256">
        <f t="shared" si="107"/>
        <v>13.336377328437299</v>
      </c>
      <c r="K356" s="256">
        <f t="shared" si="107"/>
        <v>10.574309368996101</v>
      </c>
      <c r="M356" t="s">
        <v>696</v>
      </c>
      <c r="AK356" s="256"/>
      <c r="AL356" s="256"/>
      <c r="AM356" s="256"/>
      <c r="AN356" s="256"/>
      <c r="AO356" s="256"/>
      <c r="AP356" s="256"/>
      <c r="AQ356" s="256"/>
    </row>
    <row r="357" spans="1:56" x14ac:dyDescent="0.35">
      <c r="A357" t="s">
        <v>682</v>
      </c>
      <c r="B357" s="3">
        <f>+'9 HIDE Comparis AginUK (stock)'!$F$67</f>
        <v>90.957031644929742</v>
      </c>
      <c r="C357" s="3">
        <f>+'9 HIDE Comparis AginUK (stock)'!$F$67</f>
        <v>90.957031644929742</v>
      </c>
      <c r="D357" s="3">
        <f>+'9 HIDE Comparis AginUK (stock)'!$F$67</f>
        <v>90.957031644929742</v>
      </c>
      <c r="E357" s="3">
        <f>+'9 HIDE Comparis AginUK (stock)'!$F$67</f>
        <v>90.957031644929742</v>
      </c>
      <c r="F357" s="3">
        <f>+'9 HIDE Comparis AginUK (stock)'!$F$67</f>
        <v>90.957031644929742</v>
      </c>
      <c r="G357" s="3">
        <f>+'9 HIDE Comparis AginUK (stock)'!$F$67</f>
        <v>90.957031644929742</v>
      </c>
      <c r="H357" s="3">
        <f>+'9 HIDE Comparis AginUK (stock)'!$F$67</f>
        <v>90.957031644929742</v>
      </c>
      <c r="I357" s="3">
        <f>+'9 HIDE Comparis AginUK (stock)'!$F$67</f>
        <v>90.957031644929742</v>
      </c>
      <c r="J357" s="3">
        <f>+'9 HIDE Comparis AginUK (stock)'!$F$67</f>
        <v>90.957031644929742</v>
      </c>
      <c r="K357" s="3">
        <f>+'9 HIDE Comparis AginUK (stock)'!$F$67</f>
        <v>90.957031644929742</v>
      </c>
      <c r="M357" t="s">
        <v>705</v>
      </c>
      <c r="AK357" s="3"/>
      <c r="AL357" s="3"/>
      <c r="AM357" s="3"/>
      <c r="AN357" s="3"/>
      <c r="AO357" s="3"/>
      <c r="AP357" s="3"/>
      <c r="AQ357" s="3"/>
    </row>
    <row r="358" spans="1:56" x14ac:dyDescent="0.35">
      <c r="A358" t="s">
        <v>675</v>
      </c>
      <c r="B358" s="3">
        <f>+SUM(B357*B356)</f>
        <v>7969.8144009181478</v>
      </c>
      <c r="C358" s="3">
        <f t="shared" ref="C358:K358" si="108">+SUM(C357*C356)</f>
        <v>957.07259832480156</v>
      </c>
      <c r="D358" s="3">
        <f t="shared" si="108"/>
        <v>1695.5803856880798</v>
      </c>
      <c r="E358" s="3" t="e">
        <f t="shared" si="108"/>
        <v>#DIV/0!</v>
      </c>
      <c r="F358" s="3">
        <f t="shared" si="108"/>
        <v>32669.056286668008</v>
      </c>
      <c r="G358" s="3">
        <f t="shared" si="108"/>
        <v>7509.3105293636354</v>
      </c>
      <c r="H358" s="3">
        <f t="shared" si="108"/>
        <v>10087.447611998061</v>
      </c>
      <c r="I358" s="3">
        <f t="shared" si="108"/>
        <v>9454.0252655448403</v>
      </c>
      <c r="J358" s="3">
        <f t="shared" si="108"/>
        <v>1213.0372946913951</v>
      </c>
      <c r="K358" s="3">
        <f t="shared" si="108"/>
        <v>961.80779189905536</v>
      </c>
      <c r="M358" t="s">
        <v>706</v>
      </c>
      <c r="AK358" s="3"/>
      <c r="AL358" s="3"/>
      <c r="AM358" s="3"/>
      <c r="AN358" s="3"/>
      <c r="AO358" s="3"/>
      <c r="AP358" s="3"/>
      <c r="AQ358" s="3"/>
    </row>
    <row r="359" spans="1:56" x14ac:dyDescent="0.35">
      <c r="A359" s="211" t="s">
        <v>676</v>
      </c>
      <c r="B359" s="256">
        <f>+SUM(B$14*B356)</f>
        <v>5005305.161534491</v>
      </c>
      <c r="C359" s="256">
        <f t="shared" ref="C359:K359" si="109">+SUM(C$14*C356)</f>
        <v>147195.75622000048</v>
      </c>
      <c r="D359" s="256">
        <f t="shared" si="109"/>
        <v>110190.23111000001</v>
      </c>
      <c r="E359" s="256" t="e">
        <f t="shared" si="109"/>
        <v>#DIV/0!</v>
      </c>
      <c r="F359" s="256">
        <f t="shared" si="109"/>
        <v>2097194.9280944988</v>
      </c>
      <c r="G359" s="256">
        <f t="shared" si="109"/>
        <v>571967.91888999974</v>
      </c>
      <c r="H359" s="256">
        <f t="shared" si="109"/>
        <v>1418565.9549799992</v>
      </c>
      <c r="I359" s="256">
        <f t="shared" si="109"/>
        <v>623948.64342999726</v>
      </c>
      <c r="J359" s="256">
        <f t="shared" si="109"/>
        <v>17844.07820000004</v>
      </c>
      <c r="K359" s="256">
        <f t="shared" si="109"/>
        <v>16633.387579999933</v>
      </c>
      <c r="M359" t="s">
        <v>696</v>
      </c>
      <c r="O359" s="3">
        <f>+B359</f>
        <v>5005305.161534491</v>
      </c>
      <c r="Q359" s="3">
        <f>+'9 HIDE Comparis AginUK (stock)'!F79</f>
        <v>5201769</v>
      </c>
      <c r="R359" s="11">
        <f t="shared" ref="R359" si="110">+SUM(O359-Q359)/Q359</f>
        <v>-3.7768658790021052E-2</v>
      </c>
      <c r="S359" s="5">
        <v>2018</v>
      </c>
      <c r="T359" t="s">
        <v>282</v>
      </c>
      <c r="AK359" s="256"/>
      <c r="AL359" s="256"/>
      <c r="AM359" s="256"/>
      <c r="AN359" s="256"/>
      <c r="AO359" s="256"/>
      <c r="AP359" s="256"/>
      <c r="AQ359" s="256"/>
      <c r="AS359" t="s">
        <v>727</v>
      </c>
    </row>
    <row r="360" spans="1:56" x14ac:dyDescent="0.35">
      <c r="A360" t="s">
        <v>677</v>
      </c>
      <c r="B360" s="3">
        <f>+SUM(B359*B357)</f>
        <v>455267699.97022289</v>
      </c>
      <c r="C360" s="3">
        <f t="shared" ref="C360:K360" si="111">+SUM(C359*C357)</f>
        <v>13388489.056501947</v>
      </c>
      <c r="D360" s="3">
        <f t="shared" si="111"/>
        <v>10022576.338034393</v>
      </c>
      <c r="E360" s="3" t="e">
        <f t="shared" si="111"/>
        <v>#DIV/0!</v>
      </c>
      <c r="F360" s="3">
        <f t="shared" si="111"/>
        <v>190754625.44027749</v>
      </c>
      <c r="G360" s="3">
        <f t="shared" si="111"/>
        <v>52024504.098362312</v>
      </c>
      <c r="H360" s="3">
        <f t="shared" si="111"/>
        <v>129028548.45753577</v>
      </c>
      <c r="I360" s="3">
        <f t="shared" si="111"/>
        <v>56752516.505273245</v>
      </c>
      <c r="J360" s="3">
        <f t="shared" si="111"/>
        <v>1623044.3855120046</v>
      </c>
      <c r="K360" s="3">
        <f t="shared" si="111"/>
        <v>1512923.5604764353</v>
      </c>
      <c r="M360" t="s">
        <v>707</v>
      </c>
      <c r="O360" s="3"/>
      <c r="AK360" s="3"/>
      <c r="AL360" s="3"/>
      <c r="AM360" s="3"/>
      <c r="AN360" s="3"/>
      <c r="AO360" s="3"/>
      <c r="AP360" s="3"/>
      <c r="AQ360" s="3"/>
    </row>
    <row r="361" spans="1:56" x14ac:dyDescent="0.35">
      <c r="A361" t="s">
        <v>680</v>
      </c>
      <c r="B361" s="3">
        <f>+SUM(B360/1000)/1000</f>
        <v>455.26769997022291</v>
      </c>
      <c r="C361" s="3">
        <f t="shared" ref="C361:K361" si="112">+SUM(C360/1000)/1000</f>
        <v>13.388489056501946</v>
      </c>
      <c r="D361" s="3">
        <f t="shared" si="112"/>
        <v>10.022576338034392</v>
      </c>
      <c r="E361" s="3" t="e">
        <f t="shared" si="112"/>
        <v>#DIV/0!</v>
      </c>
      <c r="F361" s="3">
        <f t="shared" si="112"/>
        <v>190.75462544027749</v>
      </c>
      <c r="G361" s="3">
        <f t="shared" si="112"/>
        <v>52.024504098362314</v>
      </c>
      <c r="H361" s="3">
        <f t="shared" si="112"/>
        <v>129.02854845753578</v>
      </c>
      <c r="I361" s="3">
        <f t="shared" si="112"/>
        <v>56.752516505273249</v>
      </c>
      <c r="J361" s="3">
        <f t="shared" si="112"/>
        <v>1.6230443855120045</v>
      </c>
      <c r="K361" s="3">
        <f t="shared" si="112"/>
        <v>1.5129235604764353</v>
      </c>
      <c r="M361" t="s">
        <v>708</v>
      </c>
      <c r="O361" s="3">
        <f>+B361</f>
        <v>455.26769997022291</v>
      </c>
      <c r="Q361" s="3">
        <f>+'9 HIDE Comparis AginUK (stock)'!F82</f>
        <v>473.1374675426145</v>
      </c>
      <c r="R361" s="11">
        <f t="shared" ref="R361" si="113">+SUM(O361-Q361)/Q361</f>
        <v>-3.7768658790020899E-2</v>
      </c>
      <c r="S361" s="5">
        <v>2018</v>
      </c>
      <c r="T361" t="s">
        <v>282</v>
      </c>
      <c r="AK361" s="3"/>
      <c r="AL361" s="3"/>
      <c r="AM361" s="3"/>
      <c r="AN361" s="3"/>
      <c r="AO361" s="3"/>
      <c r="AP361" s="3"/>
      <c r="AQ361" s="3"/>
      <c r="AS361" t="s">
        <v>727</v>
      </c>
    </row>
    <row r="362" spans="1:56" x14ac:dyDescent="0.35">
      <c r="A362" s="149" t="s">
        <v>393</v>
      </c>
      <c r="B362">
        <f>+'9 HIDE Comparis AginUK (stock)'!$F$46</f>
        <v>361.4</v>
      </c>
      <c r="C362">
        <f>+'9 HIDE Comparis AginUK (stock)'!$F$46</f>
        <v>361.4</v>
      </c>
      <c r="D362">
        <f>+'9 HIDE Comparis AginUK (stock)'!$F$46</f>
        <v>361.4</v>
      </c>
      <c r="E362">
        <f>+'9 HIDE Comparis AginUK (stock)'!$F$46</f>
        <v>361.4</v>
      </c>
      <c r="F362">
        <f>+'9 HIDE Comparis AginUK (stock)'!$F$46</f>
        <v>361.4</v>
      </c>
      <c r="G362">
        <f>+'9 HIDE Comparis AginUK (stock)'!$F$46</f>
        <v>361.4</v>
      </c>
      <c r="H362">
        <f>+'9 HIDE Comparis AginUK (stock)'!$F$46</f>
        <v>361.4</v>
      </c>
      <c r="I362">
        <f>+'9 HIDE Comparis AginUK (stock)'!$F$46</f>
        <v>361.4</v>
      </c>
      <c r="J362">
        <f>+'9 HIDE Comparis AginUK (stock)'!$F$46</f>
        <v>361.4</v>
      </c>
      <c r="K362">
        <f>+'9 HIDE Comparis AginUK (stock)'!$F$46</f>
        <v>361.4</v>
      </c>
      <c r="M362" t="s">
        <v>709</v>
      </c>
    </row>
    <row r="363" spans="1:56" x14ac:dyDescent="0.35">
      <c r="A363" s="149" t="s">
        <v>679</v>
      </c>
      <c r="B363" s="3">
        <f>+SUM(B360*(B362/100))</f>
        <v>1645337467.6923854</v>
      </c>
      <c r="C363" s="3">
        <f t="shared" ref="C363:K363" si="114">+SUM(C360*(C362/100))</f>
        <v>48385999.450198039</v>
      </c>
      <c r="D363" s="3">
        <f t="shared" si="114"/>
        <v>36221590.885656297</v>
      </c>
      <c r="E363" s="3" t="e">
        <f t="shared" si="114"/>
        <v>#DIV/0!</v>
      </c>
      <c r="F363" s="3">
        <f t="shared" si="114"/>
        <v>689387216.3411628</v>
      </c>
      <c r="G363" s="3">
        <f t="shared" si="114"/>
        <v>188016557.81148139</v>
      </c>
      <c r="H363" s="3">
        <f t="shared" si="114"/>
        <v>466309174.1255343</v>
      </c>
      <c r="I363" s="3">
        <f t="shared" si="114"/>
        <v>205103594.65005749</v>
      </c>
      <c r="J363" s="3">
        <f t="shared" si="114"/>
        <v>5865682.4092403846</v>
      </c>
      <c r="K363" s="3">
        <f t="shared" si="114"/>
        <v>5467705.7475618375</v>
      </c>
      <c r="M363" t="s">
        <v>699</v>
      </c>
      <c r="O363" s="3">
        <f>+B363</f>
        <v>1645337467.6923854</v>
      </c>
      <c r="Q363" s="75">
        <f>+'9 HIDE Comparis AginUK (stock)'!F83</f>
        <v>1709918807.6990089</v>
      </c>
      <c r="R363" s="11">
        <f t="shared" ref="R363" si="115">+SUM(O363-Q363)/Q363</f>
        <v>-3.7768658790021059E-2</v>
      </c>
      <c r="S363" s="5">
        <v>2018</v>
      </c>
      <c r="T363" t="s">
        <v>282</v>
      </c>
      <c r="AK363" s="3"/>
      <c r="AL363" s="3"/>
      <c r="AM363" s="3"/>
      <c r="AN363" s="3"/>
      <c r="AO363" s="3"/>
      <c r="AP363" s="3"/>
      <c r="AQ363" s="3"/>
      <c r="AS363" t="s">
        <v>727</v>
      </c>
    </row>
    <row r="365" spans="1:56" x14ac:dyDescent="0.35">
      <c r="A365" s="211" t="s">
        <v>137</v>
      </c>
      <c r="B365" s="256">
        <f t="shared" ref="B365:K365" si="116">+B148</f>
        <v>214.86133328478499</v>
      </c>
      <c r="C365" s="256">
        <f t="shared" si="116"/>
        <v>42.520681409654699</v>
      </c>
      <c r="D365" s="256" t="e">
        <f t="shared" si="116"/>
        <v>#DIV/0!</v>
      </c>
      <c r="E365" s="256" t="e">
        <f t="shared" si="116"/>
        <v>#DIV/0!</v>
      </c>
      <c r="F365" s="256">
        <f t="shared" si="116"/>
        <v>67.232396745995203</v>
      </c>
      <c r="G365" s="256">
        <f t="shared" si="116"/>
        <v>752.29166642044299</v>
      </c>
      <c r="H365" s="256">
        <f t="shared" si="116"/>
        <v>311.62966270207198</v>
      </c>
      <c r="I365" s="256">
        <f t="shared" si="116"/>
        <v>289.22576959391398</v>
      </c>
      <c r="J365" s="256">
        <f t="shared" si="116"/>
        <v>52.375639484113698</v>
      </c>
      <c r="K365" s="256">
        <f t="shared" si="116"/>
        <v>47.917914266873098</v>
      </c>
      <c r="M365" t="s">
        <v>696</v>
      </c>
      <c r="AK365" s="256"/>
      <c r="AL365" s="256"/>
      <c r="AM365" s="256"/>
      <c r="AN365" s="256"/>
      <c r="AO365" s="256"/>
      <c r="AP365" s="256"/>
      <c r="AQ365" s="256"/>
    </row>
    <row r="366" spans="1:56" x14ac:dyDescent="0.35">
      <c r="A366" t="s">
        <v>682</v>
      </c>
      <c r="B366" s="3">
        <f>+'9 HIDE Comparis AginUK (stock)'!$T$67</f>
        <v>8.681211331813742</v>
      </c>
      <c r="C366" s="3">
        <f>+'9 HIDE Comparis AginUK (stock)'!$T$67</f>
        <v>8.681211331813742</v>
      </c>
      <c r="D366" s="3">
        <f>+'9 HIDE Comparis AginUK (stock)'!$T$67</f>
        <v>8.681211331813742</v>
      </c>
      <c r="E366" s="3">
        <f>+'9 HIDE Comparis AginUK (stock)'!$T$67</f>
        <v>8.681211331813742</v>
      </c>
      <c r="F366" s="3">
        <f>+'9 HIDE Comparis AginUK (stock)'!$T$67</f>
        <v>8.681211331813742</v>
      </c>
      <c r="G366" s="3">
        <f>+'9 HIDE Comparis AginUK (stock)'!$T$67</f>
        <v>8.681211331813742</v>
      </c>
      <c r="H366" s="3">
        <f>+'9 HIDE Comparis AginUK (stock)'!$T$67</f>
        <v>8.681211331813742</v>
      </c>
      <c r="I366" s="3">
        <f>+'9 HIDE Comparis AginUK (stock)'!$T$67</f>
        <v>8.681211331813742</v>
      </c>
      <c r="J366" s="3">
        <f>+'9 HIDE Comparis AginUK (stock)'!$T$67</f>
        <v>8.681211331813742</v>
      </c>
      <c r="K366" s="3">
        <f>+'9 HIDE Comparis AginUK (stock)'!$T$67</f>
        <v>8.681211331813742</v>
      </c>
      <c r="M366" t="s">
        <v>705</v>
      </c>
      <c r="AK366" s="3"/>
      <c r="AL366" s="3"/>
      <c r="AM366" s="3"/>
      <c r="AN366" s="3"/>
      <c r="AO366" s="3"/>
      <c r="AP366" s="3"/>
      <c r="AQ366" s="3"/>
    </row>
    <row r="367" spans="1:56" x14ac:dyDescent="0.35">
      <c r="A367" t="s">
        <v>675</v>
      </c>
      <c r="B367" s="3">
        <f>+SUM(B366*B365)</f>
        <v>1865.2566412804847</v>
      </c>
      <c r="C367" s="3">
        <f t="shared" ref="C367:K367" si="117">+SUM(C366*C365)</f>
        <v>369.13102128993631</v>
      </c>
      <c r="D367" s="3" t="e">
        <f t="shared" si="117"/>
        <v>#DIV/0!</v>
      </c>
      <c r="E367" s="3" t="e">
        <f t="shared" si="117"/>
        <v>#DIV/0!</v>
      </c>
      <c r="F367" s="3">
        <f t="shared" si="117"/>
        <v>583.65864449633091</v>
      </c>
      <c r="G367" s="3">
        <f t="shared" si="117"/>
        <v>6530.8029393581937</v>
      </c>
      <c r="H367" s="3">
        <f t="shared" si="117"/>
        <v>2705.3229591785216</v>
      </c>
      <c r="I367" s="3">
        <f t="shared" si="117"/>
        <v>2510.8300284512366</v>
      </c>
      <c r="J367" s="3">
        <f t="shared" si="117"/>
        <v>454.68399500047911</v>
      </c>
      <c r="K367" s="3">
        <f t="shared" si="117"/>
        <v>415.98554033045809</v>
      </c>
      <c r="M367" t="s">
        <v>706</v>
      </c>
      <c r="AK367" s="3"/>
      <c r="AL367" s="3"/>
      <c r="AM367" s="3"/>
      <c r="AN367" s="3"/>
      <c r="AO367" s="3"/>
      <c r="AP367" s="3"/>
      <c r="AQ367" s="3"/>
    </row>
    <row r="368" spans="1:56" x14ac:dyDescent="0.35">
      <c r="A368" s="211" t="s">
        <v>681</v>
      </c>
      <c r="B368" s="256">
        <f>+SUM(B$14*B365)</f>
        <v>12273739.399229981</v>
      </c>
      <c r="C368" s="256">
        <f t="shared" ref="C368:K368" si="118">+SUM(C$14*C365)</f>
        <v>594821.83350000018</v>
      </c>
      <c r="D368" s="256" t="e">
        <f t="shared" si="118"/>
        <v>#DIV/0!</v>
      </c>
      <c r="E368" s="256" t="e">
        <f t="shared" si="118"/>
        <v>#DIV/0!</v>
      </c>
      <c r="F368" s="256">
        <f t="shared" si="118"/>
        <v>392569.97650000028</v>
      </c>
      <c r="G368" s="256">
        <f t="shared" si="118"/>
        <v>5211876.7401899956</v>
      </c>
      <c r="H368" s="256">
        <f t="shared" si="118"/>
        <v>3986055.2026</v>
      </c>
      <c r="I368" s="256">
        <f t="shared" si="118"/>
        <v>1736222.3816399963</v>
      </c>
      <c r="J368" s="256">
        <f t="shared" si="118"/>
        <v>70078.626579999924</v>
      </c>
      <c r="K368" s="256">
        <f t="shared" si="118"/>
        <v>75374.874349999969</v>
      </c>
      <c r="M368" t="s">
        <v>696</v>
      </c>
      <c r="O368" s="3">
        <f>+B368</f>
        <v>12273739.399229981</v>
      </c>
      <c r="Q368" s="3">
        <f>+'9 HIDE Comparis AginUK (stock)'!T79</f>
        <v>15650618.999999896</v>
      </c>
      <c r="R368" s="11">
        <f t="shared" ref="R368" si="119">+SUM(O368-Q368)/Q368</f>
        <v>-0.21576652021047457</v>
      </c>
      <c r="S368" s="5">
        <v>2018</v>
      </c>
      <c r="T368" t="s">
        <v>282</v>
      </c>
      <c r="AK368" s="256"/>
      <c r="AL368" s="256"/>
      <c r="AM368" s="256"/>
      <c r="AN368" s="256"/>
      <c r="AO368" s="256"/>
      <c r="AP368" s="256"/>
      <c r="AQ368" s="256"/>
      <c r="AS368" t="s">
        <v>727</v>
      </c>
    </row>
    <row r="369" spans="1:45" x14ac:dyDescent="0.35">
      <c r="A369" t="s">
        <v>677</v>
      </c>
      <c r="B369" s="3">
        <f>+SUM(B368*B366)</f>
        <v>106550925.55632409</v>
      </c>
      <c r="C369" s="3">
        <f t="shared" ref="C369:K369" si="120">+SUM(C368*C366)</f>
        <v>5163774.0413904283</v>
      </c>
      <c r="D369" s="3" t="e">
        <f t="shared" si="120"/>
        <v>#DIV/0!</v>
      </c>
      <c r="E369" s="3" t="e">
        <f t="shared" si="120"/>
        <v>#DIV/0!</v>
      </c>
      <c r="F369" s="3">
        <f t="shared" si="120"/>
        <v>3407982.9285216569</v>
      </c>
      <c r="G369" s="3">
        <f t="shared" si="120"/>
        <v>45245403.416953854</v>
      </c>
      <c r="H369" s="3">
        <f t="shared" si="120"/>
        <v>34603787.594046243</v>
      </c>
      <c r="I369" s="3">
        <f t="shared" si="120"/>
        <v>15072513.41404178</v>
      </c>
      <c r="J369" s="3">
        <f t="shared" si="120"/>
        <v>608367.36718423909</v>
      </c>
      <c r="K369" s="3">
        <f t="shared" si="120"/>
        <v>654345.21334125672</v>
      </c>
      <c r="M369" t="s">
        <v>707</v>
      </c>
      <c r="O369" s="3"/>
      <c r="AK369" s="3"/>
      <c r="AL369" s="3"/>
      <c r="AM369" s="3"/>
      <c r="AN369" s="3"/>
      <c r="AO369" s="3"/>
      <c r="AP369" s="3"/>
      <c r="AQ369" s="3"/>
    </row>
    <row r="370" spans="1:45" x14ac:dyDescent="0.35">
      <c r="A370" t="s">
        <v>680</v>
      </c>
      <c r="B370" s="3">
        <f>+SUM(B369/1000)/1000</f>
        <v>106.55092555632409</v>
      </c>
      <c r="C370" s="3">
        <f t="shared" ref="C370:K370" si="121">+SUM(C369/1000)/1000</f>
        <v>5.1637740413904281</v>
      </c>
      <c r="D370" s="3" t="e">
        <f t="shared" si="121"/>
        <v>#DIV/0!</v>
      </c>
      <c r="E370" s="3" t="e">
        <f t="shared" si="121"/>
        <v>#DIV/0!</v>
      </c>
      <c r="F370" s="3">
        <f t="shared" si="121"/>
        <v>3.407982928521657</v>
      </c>
      <c r="G370" s="3">
        <f t="shared" si="121"/>
        <v>45.245403416953856</v>
      </c>
      <c r="H370" s="3">
        <f t="shared" si="121"/>
        <v>34.603787594046238</v>
      </c>
      <c r="I370" s="3">
        <f t="shared" si="121"/>
        <v>15.072513414041779</v>
      </c>
      <c r="J370" s="3">
        <f t="shared" si="121"/>
        <v>0.60836736718423912</v>
      </c>
      <c r="K370" s="3">
        <f t="shared" si="121"/>
        <v>0.65434521334125673</v>
      </c>
      <c r="M370" t="s">
        <v>708</v>
      </c>
      <c r="O370" s="3">
        <f>+B370</f>
        <v>106.55092555632409</v>
      </c>
      <c r="Q370" s="3">
        <f>+'9 HIDE Comparis AginUK (stock)'!T82</f>
        <v>135.86633101269854</v>
      </c>
      <c r="R370" s="11">
        <f t="shared" ref="R370" si="122">+SUM(O370-Q370)/Q370</f>
        <v>-0.2157665202104746</v>
      </c>
      <c r="S370" s="5">
        <v>2018</v>
      </c>
      <c r="T370" t="s">
        <v>282</v>
      </c>
      <c r="AK370" s="3"/>
      <c r="AL370" s="3"/>
      <c r="AM370" s="3"/>
      <c r="AN370" s="3"/>
      <c r="AO370" s="3"/>
      <c r="AP370" s="3"/>
      <c r="AQ370" s="3"/>
      <c r="AS370" t="s">
        <v>727</v>
      </c>
    </row>
    <row r="371" spans="1:45" x14ac:dyDescent="0.35">
      <c r="A371" s="171" t="s">
        <v>488</v>
      </c>
      <c r="B371">
        <f>+'9 HIDE Comparis AginUK (stock)'!$T$46</f>
        <v>444</v>
      </c>
      <c r="C371">
        <f>+'9 HIDE Comparis AginUK (stock)'!$T$46</f>
        <v>444</v>
      </c>
      <c r="D371">
        <f>+'9 HIDE Comparis AginUK (stock)'!$T$46</f>
        <v>444</v>
      </c>
      <c r="E371">
        <f>+'9 HIDE Comparis AginUK (stock)'!$T$46</f>
        <v>444</v>
      </c>
      <c r="F371">
        <f>+'9 HIDE Comparis AginUK (stock)'!$T$46</f>
        <v>444</v>
      </c>
      <c r="G371">
        <f>+'9 HIDE Comparis AginUK (stock)'!$T$46</f>
        <v>444</v>
      </c>
      <c r="H371">
        <f>+'9 HIDE Comparis AginUK (stock)'!$T$46</f>
        <v>444</v>
      </c>
      <c r="I371">
        <f>+'9 HIDE Comparis AginUK (stock)'!$T$46</f>
        <v>444</v>
      </c>
      <c r="J371">
        <f>+'9 HIDE Comparis AginUK (stock)'!$T$46</f>
        <v>444</v>
      </c>
      <c r="K371">
        <f>+'9 HIDE Comparis AginUK (stock)'!$T$46</f>
        <v>444</v>
      </c>
      <c r="M371" t="s">
        <v>709</v>
      </c>
    </row>
    <row r="372" spans="1:45" x14ac:dyDescent="0.35">
      <c r="A372" s="149" t="s">
        <v>679</v>
      </c>
      <c r="B372" s="3">
        <f>+SUM(B369*(B371/100))</f>
        <v>473086109.470079</v>
      </c>
      <c r="C372" s="3">
        <f t="shared" ref="C372:K372" si="123">+SUM(C369*(C371/100))</f>
        <v>22927156.743773505</v>
      </c>
      <c r="D372" s="3" t="e">
        <f t="shared" si="123"/>
        <v>#DIV/0!</v>
      </c>
      <c r="E372" s="3" t="e">
        <f t="shared" si="123"/>
        <v>#DIV/0!</v>
      </c>
      <c r="F372" s="3">
        <f t="shared" si="123"/>
        <v>15131444.202636158</v>
      </c>
      <c r="G372" s="3">
        <f t="shared" si="123"/>
        <v>200889591.17127514</v>
      </c>
      <c r="H372" s="3">
        <f t="shared" si="123"/>
        <v>153640816.91756532</v>
      </c>
      <c r="I372" s="3">
        <f t="shared" si="123"/>
        <v>66921959.558345512</v>
      </c>
      <c r="J372" s="3">
        <f t="shared" si="123"/>
        <v>2701151.1102980217</v>
      </c>
      <c r="K372" s="3">
        <f t="shared" si="123"/>
        <v>2905292.7472351799</v>
      </c>
      <c r="M372" t="s">
        <v>699</v>
      </c>
      <c r="O372" s="3">
        <f>+B372</f>
        <v>473086109.470079</v>
      </c>
      <c r="Q372" s="75">
        <f>+'9 HIDE Comparis AginUK (stock)'!T83</f>
        <v>603246509.69638145</v>
      </c>
      <c r="R372" s="11">
        <f t="shared" ref="R372" si="124">+SUM(O372-Q372)/Q372</f>
        <v>-0.21576652021047443</v>
      </c>
      <c r="S372" s="5">
        <v>2018</v>
      </c>
      <c r="T372" t="s">
        <v>282</v>
      </c>
      <c r="AK372" s="3"/>
      <c r="AL372" s="3"/>
      <c r="AM372" s="3"/>
      <c r="AN372" s="3"/>
      <c r="AO372" s="3"/>
      <c r="AP372" s="3"/>
      <c r="AQ372" s="3"/>
      <c r="AS372" t="s">
        <v>727</v>
      </c>
    </row>
    <row r="374" spans="1:45" x14ac:dyDescent="0.35">
      <c r="A374" s="211" t="s">
        <v>145</v>
      </c>
      <c r="B374" s="256">
        <f t="shared" ref="B374:K374" si="125">+B158</f>
        <v>92.191076283442698</v>
      </c>
      <c r="C374" s="256" t="e">
        <f t="shared" si="125"/>
        <v>#DIV/0!</v>
      </c>
      <c r="D374" s="256" t="e">
        <f t="shared" si="125"/>
        <v>#DIV/0!</v>
      </c>
      <c r="E374" s="256" t="e">
        <f t="shared" si="125"/>
        <v>#DIV/0!</v>
      </c>
      <c r="F374" s="256" t="e">
        <f t="shared" si="125"/>
        <v>#DIV/0!</v>
      </c>
      <c r="G374" s="256" t="e">
        <f t="shared" si="125"/>
        <v>#DIV/0!</v>
      </c>
      <c r="H374" s="256" t="e">
        <f t="shared" si="125"/>
        <v>#DIV/0!</v>
      </c>
      <c r="I374" s="256" t="e">
        <f t="shared" si="125"/>
        <v>#DIV/0!</v>
      </c>
      <c r="J374" s="256">
        <f t="shared" si="125"/>
        <v>2948.6188017881</v>
      </c>
      <c r="K374" s="256" t="e">
        <f t="shared" si="125"/>
        <v>#DIV/0!</v>
      </c>
      <c r="M374" t="s">
        <v>696</v>
      </c>
      <c r="AK374" s="256"/>
      <c r="AL374" s="256"/>
      <c r="AM374" s="256"/>
      <c r="AN374" s="256"/>
      <c r="AO374" s="256"/>
      <c r="AP374" s="256"/>
      <c r="AQ374" s="256"/>
    </row>
    <row r="375" spans="1:45" x14ac:dyDescent="0.35">
      <c r="A375" t="s">
        <v>682</v>
      </c>
      <c r="B375" s="3">
        <f>+'9 HIDE Comparis AginUK (stock)'!$M$67</f>
        <v>176.82003192338388</v>
      </c>
      <c r="C375" s="3">
        <f>+'9 HIDE Comparis AginUK (stock)'!$M$67</f>
        <v>176.82003192338388</v>
      </c>
      <c r="D375" s="3">
        <f>+'9 HIDE Comparis AginUK (stock)'!$M$67</f>
        <v>176.82003192338388</v>
      </c>
      <c r="E375" s="3">
        <f>+'9 HIDE Comparis AginUK (stock)'!$M$67</f>
        <v>176.82003192338388</v>
      </c>
      <c r="F375" s="3">
        <f>+'9 HIDE Comparis AginUK (stock)'!$M$67</f>
        <v>176.82003192338388</v>
      </c>
      <c r="G375" s="3">
        <f>+'9 HIDE Comparis AginUK (stock)'!$M$67</f>
        <v>176.82003192338388</v>
      </c>
      <c r="H375" s="3">
        <f>+'9 HIDE Comparis AginUK (stock)'!$M$67</f>
        <v>176.82003192338388</v>
      </c>
      <c r="I375" s="3">
        <f>+'9 HIDE Comparis AginUK (stock)'!$M$67</f>
        <v>176.82003192338388</v>
      </c>
      <c r="J375" s="3">
        <f>+'9 HIDE Comparis AginUK (stock)'!$M$67</f>
        <v>176.82003192338388</v>
      </c>
      <c r="K375" s="3">
        <f>+'9 HIDE Comparis AginUK (stock)'!$M$67</f>
        <v>176.82003192338388</v>
      </c>
      <c r="M375" t="s">
        <v>705</v>
      </c>
      <c r="AK375" s="3"/>
      <c r="AL375" s="3"/>
      <c r="AM375" s="3"/>
      <c r="AN375" s="3"/>
      <c r="AO375" s="3"/>
      <c r="AP375" s="3"/>
      <c r="AQ375" s="3"/>
    </row>
    <row r="376" spans="1:45" x14ac:dyDescent="0.35">
      <c r="A376" t="s">
        <v>675</v>
      </c>
      <c r="B376" s="3">
        <f>+SUM(B375*B374)</f>
        <v>16301.229051489456</v>
      </c>
      <c r="C376" s="3" t="e">
        <f t="shared" ref="C376:K376" si="126">+SUM(C375*C374)</f>
        <v>#DIV/0!</v>
      </c>
      <c r="D376" s="3" t="e">
        <f t="shared" si="126"/>
        <v>#DIV/0!</v>
      </c>
      <c r="E376" s="3" t="e">
        <f t="shared" si="126"/>
        <v>#DIV/0!</v>
      </c>
      <c r="F376" s="3" t="e">
        <f t="shared" si="126"/>
        <v>#DIV/0!</v>
      </c>
      <c r="G376" s="3" t="e">
        <f t="shared" si="126"/>
        <v>#DIV/0!</v>
      </c>
      <c r="H376" s="3" t="e">
        <f t="shared" si="126"/>
        <v>#DIV/0!</v>
      </c>
      <c r="I376" s="3" t="e">
        <f t="shared" si="126"/>
        <v>#DIV/0!</v>
      </c>
      <c r="J376" s="3">
        <f t="shared" si="126"/>
        <v>521374.87066206179</v>
      </c>
      <c r="K376" s="3" t="e">
        <f t="shared" si="126"/>
        <v>#DIV/0!</v>
      </c>
      <c r="M376" t="s">
        <v>706</v>
      </c>
      <c r="AK376" s="3"/>
      <c r="AL376" s="3"/>
      <c r="AM376" s="3"/>
      <c r="AN376" s="3"/>
      <c r="AO376" s="3"/>
      <c r="AP376" s="3"/>
      <c r="AQ376" s="3"/>
    </row>
    <row r="377" spans="1:45" x14ac:dyDescent="0.35">
      <c r="A377" s="211" t="s">
        <v>683</v>
      </c>
      <c r="B377" s="256">
        <f>+SUM(B$14*B374)</f>
        <v>5266323.2976299999</v>
      </c>
      <c r="C377" s="256" t="e">
        <f t="shared" ref="C377:K377" si="127">+SUM(C$14*C374)</f>
        <v>#DIV/0!</v>
      </c>
      <c r="D377" s="256" t="e">
        <f t="shared" si="127"/>
        <v>#DIV/0!</v>
      </c>
      <c r="E377" s="256" t="e">
        <f t="shared" si="127"/>
        <v>#DIV/0!</v>
      </c>
      <c r="F377" s="256" t="e">
        <f t="shared" si="127"/>
        <v>#DIV/0!</v>
      </c>
      <c r="G377" s="256" t="e">
        <f t="shared" si="127"/>
        <v>#DIV/0!</v>
      </c>
      <c r="H377" s="256" t="e">
        <f t="shared" si="127"/>
        <v>#DIV/0!</v>
      </c>
      <c r="I377" s="256" t="e">
        <f t="shared" si="127"/>
        <v>#DIV/0!</v>
      </c>
      <c r="J377" s="256">
        <f t="shared" si="127"/>
        <v>3945253.136239999</v>
      </c>
      <c r="K377" s="256" t="e">
        <f t="shared" si="127"/>
        <v>#DIV/0!</v>
      </c>
      <c r="M377" t="s">
        <v>696</v>
      </c>
      <c r="O377" s="3">
        <f>+B377</f>
        <v>5266323.2976299999</v>
      </c>
      <c r="Q377" s="3">
        <f>+'9 HIDE Comparis AginUK (stock)'!M79</f>
        <v>4038496.0000000047</v>
      </c>
      <c r="R377" s="11">
        <f t="shared" ref="R377" si="128">+SUM(O377-Q377)/Q377</f>
        <v>0.30403083168337763</v>
      </c>
      <c r="S377" s="5">
        <v>2018</v>
      </c>
      <c r="T377" t="s">
        <v>282</v>
      </c>
      <c r="AK377" s="256"/>
      <c r="AL377" s="256"/>
      <c r="AM377" s="256"/>
      <c r="AN377" s="256"/>
      <c r="AO377" s="256"/>
      <c r="AP377" s="256"/>
      <c r="AQ377" s="256"/>
      <c r="AS377" t="s">
        <v>727</v>
      </c>
    </row>
    <row r="378" spans="1:45" x14ac:dyDescent="0.35">
      <c r="A378" t="s">
        <v>677</v>
      </c>
      <c r="B378" s="3">
        <f>+SUM(B377*B375)</f>
        <v>931191453.60579681</v>
      </c>
      <c r="C378" s="3" t="e">
        <f t="shared" ref="C378:K378" si="129">+SUM(C377*C375)</f>
        <v>#DIV/0!</v>
      </c>
      <c r="D378" s="3" t="e">
        <f t="shared" si="129"/>
        <v>#DIV/0!</v>
      </c>
      <c r="E378" s="3" t="e">
        <f t="shared" si="129"/>
        <v>#DIV/0!</v>
      </c>
      <c r="F378" s="3" t="e">
        <f t="shared" si="129"/>
        <v>#DIV/0!</v>
      </c>
      <c r="G378" s="3" t="e">
        <f t="shared" si="129"/>
        <v>#DIV/0!</v>
      </c>
      <c r="H378" s="3" t="e">
        <f t="shared" si="129"/>
        <v>#DIV/0!</v>
      </c>
      <c r="I378" s="3" t="e">
        <f t="shared" si="129"/>
        <v>#DIV/0!</v>
      </c>
      <c r="J378" s="3">
        <f t="shared" si="129"/>
        <v>697599785.49578702</v>
      </c>
      <c r="K378" s="3" t="e">
        <f t="shared" si="129"/>
        <v>#DIV/0!</v>
      </c>
      <c r="M378" t="s">
        <v>707</v>
      </c>
      <c r="O378" s="3"/>
      <c r="AK378" s="3"/>
      <c r="AL378" s="3"/>
      <c r="AM378" s="3"/>
      <c r="AN378" s="3"/>
      <c r="AO378" s="3"/>
      <c r="AP378" s="3"/>
      <c r="AQ378" s="3"/>
    </row>
    <row r="379" spans="1:45" x14ac:dyDescent="0.35">
      <c r="A379" t="s">
        <v>680</v>
      </c>
      <c r="B379" s="3">
        <f>+SUM(B378/1000)/1000</f>
        <v>931.19145360579682</v>
      </c>
      <c r="C379" s="3" t="e">
        <f t="shared" ref="C379:K379" si="130">+SUM(C378/1000)/1000</f>
        <v>#DIV/0!</v>
      </c>
      <c r="D379" s="3" t="e">
        <f t="shared" si="130"/>
        <v>#DIV/0!</v>
      </c>
      <c r="E379" s="3" t="e">
        <f t="shared" si="130"/>
        <v>#DIV/0!</v>
      </c>
      <c r="F379" s="3" t="e">
        <f t="shared" si="130"/>
        <v>#DIV/0!</v>
      </c>
      <c r="G379" s="3" t="e">
        <f t="shared" si="130"/>
        <v>#DIV/0!</v>
      </c>
      <c r="H379" s="3" t="e">
        <f t="shared" si="130"/>
        <v>#DIV/0!</v>
      </c>
      <c r="I379" s="3" t="e">
        <f t="shared" si="130"/>
        <v>#DIV/0!</v>
      </c>
      <c r="J379" s="3">
        <f t="shared" si="130"/>
        <v>697.59978549578705</v>
      </c>
      <c r="K379" s="3" t="e">
        <f t="shared" si="130"/>
        <v>#DIV/0!</v>
      </c>
      <c r="M379" t="s">
        <v>708</v>
      </c>
      <c r="O379" s="3">
        <f>+B379</f>
        <v>931.19145360579682</v>
      </c>
      <c r="Q379" s="3">
        <f>+'9 HIDE Comparis AginUK (stock)'!M82</f>
        <v>714.08699164245888</v>
      </c>
      <c r="R379" s="11">
        <f t="shared" ref="R379" si="131">+SUM(O379-Q379)/Q379</f>
        <v>0.30403083168337769</v>
      </c>
      <c r="S379" s="5">
        <v>2018</v>
      </c>
      <c r="T379" t="s">
        <v>282</v>
      </c>
      <c r="AK379" s="3"/>
      <c r="AL379" s="3"/>
      <c r="AM379" s="3"/>
      <c r="AN379" s="3"/>
      <c r="AO379" s="3"/>
      <c r="AP379" s="3"/>
      <c r="AQ379" s="3"/>
      <c r="AS379" t="s">
        <v>727</v>
      </c>
    </row>
    <row r="380" spans="1:45" x14ac:dyDescent="0.35">
      <c r="A380" s="149" t="s">
        <v>408</v>
      </c>
      <c r="B380">
        <f>+'9 HIDE Comparis AginUK (stock)'!$M$46</f>
        <v>147</v>
      </c>
      <c r="C380">
        <f>+'9 HIDE Comparis AginUK (stock)'!$M$46</f>
        <v>147</v>
      </c>
      <c r="D380">
        <f>+'9 HIDE Comparis AginUK (stock)'!$M$46</f>
        <v>147</v>
      </c>
      <c r="E380">
        <f>+'9 HIDE Comparis AginUK (stock)'!$M$46</f>
        <v>147</v>
      </c>
      <c r="F380">
        <f>+'9 HIDE Comparis AginUK (stock)'!$M$46</f>
        <v>147</v>
      </c>
      <c r="G380">
        <f>+'9 HIDE Comparis AginUK (stock)'!$M$46</f>
        <v>147</v>
      </c>
      <c r="H380">
        <f>+'9 HIDE Comparis AginUK (stock)'!$M$46</f>
        <v>147</v>
      </c>
      <c r="I380">
        <f>+'9 HIDE Comparis AginUK (stock)'!$M$46</f>
        <v>147</v>
      </c>
      <c r="J380">
        <f>+'9 HIDE Comparis AginUK (stock)'!$M$46</f>
        <v>147</v>
      </c>
      <c r="K380">
        <f>+'9 HIDE Comparis AginUK (stock)'!$M$46</f>
        <v>147</v>
      </c>
      <c r="M380" t="s">
        <v>709</v>
      </c>
    </row>
    <row r="381" spans="1:45" x14ac:dyDescent="0.35">
      <c r="A381" s="149" t="s">
        <v>679</v>
      </c>
      <c r="B381" s="3">
        <f>+SUM(B378*(B380/100))</f>
        <v>1368851436.8005214</v>
      </c>
      <c r="C381" s="3" t="e">
        <f t="shared" ref="C381:K381" si="132">+SUM(C378*(C380/100))</f>
        <v>#DIV/0!</v>
      </c>
      <c r="D381" s="3" t="e">
        <f t="shared" si="132"/>
        <v>#DIV/0!</v>
      </c>
      <c r="E381" s="3" t="e">
        <f t="shared" si="132"/>
        <v>#DIV/0!</v>
      </c>
      <c r="F381" s="3" t="e">
        <f t="shared" si="132"/>
        <v>#DIV/0!</v>
      </c>
      <c r="G381" s="3" t="e">
        <f t="shared" si="132"/>
        <v>#DIV/0!</v>
      </c>
      <c r="H381" s="3" t="e">
        <f t="shared" si="132"/>
        <v>#DIV/0!</v>
      </c>
      <c r="I381" s="3" t="e">
        <f t="shared" si="132"/>
        <v>#DIV/0!</v>
      </c>
      <c r="J381" s="3">
        <f t="shared" si="132"/>
        <v>1025471684.6788069</v>
      </c>
      <c r="K381" s="3" t="e">
        <f t="shared" si="132"/>
        <v>#DIV/0!</v>
      </c>
      <c r="M381" t="s">
        <v>699</v>
      </c>
      <c r="O381" s="3">
        <f>+B381</f>
        <v>1368851436.8005214</v>
      </c>
      <c r="Q381" s="75">
        <f>+'9 HIDE Comparis AginUK (stock)'!M83</f>
        <v>1049707877.7144146</v>
      </c>
      <c r="R381" s="11">
        <f t="shared" ref="R381" si="133">+SUM(O381-Q381)/Q381</f>
        <v>0.30403083168337769</v>
      </c>
      <c r="S381" s="5">
        <v>2018</v>
      </c>
      <c r="T381" t="s">
        <v>282</v>
      </c>
      <c r="AK381" s="3"/>
      <c r="AL381" s="3"/>
      <c r="AM381" s="3"/>
      <c r="AN381" s="3"/>
      <c r="AO381" s="3"/>
      <c r="AP381" s="3"/>
      <c r="AQ381" s="3"/>
      <c r="AS381" t="s">
        <v>727</v>
      </c>
    </row>
    <row r="383" spans="1:45" x14ac:dyDescent="0.35">
      <c r="A383" s="211" t="s">
        <v>152</v>
      </c>
      <c r="B383" s="256">
        <f t="shared" ref="B383:K383" si="134">+B166</f>
        <v>2434.84560642521</v>
      </c>
      <c r="C383" s="256" t="e">
        <f t="shared" si="134"/>
        <v>#DIV/0!</v>
      </c>
      <c r="D383" s="256">
        <f t="shared" si="134"/>
        <v>0</v>
      </c>
      <c r="E383" s="256" t="e">
        <f t="shared" si="134"/>
        <v>#DIV/0!</v>
      </c>
      <c r="F383" s="256" t="e">
        <f t="shared" si="134"/>
        <v>#DIV/0!</v>
      </c>
      <c r="G383" s="256" t="e">
        <f t="shared" si="134"/>
        <v>#DIV/0!</v>
      </c>
      <c r="H383" s="256" t="e">
        <f t="shared" si="134"/>
        <v>#DIV/0!</v>
      </c>
      <c r="I383" s="256" t="e">
        <f t="shared" si="134"/>
        <v>#DIV/0!</v>
      </c>
      <c r="J383" s="256" t="e">
        <f t="shared" si="134"/>
        <v>#DIV/0!</v>
      </c>
      <c r="K383" s="256">
        <f t="shared" si="134"/>
        <v>79673.251101223796</v>
      </c>
      <c r="M383" t="s">
        <v>696</v>
      </c>
      <c r="AK383" s="256"/>
      <c r="AL383" s="256"/>
      <c r="AM383" s="256"/>
      <c r="AN383" s="256"/>
      <c r="AO383" s="256"/>
      <c r="AP383" s="256"/>
      <c r="AQ383" s="256"/>
    </row>
    <row r="384" spans="1:45" x14ac:dyDescent="0.35">
      <c r="A384" t="s">
        <v>682</v>
      </c>
      <c r="B384" s="3">
        <f>+'9 HIDE Comparis AginUK (stock)'!$AA$67</f>
        <v>10.289638191061441</v>
      </c>
      <c r="C384" s="3">
        <f>+'9 HIDE Comparis AginUK (stock)'!$AA$67</f>
        <v>10.289638191061441</v>
      </c>
      <c r="D384" s="3">
        <f>+'9 HIDE Comparis AginUK (stock)'!$AA$67</f>
        <v>10.289638191061441</v>
      </c>
      <c r="E384" s="3">
        <f>+'9 HIDE Comparis AginUK (stock)'!$AA$67</f>
        <v>10.289638191061441</v>
      </c>
      <c r="F384" s="3">
        <f>+'9 HIDE Comparis AginUK (stock)'!$AA$67</f>
        <v>10.289638191061441</v>
      </c>
      <c r="G384" s="3">
        <f>+'9 HIDE Comparis AginUK (stock)'!$AA$67</f>
        <v>10.289638191061441</v>
      </c>
      <c r="H384" s="3">
        <f>+'9 HIDE Comparis AginUK (stock)'!$AA$67</f>
        <v>10.289638191061441</v>
      </c>
      <c r="I384" s="3">
        <f>+'9 HIDE Comparis AginUK (stock)'!$AA$67</f>
        <v>10.289638191061441</v>
      </c>
      <c r="J384" s="3">
        <f>+'9 HIDE Comparis AginUK (stock)'!$AA$67</f>
        <v>10.289638191061441</v>
      </c>
      <c r="K384" s="3">
        <f>+'9 HIDE Comparis AginUK (stock)'!$AA$67</f>
        <v>10.289638191061441</v>
      </c>
      <c r="M384" t="s">
        <v>705</v>
      </c>
      <c r="AK384" s="3"/>
      <c r="AL384" s="3"/>
      <c r="AM384" s="3"/>
      <c r="AN384" s="3"/>
      <c r="AO384" s="3"/>
      <c r="AP384" s="3"/>
      <c r="AQ384" s="3"/>
    </row>
    <row r="385" spans="1:45" x14ac:dyDescent="0.35">
      <c r="A385" t="s">
        <v>675</v>
      </c>
      <c r="B385" s="3">
        <f>+SUM(B384*B383)</f>
        <v>25053.680341210995</v>
      </c>
      <c r="C385" s="3" t="e">
        <f t="shared" ref="C385:K385" si="135">+SUM(C384*C383)</f>
        <v>#DIV/0!</v>
      </c>
      <c r="D385" s="3">
        <f t="shared" si="135"/>
        <v>0</v>
      </c>
      <c r="E385" s="3" t="e">
        <f t="shared" si="135"/>
        <v>#DIV/0!</v>
      </c>
      <c r="F385" s="3" t="e">
        <f t="shared" si="135"/>
        <v>#DIV/0!</v>
      </c>
      <c r="G385" s="3" t="e">
        <f t="shared" si="135"/>
        <v>#DIV/0!</v>
      </c>
      <c r="H385" s="3" t="e">
        <f t="shared" si="135"/>
        <v>#DIV/0!</v>
      </c>
      <c r="I385" s="3" t="e">
        <f t="shared" si="135"/>
        <v>#DIV/0!</v>
      </c>
      <c r="J385" s="3" t="e">
        <f t="shared" si="135"/>
        <v>#DIV/0!</v>
      </c>
      <c r="K385" s="3">
        <f t="shared" si="135"/>
        <v>819808.92733718036</v>
      </c>
      <c r="M385" t="s">
        <v>706</v>
      </c>
      <c r="AK385" s="3"/>
      <c r="AL385" s="3"/>
      <c r="AM385" s="3"/>
      <c r="AN385" s="3"/>
      <c r="AO385" s="3"/>
      <c r="AP385" s="3"/>
      <c r="AQ385" s="3"/>
    </row>
    <row r="386" spans="1:45" x14ac:dyDescent="0.35">
      <c r="A386" s="211" t="s">
        <v>685</v>
      </c>
      <c r="B386" s="256">
        <f>+SUM(B$14*B383)</f>
        <v>139088127.18299994</v>
      </c>
      <c r="C386" s="256" t="e">
        <f t="shared" ref="C386:K386" si="136">+SUM(C$14*C383)</f>
        <v>#DIV/0!</v>
      </c>
      <c r="D386" s="256">
        <f t="shared" si="136"/>
        <v>0</v>
      </c>
      <c r="E386" s="256" t="e">
        <f t="shared" si="136"/>
        <v>#DIV/0!</v>
      </c>
      <c r="F386" s="256" t="e">
        <f t="shared" si="136"/>
        <v>#DIV/0!</v>
      </c>
      <c r="G386" s="256" t="e">
        <f t="shared" si="136"/>
        <v>#DIV/0!</v>
      </c>
      <c r="H386" s="256" t="e">
        <f t="shared" si="136"/>
        <v>#DIV/0!</v>
      </c>
      <c r="I386" s="256" t="e">
        <f t="shared" si="136"/>
        <v>#DIV/0!</v>
      </c>
      <c r="J386" s="256" t="e">
        <f t="shared" si="136"/>
        <v>#DIV/0!</v>
      </c>
      <c r="K386" s="256">
        <f t="shared" si="136"/>
        <v>125326016.01489994</v>
      </c>
      <c r="M386" t="s">
        <v>696</v>
      </c>
      <c r="O386" s="3">
        <f>+B386</f>
        <v>139088127.18299994</v>
      </c>
      <c r="Q386" s="3">
        <f>+'9 HIDE Comparis AginUK (stock)'!AA79</f>
        <v>139688938.00000009</v>
      </c>
      <c r="R386" s="11">
        <f t="shared" ref="R386" si="137">+SUM(O386-Q386)/Q386</f>
        <v>-4.3010622430256452E-3</v>
      </c>
      <c r="S386" s="5">
        <v>2018</v>
      </c>
      <c r="T386" t="s">
        <v>282</v>
      </c>
      <c r="AK386" s="256"/>
      <c r="AL386" s="256"/>
      <c r="AM386" s="256"/>
      <c r="AN386" s="256"/>
      <c r="AO386" s="256"/>
      <c r="AP386" s="256"/>
      <c r="AQ386" s="256"/>
      <c r="AS386" t="s">
        <v>727</v>
      </c>
    </row>
    <row r="387" spans="1:45" x14ac:dyDescent="0.35">
      <c r="A387" t="s">
        <v>677</v>
      </c>
      <c r="B387" s="3">
        <f>+SUM(B386*B384)</f>
        <v>1431166505.385407</v>
      </c>
      <c r="C387" s="3" t="e">
        <f t="shared" ref="C387:K387" si="138">+SUM(C386*C384)</f>
        <v>#DIV/0!</v>
      </c>
      <c r="D387" s="3">
        <f t="shared" si="138"/>
        <v>0</v>
      </c>
      <c r="E387" s="3" t="e">
        <f t="shared" si="138"/>
        <v>#DIV/0!</v>
      </c>
      <c r="F387" s="3" t="e">
        <f t="shared" si="138"/>
        <v>#DIV/0!</v>
      </c>
      <c r="G387" s="3" t="e">
        <f t="shared" si="138"/>
        <v>#DIV/0!</v>
      </c>
      <c r="H387" s="3" t="e">
        <f t="shared" si="138"/>
        <v>#DIV/0!</v>
      </c>
      <c r="I387" s="3" t="e">
        <f t="shared" si="138"/>
        <v>#DIV/0!</v>
      </c>
      <c r="J387" s="3" t="e">
        <f t="shared" si="138"/>
        <v>#DIV/0!</v>
      </c>
      <c r="K387" s="3">
        <f t="shared" si="138"/>
        <v>1289559360.7204921</v>
      </c>
      <c r="M387" t="s">
        <v>707</v>
      </c>
      <c r="O387" s="3"/>
      <c r="AK387" s="3"/>
      <c r="AL387" s="3"/>
      <c r="AM387" s="3"/>
      <c r="AN387" s="3"/>
      <c r="AO387" s="3"/>
      <c r="AP387" s="3"/>
      <c r="AQ387" s="3"/>
    </row>
    <row r="388" spans="1:45" x14ac:dyDescent="0.35">
      <c r="A388" t="s">
        <v>680</v>
      </c>
      <c r="B388" s="3">
        <f>+SUM(B387/1000)/1000</f>
        <v>1431.1665053854069</v>
      </c>
      <c r="C388" s="3" t="e">
        <f t="shared" ref="C388:K388" si="139">+SUM(C387/1000)/1000</f>
        <v>#DIV/0!</v>
      </c>
      <c r="D388" s="3">
        <f t="shared" si="139"/>
        <v>0</v>
      </c>
      <c r="E388" s="3" t="e">
        <f t="shared" si="139"/>
        <v>#DIV/0!</v>
      </c>
      <c r="F388" s="3" t="e">
        <f t="shared" si="139"/>
        <v>#DIV/0!</v>
      </c>
      <c r="G388" s="3" t="e">
        <f t="shared" si="139"/>
        <v>#DIV/0!</v>
      </c>
      <c r="H388" s="3" t="e">
        <f t="shared" si="139"/>
        <v>#DIV/0!</v>
      </c>
      <c r="I388" s="3" t="e">
        <f t="shared" si="139"/>
        <v>#DIV/0!</v>
      </c>
      <c r="J388" s="3" t="e">
        <f t="shared" si="139"/>
        <v>#DIV/0!</v>
      </c>
      <c r="K388" s="3">
        <f t="shared" si="139"/>
        <v>1289.5593607204921</v>
      </c>
      <c r="M388" t="s">
        <v>708</v>
      </c>
      <c r="O388" s="3">
        <f>+B388</f>
        <v>1431.1665053854069</v>
      </c>
      <c r="Q388" s="3">
        <f>+'9 HIDE Comparis AginUK (stock)'!AA82</f>
        <v>1437.3486313136145</v>
      </c>
      <c r="R388" s="11">
        <f t="shared" ref="R388" si="140">+SUM(O388-Q388)/Q388</f>
        <v>-4.30106224302566E-3</v>
      </c>
      <c r="S388" s="5">
        <v>2018</v>
      </c>
      <c r="T388" t="s">
        <v>282</v>
      </c>
      <c r="AK388" s="3"/>
      <c r="AL388" s="3"/>
      <c r="AM388" s="3"/>
      <c r="AN388" s="3"/>
      <c r="AO388" s="3"/>
      <c r="AP388" s="3"/>
      <c r="AQ388" s="3"/>
      <c r="AS388" t="s">
        <v>727</v>
      </c>
    </row>
    <row r="389" spans="1:45" x14ac:dyDescent="0.35">
      <c r="A389" s="149" t="s">
        <v>687</v>
      </c>
      <c r="B389">
        <f>+'9 HIDE Comparis AginUK (stock)'!$AA$46</f>
        <v>124</v>
      </c>
      <c r="C389">
        <f>+'9 HIDE Comparis AginUK (stock)'!$AA$46</f>
        <v>124</v>
      </c>
      <c r="D389">
        <f>+'9 HIDE Comparis AginUK (stock)'!$AA$46</f>
        <v>124</v>
      </c>
      <c r="E389">
        <f>+'9 HIDE Comparis AginUK (stock)'!$AA$46</f>
        <v>124</v>
      </c>
      <c r="F389">
        <f>+'9 HIDE Comparis AginUK (stock)'!$AA$46</f>
        <v>124</v>
      </c>
      <c r="G389">
        <f>+'9 HIDE Comparis AginUK (stock)'!$AA$46</f>
        <v>124</v>
      </c>
      <c r="H389">
        <f>+'9 HIDE Comparis AginUK (stock)'!$AA$46</f>
        <v>124</v>
      </c>
      <c r="I389">
        <f>+'9 HIDE Comparis AginUK (stock)'!$AA$46</f>
        <v>124</v>
      </c>
      <c r="J389">
        <f>+'9 HIDE Comparis AginUK (stock)'!$AA$46</f>
        <v>124</v>
      </c>
      <c r="K389">
        <f>+'9 HIDE Comparis AginUK (stock)'!$AA$46</f>
        <v>124</v>
      </c>
      <c r="M389" t="s">
        <v>709</v>
      </c>
    </row>
    <row r="390" spans="1:45" x14ac:dyDescent="0.35">
      <c r="A390" s="149" t="s">
        <v>679</v>
      </c>
      <c r="B390" s="3">
        <f>+SUM(B387*(B389/100))</f>
        <v>1774646466.6779046</v>
      </c>
      <c r="C390" s="3" t="e">
        <f t="shared" ref="C390:K390" si="141">+SUM(C387*(C389/100))</f>
        <v>#DIV/0!</v>
      </c>
      <c r="D390" s="3">
        <f t="shared" si="141"/>
        <v>0</v>
      </c>
      <c r="E390" s="3" t="e">
        <f t="shared" si="141"/>
        <v>#DIV/0!</v>
      </c>
      <c r="F390" s="3" t="e">
        <f t="shared" si="141"/>
        <v>#DIV/0!</v>
      </c>
      <c r="G390" s="3" t="e">
        <f t="shared" si="141"/>
        <v>#DIV/0!</v>
      </c>
      <c r="H390" s="3" t="e">
        <f t="shared" si="141"/>
        <v>#DIV/0!</v>
      </c>
      <c r="I390" s="3" t="e">
        <f t="shared" si="141"/>
        <v>#DIV/0!</v>
      </c>
      <c r="J390" s="3" t="e">
        <f t="shared" si="141"/>
        <v>#DIV/0!</v>
      </c>
      <c r="K390" s="3">
        <f t="shared" si="141"/>
        <v>1599053607.2934103</v>
      </c>
      <c r="M390" t="s">
        <v>699</v>
      </c>
      <c r="O390" s="3">
        <f>+B390</f>
        <v>1774646466.6779046</v>
      </c>
      <c r="Q390" s="75">
        <f>+'9 HIDE Comparis AginUK (stock)'!AA83</f>
        <v>1843364408.6953025</v>
      </c>
      <c r="R390" s="259">
        <f t="shared" ref="R390" si="142">+SUM(O390-Q390)/Q390</f>
        <v>-3.7278544433889282E-2</v>
      </c>
      <c r="S390" s="5">
        <v>2018</v>
      </c>
      <c r="T390" t="s">
        <v>282</v>
      </c>
      <c r="AK390" s="3"/>
      <c r="AL390" s="3"/>
      <c r="AM390" s="3"/>
      <c r="AN390" s="3"/>
      <c r="AO390" s="3"/>
      <c r="AP390" s="3"/>
      <c r="AQ390" s="3"/>
      <c r="AS390" t="s">
        <v>727</v>
      </c>
    </row>
    <row r="392" spans="1:45" x14ac:dyDescent="0.35">
      <c r="A392" s="6" t="s">
        <v>153</v>
      </c>
      <c r="B392" s="3">
        <f t="shared" ref="B392:K392" si="143">+B168</f>
        <v>254.02529428211901</v>
      </c>
      <c r="C392" s="3" t="e">
        <f t="shared" si="143"/>
        <v>#DIV/0!</v>
      </c>
      <c r="D392" s="3">
        <f t="shared" si="143"/>
        <v>0</v>
      </c>
      <c r="E392" s="3">
        <f t="shared" si="143"/>
        <v>0.30130696928677803</v>
      </c>
      <c r="F392" s="3" t="e">
        <f t="shared" si="143"/>
        <v>#DIV/0!</v>
      </c>
      <c r="G392" s="3">
        <f t="shared" si="143"/>
        <v>0</v>
      </c>
      <c r="H392" s="3" t="e">
        <f t="shared" si="143"/>
        <v>#DIV/0!</v>
      </c>
      <c r="I392" s="3" t="e">
        <f t="shared" si="143"/>
        <v>#DIV/0!</v>
      </c>
      <c r="J392" s="3" t="e">
        <f t="shared" si="143"/>
        <v>#DIV/0!</v>
      </c>
      <c r="K392" s="3">
        <f t="shared" si="143"/>
        <v>7041.1116572861802</v>
      </c>
      <c r="M392" t="s">
        <v>696</v>
      </c>
      <c r="AK392" s="3"/>
      <c r="AL392" s="3"/>
      <c r="AM392" s="3"/>
      <c r="AN392" s="3"/>
      <c r="AO392" s="3"/>
      <c r="AP392" s="3"/>
      <c r="AQ392" s="3"/>
    </row>
    <row r="393" spans="1:45" x14ac:dyDescent="0.35">
      <c r="A393" s="255" t="s">
        <v>692</v>
      </c>
      <c r="B393" s="3">
        <f>+'9 HIDE Comparis AginUK (stock)'!$AO$67</f>
        <v>24.064036936665662</v>
      </c>
      <c r="C393" s="3">
        <f>+'9 HIDE Comparis AginUK (stock)'!$AO$67</f>
        <v>24.064036936665662</v>
      </c>
      <c r="D393" s="3">
        <f>+'9 HIDE Comparis AginUK (stock)'!$AO$67</f>
        <v>24.064036936665662</v>
      </c>
      <c r="E393" s="3">
        <f>+'9 HIDE Comparis AginUK (stock)'!$AO$67</f>
        <v>24.064036936665662</v>
      </c>
      <c r="F393" s="3">
        <f>+'9 HIDE Comparis AginUK (stock)'!$AO$67</f>
        <v>24.064036936665662</v>
      </c>
      <c r="G393" s="3">
        <f>+'9 HIDE Comparis AginUK (stock)'!$AO$67</f>
        <v>24.064036936665662</v>
      </c>
      <c r="H393" s="3">
        <f>+'9 HIDE Comparis AginUK (stock)'!$AO$67</f>
        <v>24.064036936665662</v>
      </c>
      <c r="I393" s="3">
        <f>+'9 HIDE Comparis AginUK (stock)'!$AO$67</f>
        <v>24.064036936665662</v>
      </c>
      <c r="J393" s="3">
        <f>+'9 HIDE Comparis AginUK (stock)'!$AO$67</f>
        <v>24.064036936665662</v>
      </c>
      <c r="K393" s="3">
        <f>+'9 HIDE Comparis AginUK (stock)'!$AO$67</f>
        <v>24.064036936665662</v>
      </c>
      <c r="M393" t="s">
        <v>710</v>
      </c>
      <c r="AK393" s="3"/>
      <c r="AL393" s="3"/>
      <c r="AM393" s="3"/>
      <c r="AN393" s="3"/>
      <c r="AO393" s="3"/>
      <c r="AP393" s="3"/>
      <c r="AQ393" s="3"/>
    </row>
    <row r="394" spans="1:45" x14ac:dyDescent="0.35">
      <c r="A394" t="s">
        <v>688</v>
      </c>
      <c r="B394" s="3">
        <f>+SUM(B393*B392)</f>
        <v>6112.8740644522768</v>
      </c>
      <c r="C394" s="3" t="e">
        <f t="shared" ref="C394:K394" si="144">+SUM(C393*C392)</f>
        <v>#DIV/0!</v>
      </c>
      <c r="D394" s="3">
        <f t="shared" si="144"/>
        <v>0</v>
      </c>
      <c r="E394" s="3">
        <f t="shared" si="144"/>
        <v>7.2506620381918125</v>
      </c>
      <c r="F394" s="3" t="e">
        <f t="shared" si="144"/>
        <v>#DIV/0!</v>
      </c>
      <c r="G394" s="3">
        <f t="shared" si="144"/>
        <v>0</v>
      </c>
      <c r="H394" s="3" t="e">
        <f t="shared" si="144"/>
        <v>#DIV/0!</v>
      </c>
      <c r="I394" s="3" t="e">
        <f t="shared" si="144"/>
        <v>#DIV/0!</v>
      </c>
      <c r="J394" s="3" t="e">
        <f t="shared" si="144"/>
        <v>#DIV/0!</v>
      </c>
      <c r="K394" s="3">
        <f t="shared" si="144"/>
        <v>169437.57099612182</v>
      </c>
      <c r="M394" t="s">
        <v>711</v>
      </c>
      <c r="AK394" s="3"/>
      <c r="AL394" s="3"/>
      <c r="AM394" s="3"/>
      <c r="AN394" s="3"/>
      <c r="AO394" s="3"/>
      <c r="AP394" s="3"/>
      <c r="AQ394" s="3"/>
    </row>
    <row r="395" spans="1:45" x14ac:dyDescent="0.35">
      <c r="A395" s="6" t="s">
        <v>686</v>
      </c>
      <c r="B395" s="3">
        <f>+SUM(B$14*B392)</f>
        <v>14510941.616000008</v>
      </c>
      <c r="C395" s="3" t="e">
        <f t="shared" ref="C395:K395" si="145">+SUM(C$14*C392)</f>
        <v>#DIV/0!</v>
      </c>
      <c r="D395" s="3">
        <f t="shared" si="145"/>
        <v>0</v>
      </c>
      <c r="E395" s="3">
        <f t="shared" si="145"/>
        <v>829.19690000000094</v>
      </c>
      <c r="F395" s="3" t="e">
        <f t="shared" si="145"/>
        <v>#DIV/0!</v>
      </c>
      <c r="G395" s="3">
        <f t="shared" si="145"/>
        <v>0</v>
      </c>
      <c r="H395" s="3" t="e">
        <f t="shared" si="145"/>
        <v>#DIV/0!</v>
      </c>
      <c r="I395" s="3" t="e">
        <f t="shared" si="145"/>
        <v>#DIV/0!</v>
      </c>
      <c r="J395" s="3" t="e">
        <f t="shared" si="145"/>
        <v>#DIV/0!</v>
      </c>
      <c r="K395" s="3">
        <f t="shared" si="145"/>
        <v>11075667.932799997</v>
      </c>
      <c r="M395" t="s">
        <v>696</v>
      </c>
      <c r="O395" s="3">
        <f>+B395</f>
        <v>14510941.616000008</v>
      </c>
      <c r="Q395" s="3">
        <f>+'9 HIDE Comparis AginUK (stock)'!AO79</f>
        <v>25277994.000000007</v>
      </c>
      <c r="R395" s="11">
        <f t="shared" ref="R395" si="146">+SUM(O395-Q395)/Q395</f>
        <v>-0.42594568160748819</v>
      </c>
      <c r="S395" s="5">
        <v>2018</v>
      </c>
      <c r="T395" t="s">
        <v>282</v>
      </c>
      <c r="AK395" s="3"/>
      <c r="AL395" s="3"/>
      <c r="AM395" s="3"/>
      <c r="AN395" s="3"/>
      <c r="AO395" s="3"/>
      <c r="AP395" s="3"/>
      <c r="AQ395" s="3"/>
      <c r="AS395" t="s">
        <v>727</v>
      </c>
    </row>
    <row r="396" spans="1:45" x14ac:dyDescent="0.35">
      <c r="A396" s="255" t="s">
        <v>689</v>
      </c>
      <c r="B396" s="3">
        <f>+SUM(B395*B393)</f>
        <v>349191835.03322309</v>
      </c>
      <c r="C396" s="3" t="e">
        <f t="shared" ref="C396:K396" si="147">+SUM(C395*C393)</f>
        <v>#DIV/0!</v>
      </c>
      <c r="D396" s="3">
        <f t="shared" si="147"/>
        <v>0</v>
      </c>
      <c r="E396" s="3">
        <f t="shared" si="147"/>
        <v>19953.824829368685</v>
      </c>
      <c r="F396" s="3" t="e">
        <f t="shared" si="147"/>
        <v>#DIV/0!</v>
      </c>
      <c r="G396" s="3">
        <f t="shared" si="147"/>
        <v>0</v>
      </c>
      <c r="H396" s="3" t="e">
        <f t="shared" si="147"/>
        <v>#DIV/0!</v>
      </c>
      <c r="I396" s="3" t="e">
        <f t="shared" si="147"/>
        <v>#DIV/0!</v>
      </c>
      <c r="J396" s="3" t="e">
        <f t="shared" si="147"/>
        <v>#DIV/0!</v>
      </c>
      <c r="K396" s="75">
        <f t="shared" si="147"/>
        <v>266525282.23314255</v>
      </c>
      <c r="M396" t="s">
        <v>712</v>
      </c>
      <c r="O396" s="3"/>
      <c r="AK396" s="75"/>
      <c r="AL396" s="75"/>
      <c r="AM396" s="75"/>
      <c r="AN396" s="75"/>
      <c r="AO396" s="75"/>
      <c r="AP396" s="75"/>
      <c r="AQ396" s="75"/>
    </row>
    <row r="397" spans="1:45" x14ac:dyDescent="0.35">
      <c r="A397" s="255" t="s">
        <v>690</v>
      </c>
      <c r="B397" s="3">
        <f>+SUM(B396/1000)/1000</f>
        <v>349.19183503322307</v>
      </c>
      <c r="C397" s="3" t="e">
        <f t="shared" ref="C397:K397" si="148">+SUM(C396/1000)/1000</f>
        <v>#DIV/0!</v>
      </c>
      <c r="D397" s="3">
        <f t="shared" si="148"/>
        <v>0</v>
      </c>
      <c r="E397" s="3">
        <f t="shared" si="148"/>
        <v>1.9953824829368683E-2</v>
      </c>
      <c r="F397" s="3" t="e">
        <f t="shared" si="148"/>
        <v>#DIV/0!</v>
      </c>
      <c r="G397" s="3">
        <f t="shared" si="148"/>
        <v>0</v>
      </c>
      <c r="H397" s="3" t="e">
        <f t="shared" si="148"/>
        <v>#DIV/0!</v>
      </c>
      <c r="I397" s="3" t="e">
        <f t="shared" si="148"/>
        <v>#DIV/0!</v>
      </c>
      <c r="J397" s="3" t="e">
        <f t="shared" si="148"/>
        <v>#DIV/0!</v>
      </c>
      <c r="K397" s="3">
        <f t="shared" si="148"/>
        <v>266.52528223314255</v>
      </c>
      <c r="M397" t="s">
        <v>713</v>
      </c>
      <c r="O397" s="3">
        <f>+B397</f>
        <v>349.19183503322307</v>
      </c>
      <c r="Q397" s="3">
        <f>+'9 HIDE Comparis AginUK (stock)'!AO82</f>
        <v>608.29058130081319</v>
      </c>
      <c r="R397" s="11">
        <f t="shared" ref="R397" si="149">+SUM(O397-Q397)/Q397</f>
        <v>-0.42594568160748825</v>
      </c>
      <c r="S397" s="5">
        <v>2018</v>
      </c>
      <c r="T397" t="s">
        <v>282</v>
      </c>
      <c r="AK397" s="3"/>
      <c r="AL397" s="3"/>
      <c r="AM397" s="3"/>
      <c r="AN397" s="3"/>
      <c r="AO397" s="3"/>
      <c r="AP397" s="3"/>
      <c r="AQ397" s="3"/>
      <c r="AS397" t="s">
        <v>727</v>
      </c>
    </row>
    <row r="398" spans="1:45" x14ac:dyDescent="0.35">
      <c r="A398" s="149" t="s">
        <v>691</v>
      </c>
      <c r="B398">
        <f>+'9 HIDE Comparis AginUK (stock)'!$AO$46/100</f>
        <v>0.66900000000000004</v>
      </c>
      <c r="C398">
        <f>+'9 HIDE Comparis AginUK (stock)'!$AO$46/100</f>
        <v>0.66900000000000004</v>
      </c>
      <c r="D398">
        <f>+'9 HIDE Comparis AginUK (stock)'!$AO$46/100</f>
        <v>0.66900000000000004</v>
      </c>
      <c r="E398">
        <f>+'9 HIDE Comparis AginUK (stock)'!$AO$46/100</f>
        <v>0.66900000000000004</v>
      </c>
      <c r="F398">
        <f>+'9 HIDE Comparis AginUK (stock)'!$AO$46/100</f>
        <v>0.66900000000000004</v>
      </c>
      <c r="G398">
        <f>+'9 HIDE Comparis AginUK (stock)'!$AO$46/100</f>
        <v>0.66900000000000004</v>
      </c>
      <c r="H398">
        <f>+'9 HIDE Comparis AginUK (stock)'!$AO$46/100</f>
        <v>0.66900000000000004</v>
      </c>
      <c r="I398">
        <f>+'9 HIDE Comparis AginUK (stock)'!$AO$46/100</f>
        <v>0.66900000000000004</v>
      </c>
      <c r="J398">
        <f>+'9 HIDE Comparis AginUK (stock)'!$AO$46/100</f>
        <v>0.66900000000000004</v>
      </c>
      <c r="K398">
        <f>+'9 HIDE Comparis AginUK (stock)'!$AO$46/100</f>
        <v>0.66900000000000004</v>
      </c>
      <c r="M398" t="s">
        <v>714</v>
      </c>
    </row>
    <row r="399" spans="1:45" x14ac:dyDescent="0.35">
      <c r="A399" s="149" t="s">
        <v>679</v>
      </c>
      <c r="B399" s="3">
        <f>+SUM(B396*(B398))</f>
        <v>233609337.63722625</v>
      </c>
      <c r="C399" s="3" t="e">
        <f t="shared" ref="C399:K399" si="150">+SUM(C396*(C398))</f>
        <v>#DIV/0!</v>
      </c>
      <c r="D399" s="3">
        <f t="shared" si="150"/>
        <v>0</v>
      </c>
      <c r="E399" s="3">
        <f t="shared" si="150"/>
        <v>13349.108810847651</v>
      </c>
      <c r="F399" s="3" t="e">
        <f t="shared" si="150"/>
        <v>#DIV/0!</v>
      </c>
      <c r="G399" s="3">
        <f t="shared" si="150"/>
        <v>0</v>
      </c>
      <c r="H399" s="3" t="e">
        <f t="shared" si="150"/>
        <v>#DIV/0!</v>
      </c>
      <c r="I399" s="3" t="e">
        <f t="shared" si="150"/>
        <v>#DIV/0!</v>
      </c>
      <c r="J399" s="3" t="e">
        <f t="shared" si="150"/>
        <v>#DIV/0!</v>
      </c>
      <c r="K399" s="3">
        <f t="shared" si="150"/>
        <v>178305413.81397238</v>
      </c>
      <c r="M399" t="s">
        <v>699</v>
      </c>
      <c r="O399" s="3">
        <f>+B399</f>
        <v>233609337.63722625</v>
      </c>
      <c r="Q399" s="75">
        <f>+'9 HIDE Comparis AginUK (stock)'!AO83</f>
        <v>406946398.89024401</v>
      </c>
      <c r="R399" s="11">
        <f t="shared" ref="R399" si="151">+SUM(O399-Q399)/Q399</f>
        <v>-0.42594568160748819</v>
      </c>
      <c r="S399" s="5">
        <v>2018</v>
      </c>
      <c r="T399" t="s">
        <v>282</v>
      </c>
      <c r="AK399" s="3"/>
      <c r="AL399" s="3"/>
      <c r="AM399" s="3"/>
      <c r="AN399" s="3"/>
      <c r="AO399" s="3"/>
      <c r="AP399" s="3"/>
      <c r="AQ399" s="3"/>
      <c r="AS399" t="s">
        <v>727</v>
      </c>
    </row>
    <row r="400" spans="1:45" x14ac:dyDescent="0.35">
      <c r="A400" s="149"/>
    </row>
    <row r="401" spans="1:45" x14ac:dyDescent="0.35">
      <c r="A401" s="149" t="s">
        <v>958</v>
      </c>
      <c r="B401" s="3">
        <f>+SUM(B174*B303)</f>
        <v>800736.73234439653</v>
      </c>
    </row>
    <row r="402" spans="1:45" x14ac:dyDescent="0.35">
      <c r="A402" s="149" t="s">
        <v>959</v>
      </c>
      <c r="B402" s="278">
        <f>+SUM(B401/B368)</f>
        <v>6.5239834927131701E-2</v>
      </c>
    </row>
    <row r="403" spans="1:45" x14ac:dyDescent="0.35">
      <c r="A403" s="149" t="s">
        <v>960</v>
      </c>
      <c r="B403" s="279">
        <f>+SUM(B401/B311)</f>
        <v>0.17059120635793198</v>
      </c>
    </row>
    <row r="404" spans="1:45" x14ac:dyDescent="0.35">
      <c r="A404" s="149"/>
    </row>
    <row r="405" spans="1:45" x14ac:dyDescent="0.35">
      <c r="A405" s="149"/>
    </row>
    <row r="406" spans="1:45" x14ac:dyDescent="0.35">
      <c r="A406" s="149"/>
    </row>
    <row r="407" spans="1:45" x14ac:dyDescent="0.35">
      <c r="A407" s="149"/>
    </row>
    <row r="408" spans="1:45" ht="18.5" x14ac:dyDescent="0.35">
      <c r="A408" s="251" t="s">
        <v>728</v>
      </c>
      <c r="B408" s="242"/>
      <c r="C408" s="242"/>
      <c r="D408" s="242"/>
      <c r="E408" s="242"/>
      <c r="F408" s="242"/>
      <c r="G408" s="242"/>
      <c r="H408" s="242"/>
      <c r="I408" s="242"/>
      <c r="J408" s="242"/>
      <c r="K408" s="242"/>
      <c r="L408" s="231"/>
      <c r="M408" s="231"/>
      <c r="N408" s="231"/>
      <c r="O408" s="243"/>
      <c r="P408" s="243"/>
      <c r="Q408" s="243"/>
      <c r="R408" s="243"/>
      <c r="S408" s="243"/>
      <c r="T408" s="243"/>
      <c r="U408" s="243"/>
      <c r="V408" s="243"/>
      <c r="W408" s="243"/>
      <c r="X408" s="243"/>
      <c r="Y408" s="231"/>
      <c r="Z408" s="231"/>
      <c r="AA408" s="231"/>
      <c r="AB408" s="231"/>
      <c r="AC408" s="231"/>
      <c r="AD408" s="231"/>
      <c r="AE408" s="231"/>
      <c r="AF408" s="231"/>
      <c r="AG408" s="231"/>
      <c r="AH408" s="231"/>
      <c r="AI408" s="252"/>
      <c r="AK408" s="242"/>
      <c r="AL408" s="242"/>
      <c r="AM408" s="242"/>
      <c r="AN408" s="242"/>
      <c r="AO408" s="242"/>
      <c r="AP408" s="242"/>
      <c r="AQ408" s="242"/>
    </row>
    <row r="409" spans="1:45" x14ac:dyDescent="0.35">
      <c r="A409" s="149"/>
    </row>
    <row r="410" spans="1:45" x14ac:dyDescent="0.35">
      <c r="A410" s="223" t="s">
        <v>684</v>
      </c>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K410" s="231"/>
      <c r="AL410" s="231"/>
      <c r="AM410" s="231"/>
      <c r="AN410" s="231"/>
      <c r="AO410" s="231"/>
      <c r="AP410" s="231"/>
      <c r="AQ410" s="231"/>
      <c r="AS410" t="s">
        <v>660</v>
      </c>
    </row>
    <row r="412" spans="1:45" x14ac:dyDescent="0.35">
      <c r="A412" s="6" t="s">
        <v>181</v>
      </c>
      <c r="B412" s="7">
        <f>+SUM(B116/B21)</f>
        <v>1368.0661255903494</v>
      </c>
      <c r="C412" s="7">
        <f t="shared" ref="C412:K412" si="152">+SUM(C116/C21)</f>
        <v>1365.2877915227389</v>
      </c>
      <c r="D412" s="7">
        <f t="shared" si="152"/>
        <v>1411.7140090578514</v>
      </c>
      <c r="E412" s="7">
        <f t="shared" si="152"/>
        <v>1393.8479615739648</v>
      </c>
      <c r="F412" s="7">
        <f t="shared" si="152"/>
        <v>1290.7830183519166</v>
      </c>
      <c r="G412" s="7" t="e">
        <f t="shared" si="152"/>
        <v>#DIV/0!</v>
      </c>
      <c r="H412" s="7">
        <f t="shared" si="152"/>
        <v>1275.4673684277807</v>
      </c>
      <c r="I412" s="7">
        <f t="shared" si="152"/>
        <v>1344.3519416446181</v>
      </c>
      <c r="J412" s="7">
        <f t="shared" si="152"/>
        <v>1389.7549931095941</v>
      </c>
      <c r="K412" s="7">
        <f t="shared" si="152"/>
        <v>1285.7751086179685</v>
      </c>
      <c r="M412" t="s">
        <v>715</v>
      </c>
      <c r="AK412" s="7"/>
      <c r="AL412" s="7"/>
      <c r="AM412" s="7"/>
      <c r="AN412" s="7"/>
      <c r="AO412" s="7"/>
      <c r="AP412" s="7"/>
      <c r="AQ412" s="7"/>
    </row>
    <row r="413" spans="1:45" x14ac:dyDescent="0.35">
      <c r="A413" s="6" t="s">
        <v>182</v>
      </c>
      <c r="B413" s="7">
        <f>+SUM(B117/B22)</f>
        <v>975.58331239390486</v>
      </c>
      <c r="C413" s="7">
        <f t="shared" ref="C413:K413" si="153">+SUM(C117/C22)</f>
        <v>1007.873319212038</v>
      </c>
      <c r="D413" s="7">
        <f t="shared" si="153"/>
        <v>968.92978593824068</v>
      </c>
      <c r="E413" s="7">
        <f t="shared" si="153"/>
        <v>964.69085405277463</v>
      </c>
      <c r="F413" s="7">
        <f t="shared" si="153"/>
        <v>945.90476669202121</v>
      </c>
      <c r="G413" s="7">
        <f t="shared" si="153"/>
        <v>901.78883691098656</v>
      </c>
      <c r="H413" s="7">
        <f t="shared" si="153"/>
        <v>882.80763707623794</v>
      </c>
      <c r="I413" s="7">
        <f t="shared" si="153"/>
        <v>924.23212988887053</v>
      </c>
      <c r="J413" s="7">
        <f t="shared" si="153"/>
        <v>998.05689974824395</v>
      </c>
      <c r="K413" s="7">
        <f t="shared" si="153"/>
        <v>1090.5342669186657</v>
      </c>
      <c r="M413" t="s">
        <v>715</v>
      </c>
      <c r="AK413" s="7"/>
      <c r="AL413" s="7"/>
      <c r="AM413" s="7"/>
      <c r="AN413" s="7"/>
      <c r="AO413" s="7"/>
      <c r="AP413" s="7"/>
      <c r="AQ413" s="7"/>
    </row>
    <row r="414" spans="1:45" x14ac:dyDescent="0.35">
      <c r="A414" s="6" t="s">
        <v>183</v>
      </c>
      <c r="B414" s="7">
        <f>+SUM(B118/B23)</f>
        <v>935.03431772717465</v>
      </c>
      <c r="C414" s="7">
        <f t="shared" ref="C414:K414" si="154">+SUM(C118/C23)</f>
        <v>944.471858428053</v>
      </c>
      <c r="D414" s="7">
        <f t="shared" si="154"/>
        <v>923.81103018572469</v>
      </c>
      <c r="E414" s="7" t="e">
        <f t="shared" si="154"/>
        <v>#DIV/0!</v>
      </c>
      <c r="F414" s="7">
        <f t="shared" si="154"/>
        <v>1075.3748568045939</v>
      </c>
      <c r="G414" s="7" t="e">
        <f t="shared" si="154"/>
        <v>#DIV/0!</v>
      </c>
      <c r="H414" s="7">
        <f t="shared" si="154"/>
        <v>781.70539650853425</v>
      </c>
      <c r="I414" s="7">
        <f t="shared" si="154"/>
        <v>934.19394269104555</v>
      </c>
      <c r="J414" s="7" t="e">
        <f t="shared" si="154"/>
        <v>#DIV/0!</v>
      </c>
      <c r="K414" s="7" t="e">
        <f t="shared" si="154"/>
        <v>#DIV/0!</v>
      </c>
      <c r="M414" t="s">
        <v>715</v>
      </c>
      <c r="AK414" s="7"/>
      <c r="AL414" s="7"/>
      <c r="AM414" s="7"/>
      <c r="AN414" s="7"/>
      <c r="AO414" s="7"/>
      <c r="AP414" s="7"/>
      <c r="AQ414" s="7"/>
    </row>
    <row r="415" spans="1:45" x14ac:dyDescent="0.35">
      <c r="A415" s="6" t="s">
        <v>184</v>
      </c>
      <c r="B415" s="7">
        <f>+SUM(B119/B25)</f>
        <v>1110.2101006836185</v>
      </c>
      <c r="C415" s="7">
        <f t="shared" ref="C415:K415" si="155">+SUM(C119/C25)</f>
        <v>1104.9238404924135</v>
      </c>
      <c r="D415" s="7">
        <f t="shared" si="155"/>
        <v>1186.6113217373456</v>
      </c>
      <c r="E415" s="7" t="e">
        <f t="shared" si="155"/>
        <v>#DIV/0!</v>
      </c>
      <c r="F415" s="7">
        <f t="shared" si="155"/>
        <v>895.73603721638062</v>
      </c>
      <c r="G415" s="7" t="e">
        <f t="shared" si="155"/>
        <v>#DIV/0!</v>
      </c>
      <c r="H415" s="7" t="e">
        <f t="shared" si="155"/>
        <v>#DIV/0!</v>
      </c>
      <c r="I415" s="7">
        <f t="shared" si="155"/>
        <v>1059.8538273447884</v>
      </c>
      <c r="J415" s="7">
        <f t="shared" si="155"/>
        <v>1052.5084017732133</v>
      </c>
      <c r="K415" s="7">
        <f t="shared" si="155"/>
        <v>1154.5330878366901</v>
      </c>
      <c r="M415" t="s">
        <v>715</v>
      </c>
      <c r="AK415" s="7"/>
      <c r="AL415" s="7"/>
      <c r="AM415" s="7"/>
      <c r="AN415" s="7"/>
      <c r="AO415" s="7"/>
      <c r="AP415" s="7"/>
      <c r="AQ415" s="7"/>
    </row>
    <row r="416" spans="1:45" x14ac:dyDescent="0.35">
      <c r="A416" s="6" t="s">
        <v>185</v>
      </c>
      <c r="B416" s="7">
        <f>+SUM(B120/B29)</f>
        <v>607.64368949625339</v>
      </c>
      <c r="C416" s="7">
        <f t="shared" ref="C416:K416" si="156">+SUM(C120/C29)</f>
        <v>586.37200976430586</v>
      </c>
      <c r="D416" s="7">
        <f t="shared" si="156"/>
        <v>676.05774856945379</v>
      </c>
      <c r="E416" s="7" t="e">
        <f t="shared" si="156"/>
        <v>#DIV/0!</v>
      </c>
      <c r="F416" s="7" t="e">
        <f t="shared" si="156"/>
        <v>#DIV/0!</v>
      </c>
      <c r="G416" s="7" t="e">
        <f t="shared" si="156"/>
        <v>#DIV/0!</v>
      </c>
      <c r="H416" s="7" t="e">
        <f t="shared" si="156"/>
        <v>#DIV/0!</v>
      </c>
      <c r="I416" s="7">
        <f t="shared" si="156"/>
        <v>542.75867014257244</v>
      </c>
      <c r="J416" s="7" t="e">
        <f t="shared" si="156"/>
        <v>#DIV/0!</v>
      </c>
      <c r="K416" s="7" t="e">
        <f t="shared" si="156"/>
        <v>#DIV/0!</v>
      </c>
      <c r="M416" t="s">
        <v>715</v>
      </c>
      <c r="AK416" s="7"/>
      <c r="AL416" s="7"/>
      <c r="AM416" s="7"/>
      <c r="AN416" s="7"/>
      <c r="AO416" s="7"/>
      <c r="AP416" s="7"/>
      <c r="AQ416" s="7"/>
    </row>
    <row r="417" spans="1:43" x14ac:dyDescent="0.35">
      <c r="A417" s="6" t="s">
        <v>186</v>
      </c>
      <c r="B417" s="7">
        <f>+SUM(B121/B33)</f>
        <v>7603.630683805095</v>
      </c>
      <c r="C417" s="7" t="e">
        <f t="shared" ref="C417:K417" si="157">+SUM(C121/C33)</f>
        <v>#DIV/0!</v>
      </c>
      <c r="D417" s="7">
        <f t="shared" si="157"/>
        <v>7741.2160901732941</v>
      </c>
      <c r="E417" s="7" t="e">
        <f t="shared" si="157"/>
        <v>#DIV/0!</v>
      </c>
      <c r="F417" s="7" t="e">
        <f t="shared" si="157"/>
        <v>#DIV/0!</v>
      </c>
      <c r="G417" s="7" t="e">
        <f t="shared" si="157"/>
        <v>#DIV/0!</v>
      </c>
      <c r="H417" s="7" t="e">
        <f t="shared" si="157"/>
        <v>#DIV/0!</v>
      </c>
      <c r="I417" s="7" t="e">
        <f t="shared" si="157"/>
        <v>#DIV/0!</v>
      </c>
      <c r="J417" s="7" t="e">
        <f t="shared" si="157"/>
        <v>#DIV/0!</v>
      </c>
      <c r="K417" s="7" t="e">
        <f t="shared" si="157"/>
        <v>#DIV/0!</v>
      </c>
      <c r="M417" t="s">
        <v>715</v>
      </c>
      <c r="AK417" s="7"/>
      <c r="AL417" s="7"/>
      <c r="AM417" s="7"/>
      <c r="AN417" s="7"/>
      <c r="AO417" s="7"/>
      <c r="AP417" s="7"/>
      <c r="AQ417" s="7"/>
    </row>
    <row r="418" spans="1:43" x14ac:dyDescent="0.35">
      <c r="A418" s="6" t="s">
        <v>187</v>
      </c>
      <c r="B418" s="7">
        <f>+SUM(B122/B37)</f>
        <v>1809.8411328052337</v>
      </c>
      <c r="C418" s="7">
        <f t="shared" ref="C418:K418" si="158">+SUM(C122/C37)</f>
        <v>1796.5698846666128</v>
      </c>
      <c r="D418" s="7">
        <f t="shared" si="158"/>
        <v>1814.7895207686479</v>
      </c>
      <c r="E418" s="7">
        <f t="shared" si="158"/>
        <v>2201.3810515288874</v>
      </c>
      <c r="F418" s="7" t="e">
        <f t="shared" si="158"/>
        <v>#DIV/0!</v>
      </c>
      <c r="G418" s="7" t="e">
        <f t="shared" si="158"/>
        <v>#DIV/0!</v>
      </c>
      <c r="H418" s="7" t="e">
        <f t="shared" si="158"/>
        <v>#DIV/0!</v>
      </c>
      <c r="I418" s="7" t="e">
        <f t="shared" si="158"/>
        <v>#DIV/0!</v>
      </c>
      <c r="J418" s="7" t="e">
        <f t="shared" si="158"/>
        <v>#DIV/0!</v>
      </c>
      <c r="K418" s="7" t="e">
        <f t="shared" si="158"/>
        <v>#DIV/0!</v>
      </c>
      <c r="M418" t="s">
        <v>715</v>
      </c>
      <c r="AK418" s="7"/>
      <c r="AL418" s="7"/>
      <c r="AM418" s="7"/>
      <c r="AN418" s="7"/>
      <c r="AO418" s="7"/>
      <c r="AP418" s="7"/>
      <c r="AQ418" s="7"/>
    </row>
    <row r="419" spans="1:43" x14ac:dyDescent="0.35">
      <c r="A419" s="6" t="s">
        <v>188</v>
      </c>
      <c r="B419" s="7"/>
      <c r="C419" s="7"/>
      <c r="D419" s="7"/>
      <c r="E419" s="7"/>
      <c r="F419" s="7"/>
      <c r="G419" s="7"/>
      <c r="H419" s="7"/>
      <c r="I419" s="7"/>
      <c r="J419" s="7"/>
      <c r="K419" s="7"/>
      <c r="M419" t="s">
        <v>715</v>
      </c>
      <c r="AK419" s="7"/>
      <c r="AL419" s="7"/>
      <c r="AM419" s="7"/>
      <c r="AN419" s="7"/>
      <c r="AO419" s="7"/>
      <c r="AP419" s="7"/>
      <c r="AQ419" s="7"/>
    </row>
    <row r="420" spans="1:43" x14ac:dyDescent="0.35">
      <c r="A420" s="6" t="s">
        <v>189</v>
      </c>
      <c r="B420" s="7">
        <f>+SUM(B124/B63)</f>
        <v>12313.670023680243</v>
      </c>
      <c r="C420" s="7">
        <f t="shared" ref="C420:K420" si="159">+SUM(C124/C63)</f>
        <v>1589.9184636789212</v>
      </c>
      <c r="D420" s="7" t="e">
        <f t="shared" si="159"/>
        <v>#DIV/0!</v>
      </c>
      <c r="E420" s="7">
        <f t="shared" si="159"/>
        <v>31170.324889580188</v>
      </c>
      <c r="F420" s="7" t="e">
        <f t="shared" si="159"/>
        <v>#DIV/0!</v>
      </c>
      <c r="G420" s="7" t="e">
        <f t="shared" si="159"/>
        <v>#DIV/0!</v>
      </c>
      <c r="H420" s="7" t="e">
        <f t="shared" si="159"/>
        <v>#DIV/0!</v>
      </c>
      <c r="I420" s="7" t="e">
        <f t="shared" si="159"/>
        <v>#DIV/0!</v>
      </c>
      <c r="J420" s="7" t="e">
        <f t="shared" si="159"/>
        <v>#DIV/0!</v>
      </c>
      <c r="K420" s="7" t="e">
        <f t="shared" si="159"/>
        <v>#DIV/0!</v>
      </c>
      <c r="M420" t="s">
        <v>715</v>
      </c>
      <c r="AK420" s="7"/>
      <c r="AL420" s="7"/>
      <c r="AM420" s="7"/>
      <c r="AN420" s="7"/>
      <c r="AO420" s="7"/>
      <c r="AP420" s="7"/>
      <c r="AQ420" s="7"/>
    </row>
    <row r="421" spans="1:43" x14ac:dyDescent="0.35">
      <c r="A421" s="6" t="s">
        <v>190</v>
      </c>
      <c r="B421" s="7"/>
      <c r="M421" t="s">
        <v>715</v>
      </c>
    </row>
    <row r="422" spans="1:43" x14ac:dyDescent="0.35">
      <c r="A422" s="6" t="s">
        <v>191</v>
      </c>
      <c r="B422" s="7"/>
      <c r="M422" t="s">
        <v>715</v>
      </c>
    </row>
    <row r="424" spans="1:43" x14ac:dyDescent="0.35">
      <c r="A424" s="223" t="s">
        <v>654</v>
      </c>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c r="AA424" s="231"/>
      <c r="AB424" s="231"/>
      <c r="AC424" s="231"/>
      <c r="AD424" s="231"/>
      <c r="AE424" s="231"/>
      <c r="AF424" s="231"/>
      <c r="AG424" s="231"/>
      <c r="AH424" s="231"/>
      <c r="AI424" s="231"/>
      <c r="AK424" s="231"/>
      <c r="AL424" s="231"/>
      <c r="AM424" s="231"/>
      <c r="AN424" s="231"/>
      <c r="AO424" s="231"/>
      <c r="AP424" s="231"/>
      <c r="AQ424" s="231"/>
    </row>
    <row r="426" spans="1:43" x14ac:dyDescent="0.35">
      <c r="A426" s="6" t="s">
        <v>655</v>
      </c>
      <c r="B426" s="3">
        <f>+SUM(B116+B117+B118)/B105</f>
        <v>160.65597615380921</v>
      </c>
      <c r="C426" s="3">
        <f t="shared" ref="C426:K426" si="160">+SUM(C116+C117+C118)/C105</f>
        <v>159.67140381525337</v>
      </c>
      <c r="D426" s="3">
        <f t="shared" si="160"/>
        <v>164.19884706643194</v>
      </c>
      <c r="E426" s="3" t="e">
        <f t="shared" si="160"/>
        <v>#DIV/0!</v>
      </c>
      <c r="F426" s="3">
        <f t="shared" si="160"/>
        <v>158.47550167445419</v>
      </c>
      <c r="G426" s="3" t="e">
        <f t="shared" si="160"/>
        <v>#DIV/0!</v>
      </c>
      <c r="H426" s="3">
        <f t="shared" si="160"/>
        <v>161.127431816327</v>
      </c>
      <c r="I426" s="3">
        <f t="shared" si="160"/>
        <v>162.15595736584069</v>
      </c>
      <c r="J426" s="3" t="e">
        <f t="shared" si="160"/>
        <v>#DIV/0!</v>
      </c>
      <c r="K426" s="3" t="e">
        <f t="shared" si="160"/>
        <v>#DIV/0!</v>
      </c>
      <c r="M426" t="s">
        <v>559</v>
      </c>
      <c r="AK426" s="3"/>
      <c r="AL426" s="3"/>
      <c r="AM426" s="3"/>
      <c r="AN426" s="3"/>
      <c r="AO426" s="3"/>
      <c r="AP426" s="3"/>
      <c r="AQ426" s="3"/>
    </row>
    <row r="427" spans="1:43" x14ac:dyDescent="0.35">
      <c r="A427" s="6" t="s">
        <v>181</v>
      </c>
      <c r="B427" s="3">
        <f>+SUM(B116/B106)</f>
        <v>165.21046586268903</v>
      </c>
      <c r="C427" s="3">
        <f t="shared" ref="C427:K427" si="161">+SUM(C116/C106)</f>
        <v>165.79908136179566</v>
      </c>
      <c r="D427" s="3">
        <f t="shared" si="161"/>
        <v>164.57526820339396</v>
      </c>
      <c r="E427" s="3">
        <f t="shared" si="161"/>
        <v>164.94019417444426</v>
      </c>
      <c r="F427" s="3">
        <f t="shared" si="161"/>
        <v>161.15842837614548</v>
      </c>
      <c r="G427" s="3" t="e">
        <f t="shared" si="161"/>
        <v>#DIV/0!</v>
      </c>
      <c r="H427" s="3">
        <f t="shared" si="161"/>
        <v>166.42887775628353</v>
      </c>
      <c r="I427" s="3">
        <f t="shared" si="161"/>
        <v>166.09037228522004</v>
      </c>
      <c r="J427" s="3">
        <f t="shared" si="161"/>
        <v>161.08218278732929</v>
      </c>
      <c r="K427" s="3">
        <f t="shared" si="161"/>
        <v>160.99473784743813</v>
      </c>
      <c r="M427" t="s">
        <v>559</v>
      </c>
      <c r="AK427" s="3"/>
      <c r="AL427" s="3"/>
      <c r="AM427" s="3"/>
      <c r="AN427" s="3"/>
      <c r="AO427" s="3"/>
      <c r="AP427" s="3"/>
      <c r="AQ427" s="3"/>
    </row>
    <row r="428" spans="1:43" x14ac:dyDescent="0.35">
      <c r="A428" s="6" t="s">
        <v>182</v>
      </c>
      <c r="B428" s="3">
        <f>+SUM(B117/B107)</f>
        <v>160.89853430188654</v>
      </c>
      <c r="C428" s="3">
        <f t="shared" ref="C428:K428" si="162">+SUM(C117/C107)</f>
        <v>158.87362550111365</v>
      </c>
      <c r="D428" s="3">
        <f t="shared" si="162"/>
        <v>171.23629058976206</v>
      </c>
      <c r="E428" s="3" t="e">
        <f t="shared" si="162"/>
        <v>#DIV/0!</v>
      </c>
      <c r="F428" s="3">
        <f t="shared" si="162"/>
        <v>152.42808853784109</v>
      </c>
      <c r="G428" s="3">
        <f t="shared" si="162"/>
        <v>151.71655431820071</v>
      </c>
      <c r="H428" s="3">
        <f t="shared" si="162"/>
        <v>157.16791022126984</v>
      </c>
      <c r="I428" s="3">
        <f t="shared" si="162"/>
        <v>160.57519166044924</v>
      </c>
      <c r="J428" s="3">
        <f t="shared" si="162"/>
        <v>147.98472974848502</v>
      </c>
      <c r="K428" s="3">
        <f t="shared" si="162"/>
        <v>162.24997877667582</v>
      </c>
      <c r="M428" t="s">
        <v>559</v>
      </c>
      <c r="AK428" s="3"/>
      <c r="AL428" s="3"/>
      <c r="AM428" s="3"/>
      <c r="AN428" s="3"/>
      <c r="AO428" s="3"/>
      <c r="AP428" s="3"/>
      <c r="AQ428" s="3"/>
    </row>
    <row r="429" spans="1:43" x14ac:dyDescent="0.35">
      <c r="A429" s="6" t="s">
        <v>184</v>
      </c>
      <c r="B429" s="3">
        <f>+SUM(B119/B108)</f>
        <v>341.19567161309612</v>
      </c>
      <c r="C429" s="3">
        <f t="shared" ref="C429:K429" si="163">+SUM(C119/C108)</f>
        <v>343.26632006336388</v>
      </c>
      <c r="D429" s="3">
        <f t="shared" si="163"/>
        <v>341.41732911711676</v>
      </c>
      <c r="E429" s="3" t="e">
        <f t="shared" si="163"/>
        <v>#DIV/0!</v>
      </c>
      <c r="F429" s="3">
        <f t="shared" si="163"/>
        <v>326.37621556346016</v>
      </c>
      <c r="G429" s="3" t="e">
        <f t="shared" si="163"/>
        <v>#DIV/0!</v>
      </c>
      <c r="H429" s="3" t="e">
        <f t="shared" si="163"/>
        <v>#DIV/0!</v>
      </c>
      <c r="I429" s="3">
        <f t="shared" si="163"/>
        <v>334.63964383474126</v>
      </c>
      <c r="J429" s="3">
        <f t="shared" si="163"/>
        <v>348.75728073789691</v>
      </c>
      <c r="K429" s="3">
        <f t="shared" si="163"/>
        <v>326.81574546675648</v>
      </c>
      <c r="M429" t="s">
        <v>559</v>
      </c>
      <c r="AK429" s="3"/>
      <c r="AL429" s="3"/>
      <c r="AM429" s="3"/>
      <c r="AN429" s="3"/>
      <c r="AO429" s="3"/>
      <c r="AP429" s="3"/>
      <c r="AQ429" s="3"/>
    </row>
    <row r="430" spans="1:43" x14ac:dyDescent="0.35">
      <c r="A430" s="6" t="s">
        <v>185</v>
      </c>
      <c r="B430" s="3">
        <f>+SUM(B120/B109)</f>
        <v>223.19388928447236</v>
      </c>
      <c r="C430" s="3">
        <f t="shared" ref="C430:K430" si="164">+SUM(C120/C109)</f>
        <v>217.54674586394921</v>
      </c>
      <c r="D430" s="3">
        <f t="shared" si="164"/>
        <v>234.7879972339249</v>
      </c>
      <c r="E430" s="3" t="e">
        <f t="shared" si="164"/>
        <v>#DIV/0!</v>
      </c>
      <c r="F430" s="3" t="e">
        <f t="shared" si="164"/>
        <v>#DIV/0!</v>
      </c>
      <c r="G430" s="3" t="e">
        <f t="shared" si="164"/>
        <v>#DIV/0!</v>
      </c>
      <c r="H430" s="3" t="e">
        <f t="shared" si="164"/>
        <v>#DIV/0!</v>
      </c>
      <c r="I430" s="3">
        <f t="shared" si="164"/>
        <v>232.49329286340381</v>
      </c>
      <c r="J430" s="3" t="e">
        <f t="shared" si="164"/>
        <v>#DIV/0!</v>
      </c>
      <c r="K430" s="3" t="e">
        <f t="shared" si="164"/>
        <v>#DIV/0!</v>
      </c>
      <c r="M430" t="s">
        <v>559</v>
      </c>
      <c r="AK430" s="3"/>
      <c r="AL430" s="3"/>
      <c r="AM430" s="3"/>
      <c r="AN430" s="3"/>
      <c r="AO430" s="3"/>
      <c r="AP430" s="3"/>
      <c r="AQ430" s="3"/>
    </row>
    <row r="431" spans="1:43" x14ac:dyDescent="0.35">
      <c r="A431" s="6" t="s">
        <v>186</v>
      </c>
      <c r="B431" s="3">
        <f>+SUM(B121/B110)</f>
        <v>203.55785156069234</v>
      </c>
      <c r="C431" s="3" t="e">
        <f t="shared" ref="C431:K431" si="165">+SUM(C121/C110)</f>
        <v>#DIV/0!</v>
      </c>
      <c r="D431" s="3">
        <f t="shared" si="165"/>
        <v>205.83316388675973</v>
      </c>
      <c r="E431" s="3" t="e">
        <f t="shared" si="165"/>
        <v>#DIV/0!</v>
      </c>
      <c r="F431" s="3" t="e">
        <f t="shared" si="165"/>
        <v>#DIV/0!</v>
      </c>
      <c r="G431" s="3" t="e">
        <f t="shared" si="165"/>
        <v>#DIV/0!</v>
      </c>
      <c r="H431" s="3" t="e">
        <f t="shared" si="165"/>
        <v>#DIV/0!</v>
      </c>
      <c r="I431" s="3" t="e">
        <f t="shared" si="165"/>
        <v>#DIV/0!</v>
      </c>
      <c r="J431" s="3" t="e">
        <f t="shared" si="165"/>
        <v>#DIV/0!</v>
      </c>
      <c r="K431" s="3" t="e">
        <f t="shared" si="165"/>
        <v>#DIV/0!</v>
      </c>
      <c r="M431" t="s">
        <v>559</v>
      </c>
      <c r="AK431" s="3"/>
      <c r="AL431" s="3"/>
      <c r="AM431" s="3"/>
      <c r="AN431" s="3"/>
      <c r="AO431" s="3"/>
      <c r="AP431" s="3"/>
      <c r="AQ431" s="3"/>
    </row>
    <row r="432" spans="1:43" x14ac:dyDescent="0.35">
      <c r="A432" s="6" t="s">
        <v>187</v>
      </c>
      <c r="B432" s="3">
        <f>+SUM(B122/B111)</f>
        <v>26.805752135757583</v>
      </c>
      <c r="C432" s="3">
        <f t="shared" ref="C432:K432" si="166">+SUM(C122/C111)</f>
        <v>26.412476427729764</v>
      </c>
      <c r="D432" s="3">
        <f t="shared" si="166"/>
        <v>27.188090261564845</v>
      </c>
      <c r="E432" s="3">
        <f t="shared" si="166"/>
        <v>27.54032739714005</v>
      </c>
      <c r="F432" s="3" t="e">
        <f t="shared" si="166"/>
        <v>#DIV/0!</v>
      </c>
      <c r="G432" s="3" t="e">
        <f t="shared" si="166"/>
        <v>#DIV/0!</v>
      </c>
      <c r="H432" s="3" t="e">
        <f t="shared" si="166"/>
        <v>#DIV/0!</v>
      </c>
      <c r="I432" s="3" t="e">
        <f t="shared" si="166"/>
        <v>#DIV/0!</v>
      </c>
      <c r="J432" s="3" t="e">
        <f t="shared" si="166"/>
        <v>#DIV/0!</v>
      </c>
      <c r="K432" s="3" t="e">
        <f t="shared" si="166"/>
        <v>#DIV/0!</v>
      </c>
      <c r="M432" t="s">
        <v>559</v>
      </c>
      <c r="AK432" s="3"/>
      <c r="AL432" s="3"/>
      <c r="AM432" s="3"/>
      <c r="AN432" s="3"/>
      <c r="AO432" s="3"/>
      <c r="AP432" s="3"/>
      <c r="AQ432" s="3"/>
    </row>
    <row r="433" spans="1:45" x14ac:dyDescent="0.35">
      <c r="A433" s="6" t="s">
        <v>188</v>
      </c>
      <c r="B433" s="3">
        <f>+SUM(B123/B113)</f>
        <v>9.7256704162789696</v>
      </c>
      <c r="C433" s="3">
        <f t="shared" ref="C433:K433" si="167">+SUM(C123/C113)</f>
        <v>11.539790364264094</v>
      </c>
      <c r="D433" s="3">
        <f t="shared" si="167"/>
        <v>8.6101465806043436</v>
      </c>
      <c r="E433" s="3" t="e">
        <f t="shared" si="167"/>
        <v>#DIV/0!</v>
      </c>
      <c r="F433" s="3" t="e">
        <f t="shared" si="167"/>
        <v>#DIV/0!</v>
      </c>
      <c r="G433" s="3" t="e">
        <f t="shared" si="167"/>
        <v>#DIV/0!</v>
      </c>
      <c r="H433" s="3" t="e">
        <f t="shared" si="167"/>
        <v>#DIV/0!</v>
      </c>
      <c r="I433" s="3" t="e">
        <f t="shared" si="167"/>
        <v>#DIV/0!</v>
      </c>
      <c r="J433" s="3" t="e">
        <f t="shared" si="167"/>
        <v>#DIV/0!</v>
      </c>
      <c r="K433" s="3" t="e">
        <f t="shared" si="167"/>
        <v>#DIV/0!</v>
      </c>
      <c r="M433" t="s">
        <v>559</v>
      </c>
      <c r="AK433" s="3"/>
      <c r="AL433" s="3"/>
      <c r="AM433" s="3"/>
      <c r="AN433" s="3"/>
      <c r="AO433" s="3"/>
      <c r="AP433" s="3"/>
      <c r="AQ433" s="3"/>
    </row>
    <row r="434" spans="1:45" x14ac:dyDescent="0.35">
      <c r="A434" s="6" t="s">
        <v>189</v>
      </c>
      <c r="B434" s="3"/>
      <c r="M434" t="s">
        <v>559</v>
      </c>
    </row>
    <row r="436" spans="1:45" x14ac:dyDescent="0.35">
      <c r="A436" s="223" t="s">
        <v>658</v>
      </c>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c r="AA436" s="231"/>
      <c r="AB436" s="231"/>
      <c r="AC436" s="231"/>
      <c r="AD436" s="231"/>
      <c r="AE436" s="231"/>
      <c r="AF436" s="231"/>
      <c r="AG436" s="231"/>
      <c r="AH436" s="231"/>
      <c r="AI436" s="231"/>
      <c r="AJ436" s="232"/>
      <c r="AK436" s="231"/>
      <c r="AL436" s="231"/>
      <c r="AM436" s="231"/>
      <c r="AN436" s="231"/>
      <c r="AO436" s="231"/>
      <c r="AP436" s="231"/>
      <c r="AQ436" s="231"/>
      <c r="AR436" s="232"/>
      <c r="AS436" s="232" t="s">
        <v>661</v>
      </c>
    </row>
    <row r="438" spans="1:45" x14ac:dyDescent="0.35">
      <c r="A438" s="6" t="s">
        <v>192</v>
      </c>
      <c r="B438" s="3">
        <f>+SUM(B198/B131)</f>
        <v>1553.099098616083</v>
      </c>
      <c r="C438" s="3" t="e">
        <f t="shared" ref="C438:K438" si="168">+SUM(C198/C131)</f>
        <v>#DIV/0!</v>
      </c>
      <c r="D438" s="3" t="e">
        <f t="shared" si="168"/>
        <v>#DIV/0!</v>
      </c>
      <c r="E438" s="3" t="e">
        <f t="shared" si="168"/>
        <v>#DIV/0!</v>
      </c>
      <c r="F438" s="3">
        <f t="shared" si="168"/>
        <v>2439.9872744539102</v>
      </c>
      <c r="G438" s="3" t="e">
        <f t="shared" si="168"/>
        <v>#DIV/0!</v>
      </c>
      <c r="H438" s="3" t="e">
        <f t="shared" si="168"/>
        <v>#DIV/0!</v>
      </c>
      <c r="I438" s="3">
        <f t="shared" si="168"/>
        <v>633.34376774798761</v>
      </c>
      <c r="J438" s="3">
        <f t="shared" si="168"/>
        <v>0</v>
      </c>
      <c r="K438" s="3" t="e">
        <f t="shared" si="168"/>
        <v>#DIV/0!</v>
      </c>
      <c r="M438" t="s">
        <v>716</v>
      </c>
      <c r="AK438" s="3"/>
      <c r="AL438" s="3"/>
      <c r="AM438" s="3"/>
      <c r="AN438" s="3"/>
      <c r="AO438" s="3"/>
      <c r="AP438" s="3"/>
      <c r="AQ438" s="3"/>
      <c r="AS438" s="76" t="s">
        <v>763</v>
      </c>
    </row>
    <row r="439" spans="1:45" x14ac:dyDescent="0.35">
      <c r="A439" s="6" t="s">
        <v>193</v>
      </c>
      <c r="B439" s="3">
        <f>+SUM(B199/B129)</f>
        <v>-23.651015610051346</v>
      </c>
      <c r="C439" s="3">
        <f t="shared" ref="C439:K439" si="169">+SUM(C199/C129)</f>
        <v>-4.4961934412758193</v>
      </c>
      <c r="D439" s="3" t="e">
        <f t="shared" si="169"/>
        <v>#DIV/0!</v>
      </c>
      <c r="E439" s="3" t="e">
        <f t="shared" si="169"/>
        <v>#DIV/0!</v>
      </c>
      <c r="F439" s="3">
        <f t="shared" si="169"/>
        <v>-50.574194836477275</v>
      </c>
      <c r="G439" s="3">
        <f t="shared" si="169"/>
        <v>-4.165311117839428</v>
      </c>
      <c r="H439" s="3">
        <f t="shared" si="169"/>
        <v>-3.2836106934948051</v>
      </c>
      <c r="I439" s="3">
        <f t="shared" si="169"/>
        <v>-7.33438575752497</v>
      </c>
      <c r="J439" s="3">
        <f t="shared" si="169"/>
        <v>0</v>
      </c>
      <c r="K439" s="3">
        <f t="shared" si="169"/>
        <v>0</v>
      </c>
      <c r="M439" t="s">
        <v>716</v>
      </c>
      <c r="AK439" s="3"/>
      <c r="AL439" s="3"/>
      <c r="AM439" s="3"/>
      <c r="AN439" s="3"/>
      <c r="AO439" s="3"/>
      <c r="AP439" s="3"/>
      <c r="AQ439" s="3"/>
      <c r="AS439" t="s">
        <v>656</v>
      </c>
    </row>
    <row r="440" spans="1:45" x14ac:dyDescent="0.35">
      <c r="A440" s="6" t="s">
        <v>194</v>
      </c>
      <c r="B440" s="3">
        <f>+SUM(B200/B129)</f>
        <v>303.17192213409589</v>
      </c>
      <c r="C440" s="3">
        <f t="shared" ref="C440:K440" si="170">+SUM(C200/C129)</f>
        <v>383.02731413828133</v>
      </c>
      <c r="D440" s="3">
        <f t="shared" si="170"/>
        <v>411.76955490278806</v>
      </c>
      <c r="E440" s="3" t="e">
        <f t="shared" si="170"/>
        <v>#DIV/0!</v>
      </c>
      <c r="F440" s="3">
        <f t="shared" si="170"/>
        <v>212.27910723745759</v>
      </c>
      <c r="G440" s="3">
        <f t="shared" si="170"/>
        <v>313.64957044120763</v>
      </c>
      <c r="H440" s="3">
        <f t="shared" si="170"/>
        <v>371.42327574647624</v>
      </c>
      <c r="I440" s="3">
        <f t="shared" si="170"/>
        <v>402.89683089759609</v>
      </c>
      <c r="J440" s="3">
        <f t="shared" si="170"/>
        <v>268.40711376729996</v>
      </c>
      <c r="K440" s="3">
        <f t="shared" si="170"/>
        <v>444.98309123149937</v>
      </c>
      <c r="M440" t="s">
        <v>716</v>
      </c>
      <c r="AK440" s="3"/>
      <c r="AL440" s="3"/>
      <c r="AM440" s="3"/>
      <c r="AN440" s="3"/>
      <c r="AO440" s="3"/>
      <c r="AP440" s="3"/>
      <c r="AQ440" s="3"/>
      <c r="AS440" t="s">
        <v>657</v>
      </c>
    </row>
    <row r="441" spans="1:45" x14ac:dyDescent="0.35">
      <c r="A441" s="6" t="s">
        <v>195</v>
      </c>
      <c r="B441" s="3">
        <f>+SUM(B201/B148)</f>
        <v>48.756089284358104</v>
      </c>
      <c r="C441" s="3">
        <f t="shared" ref="C441:K441" si="171">+SUM(C201/C148)</f>
        <v>55.434543643731359</v>
      </c>
      <c r="D441" s="3" t="e">
        <f t="shared" si="171"/>
        <v>#DIV/0!</v>
      </c>
      <c r="E441" s="3" t="e">
        <f t="shared" si="171"/>
        <v>#DIV/0!</v>
      </c>
      <c r="F441" s="3">
        <f t="shared" si="171"/>
        <v>46.891762988145913</v>
      </c>
      <c r="G441" s="3">
        <f t="shared" si="171"/>
        <v>43.65245790434907</v>
      </c>
      <c r="H441" s="3">
        <f t="shared" si="171"/>
        <v>52.364152513054407</v>
      </c>
      <c r="I441" s="3">
        <f t="shared" si="171"/>
        <v>52.816134217658039</v>
      </c>
      <c r="J441" s="3">
        <f t="shared" si="171"/>
        <v>48.818428092259083</v>
      </c>
      <c r="K441" s="3">
        <f t="shared" si="171"/>
        <v>74.153546417155667</v>
      </c>
      <c r="M441" t="s">
        <v>716</v>
      </c>
      <c r="AK441" s="3"/>
      <c r="AL441" s="3"/>
      <c r="AM441" s="3"/>
      <c r="AN441" s="3"/>
      <c r="AO441" s="3"/>
      <c r="AP441" s="3"/>
      <c r="AQ441" s="3"/>
    </row>
    <row r="442" spans="1:45" x14ac:dyDescent="0.35">
      <c r="A442" s="6" t="s">
        <v>196</v>
      </c>
      <c r="B442" s="3" t="e">
        <f>+SUM(B202/B158)</f>
        <v>#DIV/0!</v>
      </c>
      <c r="C442" s="3" t="e">
        <f t="shared" ref="C442:K442" si="172">+SUM(C202/C158)</f>
        <v>#DIV/0!</v>
      </c>
      <c r="D442" s="3" t="e">
        <f t="shared" si="172"/>
        <v>#DIV/0!</v>
      </c>
      <c r="E442" s="3" t="e">
        <f t="shared" si="172"/>
        <v>#DIV/0!</v>
      </c>
      <c r="F442" s="3" t="e">
        <f t="shared" si="172"/>
        <v>#DIV/0!</v>
      </c>
      <c r="G442" s="3" t="e">
        <f t="shared" si="172"/>
        <v>#DIV/0!</v>
      </c>
      <c r="H442" s="3" t="e">
        <f t="shared" si="172"/>
        <v>#DIV/0!</v>
      </c>
      <c r="I442" s="3" t="e">
        <f t="shared" si="172"/>
        <v>#DIV/0!</v>
      </c>
      <c r="J442" s="3">
        <f t="shared" si="172"/>
        <v>163.15053150243381</v>
      </c>
      <c r="K442" s="3" t="e">
        <f t="shared" si="172"/>
        <v>#DIV/0!</v>
      </c>
      <c r="M442" t="s">
        <v>716</v>
      </c>
      <c r="AK442" s="3"/>
      <c r="AL442" s="3"/>
      <c r="AM442" s="3"/>
      <c r="AN442" s="3"/>
      <c r="AO442" s="3"/>
      <c r="AP442" s="3"/>
      <c r="AQ442" s="3"/>
    </row>
    <row r="443" spans="1:45" x14ac:dyDescent="0.35">
      <c r="A443" s="6" t="s">
        <v>197</v>
      </c>
      <c r="B443" s="3">
        <f>+SUM(B203/B168)</f>
        <v>22.393334808080706</v>
      </c>
      <c r="C443" s="3" t="e">
        <f t="shared" ref="C443:K443" si="173">+SUM(C203/C168)</f>
        <v>#DIV/0!</v>
      </c>
      <c r="D443" s="3" t="e">
        <f t="shared" si="173"/>
        <v>#DIV/0!</v>
      </c>
      <c r="E443" s="3" t="e">
        <f t="shared" si="173"/>
        <v>#DIV/0!</v>
      </c>
      <c r="F443" s="3" t="e">
        <f t="shared" si="173"/>
        <v>#DIV/0!</v>
      </c>
      <c r="G443" s="3" t="e">
        <f t="shared" si="173"/>
        <v>#DIV/0!</v>
      </c>
      <c r="H443" s="3" t="e">
        <f t="shared" si="173"/>
        <v>#DIV/0!</v>
      </c>
      <c r="I443" s="3" t="e">
        <f t="shared" si="173"/>
        <v>#DIV/0!</v>
      </c>
      <c r="J443" s="3" t="e">
        <f t="shared" si="173"/>
        <v>#DIV/0!</v>
      </c>
      <c r="K443" s="3">
        <f t="shared" si="173"/>
        <v>21.732426448889449</v>
      </c>
      <c r="M443" t="s">
        <v>716</v>
      </c>
      <c r="AK443" s="3"/>
      <c r="AL443" s="3"/>
      <c r="AM443" s="3"/>
      <c r="AN443" s="3"/>
      <c r="AO443" s="3"/>
      <c r="AP443" s="3"/>
      <c r="AQ443" s="3"/>
    </row>
    <row r="444" spans="1:45" x14ac:dyDescent="0.35">
      <c r="A444" s="6" t="s">
        <v>198</v>
      </c>
      <c r="B444" s="3">
        <f>+SUM(B204/B167)</f>
        <v>12.377100328663445</v>
      </c>
      <c r="C444" s="3" t="e">
        <f t="shared" ref="C444:K444" si="174">+SUM(C204/C167)</f>
        <v>#DIV/0!</v>
      </c>
      <c r="D444" s="3" t="e">
        <f t="shared" si="174"/>
        <v>#DIV/0!</v>
      </c>
      <c r="E444" s="3" t="e">
        <f t="shared" si="174"/>
        <v>#DIV/0!</v>
      </c>
      <c r="F444" s="3" t="e">
        <f t="shared" si="174"/>
        <v>#DIV/0!</v>
      </c>
      <c r="G444" s="3" t="e">
        <f t="shared" si="174"/>
        <v>#DIV/0!</v>
      </c>
      <c r="H444" s="3" t="e">
        <f t="shared" si="174"/>
        <v>#DIV/0!</v>
      </c>
      <c r="I444" s="3" t="e">
        <f t="shared" si="174"/>
        <v>#DIV/0!</v>
      </c>
      <c r="J444" s="3" t="e">
        <f t="shared" si="174"/>
        <v>#DIV/0!</v>
      </c>
      <c r="K444" s="3">
        <f t="shared" si="174"/>
        <v>12.265243217741832</v>
      </c>
      <c r="M444" t="s">
        <v>716</v>
      </c>
      <c r="AK444" s="3"/>
      <c r="AL444" s="3"/>
      <c r="AM444" s="3"/>
      <c r="AN444" s="3"/>
      <c r="AO444" s="3"/>
      <c r="AP444" s="3"/>
      <c r="AQ444" s="3"/>
    </row>
    <row r="445" spans="1:45" x14ac:dyDescent="0.35">
      <c r="A445" s="6" t="s">
        <v>199</v>
      </c>
      <c r="B445" s="3">
        <f>+SUM(B205/(B177-B173-B174))</f>
        <v>62.589644812571258</v>
      </c>
      <c r="C445" s="3" t="e">
        <f t="shared" ref="C445:K445" si="175">+SUM(C205/(C177-C173-C174))</f>
        <v>#DIV/0!</v>
      </c>
      <c r="D445" s="3" t="e">
        <f t="shared" si="175"/>
        <v>#DIV/0!</v>
      </c>
      <c r="E445" s="3" t="e">
        <f t="shared" si="175"/>
        <v>#DIV/0!</v>
      </c>
      <c r="F445" s="3">
        <f t="shared" si="175"/>
        <v>0</v>
      </c>
      <c r="G445" s="3" t="e">
        <f t="shared" si="175"/>
        <v>#DIV/0!</v>
      </c>
      <c r="H445" s="3" t="e">
        <f t="shared" si="175"/>
        <v>#DIV/0!</v>
      </c>
      <c r="I445" s="3">
        <f t="shared" si="175"/>
        <v>0</v>
      </c>
      <c r="J445" s="3" t="e">
        <f t="shared" si="175"/>
        <v>#DIV/0!</v>
      </c>
      <c r="K445" s="3" t="e">
        <f t="shared" si="175"/>
        <v>#DIV/0!</v>
      </c>
      <c r="M445" t="s">
        <v>716</v>
      </c>
      <c r="AK445" s="3"/>
      <c r="AL445" s="3"/>
      <c r="AM445" s="3"/>
      <c r="AN445" s="3"/>
      <c r="AO445" s="3"/>
      <c r="AP445" s="3"/>
      <c r="AQ445" s="3"/>
      <c r="AS445" t="s">
        <v>659</v>
      </c>
    </row>
    <row r="454" spans="1:43" ht="18.5" x14ac:dyDescent="0.35">
      <c r="A454" s="251" t="s">
        <v>729</v>
      </c>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c r="AA454" s="231"/>
      <c r="AB454" s="231"/>
      <c r="AC454" s="231"/>
      <c r="AD454" s="231"/>
      <c r="AE454" s="231"/>
      <c r="AF454" s="231"/>
      <c r="AG454" s="231"/>
      <c r="AH454" s="231"/>
      <c r="AI454" s="231"/>
      <c r="AK454" s="231"/>
      <c r="AL454" s="231"/>
      <c r="AM454" s="231"/>
      <c r="AN454" s="231"/>
      <c r="AO454" s="231"/>
      <c r="AP454" s="231"/>
      <c r="AQ454" s="231"/>
    </row>
    <row r="456" spans="1:43" x14ac:dyDescent="0.35">
      <c r="A456" t="str">
        <f>+A14</f>
        <v xml:space="preserve"> Number of farms</v>
      </c>
      <c r="B456" s="3">
        <f t="shared" ref="B456:K456" si="176">+B14</f>
        <v>57124.002777000002</v>
      </c>
      <c r="C456" s="3">
        <f t="shared" si="176"/>
        <v>13989.000499999998</v>
      </c>
      <c r="D456" s="3">
        <f t="shared" si="176"/>
        <v>5911.000399999999</v>
      </c>
      <c r="E456" s="3">
        <f t="shared" si="176"/>
        <v>2752.0004000000004</v>
      </c>
      <c r="F456" s="3">
        <f t="shared" si="176"/>
        <v>5839.0001770000008</v>
      </c>
      <c r="G456" s="3">
        <f t="shared" si="176"/>
        <v>6928.0000999999993</v>
      </c>
      <c r="H456" s="3">
        <f t="shared" si="176"/>
        <v>12791.000599999999</v>
      </c>
      <c r="I456" s="3">
        <f t="shared" si="176"/>
        <v>6003.0002999999997</v>
      </c>
      <c r="J456" s="3">
        <f t="shared" si="176"/>
        <v>1338.0004000000001</v>
      </c>
      <c r="K456" s="3">
        <f t="shared" si="176"/>
        <v>1572.9999000000003</v>
      </c>
      <c r="AK456" s="3"/>
      <c r="AL456" s="3"/>
      <c r="AM456" s="3"/>
      <c r="AN456" s="3"/>
      <c r="AO456" s="3"/>
      <c r="AP456" s="3"/>
      <c r="AQ456" s="3"/>
    </row>
    <row r="457" spans="1:43" x14ac:dyDescent="0.35">
      <c r="A457" t="s">
        <v>730</v>
      </c>
      <c r="B457" s="3"/>
      <c r="C457" s="209">
        <f>+SUM(C456/$B$456)</f>
        <v>0.24488830999133746</v>
      </c>
      <c r="D457" s="209">
        <f t="shared" ref="D457:K457" si="177">+SUM(D456/$B$456)</f>
        <v>0.10347664926555115</v>
      </c>
      <c r="E457" s="209">
        <f t="shared" si="177"/>
        <v>4.8175902706664775E-2</v>
      </c>
      <c r="F457" s="209">
        <f t="shared" si="177"/>
        <v>0.1022162294857771</v>
      </c>
      <c r="G457" s="209">
        <f t="shared" si="177"/>
        <v>0.1212800182621208</v>
      </c>
      <c r="H457" s="209">
        <f t="shared" si="177"/>
        <v>0.22391639202759223</v>
      </c>
      <c r="I457" s="209">
        <f t="shared" si="177"/>
        <v>0.1050871789120668</v>
      </c>
      <c r="J457" s="209">
        <f t="shared" si="177"/>
        <v>2.3422735364383867E-2</v>
      </c>
      <c r="K457" s="209">
        <f t="shared" si="177"/>
        <v>2.7536583984505751E-2</v>
      </c>
      <c r="AK457" s="209"/>
      <c r="AL457" s="209"/>
      <c r="AM457" s="209"/>
      <c r="AN457" s="209"/>
      <c r="AO457" s="209"/>
      <c r="AP457" s="209"/>
      <c r="AQ457" s="209"/>
    </row>
    <row r="459" spans="1:43" x14ac:dyDescent="0.35">
      <c r="A459" t="str">
        <f>+A15</f>
        <v xml:space="preserve"> Total area of farm</v>
      </c>
      <c r="B459" s="210">
        <f t="shared" ref="B459:K459" si="178">+B15</f>
        <v>153.66723867620297</v>
      </c>
      <c r="C459" s="210">
        <f t="shared" si="178"/>
        <v>187.97887120555899</v>
      </c>
      <c r="D459" s="210">
        <f t="shared" si="178"/>
        <v>243.60901186117297</v>
      </c>
      <c r="E459" s="210">
        <f t="shared" si="178"/>
        <v>25.439972401893499</v>
      </c>
      <c r="F459" s="210">
        <f t="shared" si="178"/>
        <v>168.443519154966</v>
      </c>
      <c r="G459" s="210">
        <f t="shared" si="178"/>
        <v>171.82483368512104</v>
      </c>
      <c r="H459" s="210">
        <f t="shared" si="178"/>
        <v>94.501708578060615</v>
      </c>
      <c r="I459" s="210">
        <f t="shared" si="178"/>
        <v>174.831751544973</v>
      </c>
      <c r="J459" s="210">
        <f t="shared" si="178"/>
        <v>77.805243558970488</v>
      </c>
      <c r="K459" s="210">
        <f t="shared" si="178"/>
        <v>64.929022941450881</v>
      </c>
      <c r="AK459" s="210"/>
      <c r="AL459" s="210"/>
      <c r="AM459" s="210"/>
      <c r="AN459" s="210"/>
      <c r="AO459" s="210"/>
      <c r="AP459" s="210"/>
      <c r="AQ459" s="210"/>
    </row>
    <row r="460" spans="1:43" x14ac:dyDescent="0.35">
      <c r="B460" s="210"/>
      <c r="C460" s="210"/>
      <c r="D460" s="210"/>
      <c r="E460" s="210"/>
      <c r="F460" s="210"/>
      <c r="G460" s="210"/>
      <c r="H460" s="210"/>
      <c r="I460" s="210"/>
      <c r="J460" s="210"/>
      <c r="K460" s="210"/>
      <c r="AK460" s="210"/>
      <c r="AL460" s="210"/>
      <c r="AM460" s="210"/>
      <c r="AN460" s="210"/>
      <c r="AO460" s="210"/>
      <c r="AP460" s="210"/>
      <c r="AQ460" s="210"/>
    </row>
    <row r="461" spans="1:43" x14ac:dyDescent="0.35">
      <c r="A461" t="str">
        <f>+A20</f>
        <v xml:space="preserve"> Cereals area</v>
      </c>
      <c r="B461" s="209">
        <f>+SUM(B20/B$459)</f>
        <v>0.29506179265856552</v>
      </c>
      <c r="C461" s="209">
        <f t="shared" ref="C461:K461" si="179">+SUM(C20/C$459)</f>
        <v>0.51324711357617447</v>
      </c>
      <c r="D461" s="209">
        <f t="shared" si="179"/>
        <v>0.3952004301827044</v>
      </c>
      <c r="E461" s="209">
        <f t="shared" si="179"/>
        <v>0.14519178586020554</v>
      </c>
      <c r="F461" s="209">
        <f t="shared" si="179"/>
        <v>0.11813012753919162</v>
      </c>
      <c r="G461" s="209">
        <f t="shared" si="179"/>
        <v>9.1188994290502829E-3</v>
      </c>
      <c r="H461" s="209">
        <f t="shared" si="179"/>
        <v>6.0186884830780538E-2</v>
      </c>
      <c r="I461" s="209">
        <f t="shared" si="179"/>
        <v>0.36960526217263251</v>
      </c>
      <c r="J461" s="209">
        <f t="shared" si="179"/>
        <v>0.36140402786619036</v>
      </c>
      <c r="K461" s="209">
        <f t="shared" si="179"/>
        <v>0.35110057781173959</v>
      </c>
      <c r="AK461" s="209"/>
      <c r="AL461" s="209"/>
      <c r="AM461" s="209"/>
      <c r="AN461" s="209"/>
      <c r="AO461" s="209"/>
      <c r="AP461" s="209"/>
      <c r="AQ461" s="209"/>
    </row>
    <row r="462" spans="1:43" x14ac:dyDescent="0.35">
      <c r="A462" t="str">
        <f>+A25</f>
        <v xml:space="preserve"> Oilseeds area</v>
      </c>
      <c r="B462" s="209">
        <f>+SUM(B25/B$459)</f>
        <v>6.4570620865271725E-2</v>
      </c>
      <c r="C462" s="209">
        <f t="shared" ref="C462:K462" si="180">+SUM(C25/C$459)</f>
        <v>0.13313496231706759</v>
      </c>
      <c r="D462" s="209">
        <f t="shared" si="180"/>
        <v>7.9141123648759457E-2</v>
      </c>
      <c r="E462" s="209" t="e">
        <f t="shared" si="180"/>
        <v>#DIV/0!</v>
      </c>
      <c r="F462" s="209">
        <f t="shared" si="180"/>
        <v>1.4208859028330974E-2</v>
      </c>
      <c r="G462" s="209">
        <f t="shared" si="180"/>
        <v>0</v>
      </c>
      <c r="H462" s="209" t="e">
        <f t="shared" si="180"/>
        <v>#DIV/0!</v>
      </c>
      <c r="I462" s="209">
        <f t="shared" si="180"/>
        <v>7.1089789853151356E-2</v>
      </c>
      <c r="J462" s="209">
        <f t="shared" si="180"/>
        <v>5.6828160538936759E-2</v>
      </c>
      <c r="K462" s="209">
        <f t="shared" si="180"/>
        <v>6.4814904032420073E-2</v>
      </c>
      <c r="AK462" s="209"/>
      <c r="AL462" s="209"/>
      <c r="AM462" s="209"/>
      <c r="AN462" s="209"/>
      <c r="AO462" s="209"/>
      <c r="AP462" s="209"/>
      <c r="AQ462" s="209"/>
    </row>
    <row r="463" spans="1:43" x14ac:dyDescent="0.35">
      <c r="A463" t="str">
        <f>+A29</f>
        <v xml:space="preserve"> Protein crops area</v>
      </c>
      <c r="B463" s="209">
        <f>+SUM(B29/B$459)</f>
        <v>1.8827911911754865E-2</v>
      </c>
      <c r="C463" s="209">
        <f t="shared" ref="C463:K463" si="181">+SUM(C29/C$459)</f>
        <v>4.2449922154486432E-2</v>
      </c>
      <c r="D463" s="209">
        <f t="shared" si="181"/>
        <v>2.213380987717499E-2</v>
      </c>
      <c r="E463" s="209">
        <f t="shared" si="181"/>
        <v>1.4156027907356402E-2</v>
      </c>
      <c r="F463" s="209" t="e">
        <f t="shared" si="181"/>
        <v>#DIV/0!</v>
      </c>
      <c r="G463" s="209" t="e">
        <f t="shared" si="181"/>
        <v>#DIV/0!</v>
      </c>
      <c r="H463" s="209" t="e">
        <f t="shared" si="181"/>
        <v>#DIV/0!</v>
      </c>
      <c r="I463" s="209">
        <f t="shared" si="181"/>
        <v>1.4150561764039508E-2</v>
      </c>
      <c r="J463" s="209" t="e">
        <f t="shared" si="181"/>
        <v>#DIV/0!</v>
      </c>
      <c r="K463" s="209" t="e">
        <f t="shared" si="181"/>
        <v>#DIV/0!</v>
      </c>
      <c r="AK463" s="209"/>
      <c r="AL463" s="209"/>
      <c r="AM463" s="209"/>
      <c r="AN463" s="209"/>
      <c r="AO463" s="209"/>
      <c r="AP463" s="209"/>
      <c r="AQ463" s="209"/>
    </row>
    <row r="464" spans="1:43" x14ac:dyDescent="0.35">
      <c r="A464" t="str">
        <f>+A33</f>
        <v xml:space="preserve"> Potatoes area</v>
      </c>
      <c r="B464" s="209">
        <f>+SUM(B33/B$459)</f>
        <v>7.8547530516261555E-3</v>
      </c>
      <c r="C464" s="209">
        <f t="shared" ref="C464:K464" si="182">+SUM(C33/C$459)</f>
        <v>0</v>
      </c>
      <c r="D464" s="209">
        <f t="shared" si="182"/>
        <v>3.8904033924348255E-2</v>
      </c>
      <c r="E464" s="209">
        <f t="shared" si="182"/>
        <v>4.3756051673833493E-2</v>
      </c>
      <c r="F464" s="209">
        <f t="shared" si="182"/>
        <v>0</v>
      </c>
      <c r="G464" s="209">
        <f t="shared" si="182"/>
        <v>0</v>
      </c>
      <c r="H464" s="209">
        <f t="shared" si="182"/>
        <v>0</v>
      </c>
      <c r="I464" s="209" t="e">
        <f t="shared" si="182"/>
        <v>#DIV/0!</v>
      </c>
      <c r="J464" s="209">
        <f t="shared" si="182"/>
        <v>0</v>
      </c>
      <c r="K464" s="209">
        <f t="shared" si="182"/>
        <v>0</v>
      </c>
      <c r="AK464" s="209"/>
      <c r="AL464" s="209"/>
      <c r="AM464" s="209"/>
      <c r="AN464" s="209"/>
      <c r="AO464" s="209"/>
      <c r="AP464" s="209"/>
      <c r="AQ464" s="209"/>
    </row>
    <row r="465" spans="1:43" x14ac:dyDescent="0.35">
      <c r="A465" t="str">
        <f>+A37</f>
        <v xml:space="preserve"> Sugar beet area</v>
      </c>
      <c r="B465" s="209">
        <f>+SUM(B37/B$459)</f>
        <v>1.9318072250690755E-2</v>
      </c>
      <c r="C465" s="209">
        <f t="shared" ref="C465:K465" si="183">+SUM(C37/C$459)</f>
        <v>1.2111016541642606E-2</v>
      </c>
      <c r="D465" s="209">
        <f t="shared" si="183"/>
        <v>8.2758219272756534E-2</v>
      </c>
      <c r="E465" s="209">
        <f t="shared" si="183"/>
        <v>2.7996992645631592E-2</v>
      </c>
      <c r="F465" s="209" t="e">
        <f t="shared" si="183"/>
        <v>#DIV/0!</v>
      </c>
      <c r="G465" s="209" t="e">
        <f t="shared" si="183"/>
        <v>#DIV/0!</v>
      </c>
      <c r="H465" s="209">
        <f t="shared" si="183"/>
        <v>0</v>
      </c>
      <c r="I465" s="209" t="e">
        <f t="shared" si="183"/>
        <v>#DIV/0!</v>
      </c>
      <c r="J465" s="209" t="e">
        <f t="shared" si="183"/>
        <v>#DIV/0!</v>
      </c>
      <c r="K465" s="209" t="e">
        <f t="shared" si="183"/>
        <v>#DIV/0!</v>
      </c>
      <c r="AK465" s="209"/>
      <c r="AL465" s="209"/>
      <c r="AM465" s="209"/>
      <c r="AN465" s="209"/>
      <c r="AO465" s="209"/>
      <c r="AP465" s="209"/>
      <c r="AQ465" s="209"/>
    </row>
    <row r="466" spans="1:43" x14ac:dyDescent="0.35">
      <c r="A466" t="str">
        <f>+A39</f>
        <v xml:space="preserve"> Fodder crops, grazing and fallow area</v>
      </c>
      <c r="B466" s="209">
        <f>+SUM(B39/B$459)</f>
        <v>0.53472832811224813</v>
      </c>
      <c r="C466" s="209">
        <f t="shared" ref="C466:K466" si="184">+SUM(C39/C$459)</f>
        <v>0.24615611196357437</v>
      </c>
      <c r="D466" s="209">
        <f t="shared" si="184"/>
        <v>0.2717471983777372</v>
      </c>
      <c r="E466" s="209">
        <f t="shared" si="184"/>
        <v>0.34380534870370205</v>
      </c>
      <c r="F466" s="209">
        <f t="shared" si="184"/>
        <v>0.83965105942010532</v>
      </c>
      <c r="G466" s="209">
        <f t="shared" si="184"/>
        <v>0.94914115224350282</v>
      </c>
      <c r="H466" s="209">
        <f t="shared" si="184"/>
        <v>0.89597913232396553</v>
      </c>
      <c r="I466" s="209">
        <f t="shared" si="184"/>
        <v>0.47210188716070584</v>
      </c>
      <c r="J466" s="209">
        <f t="shared" si="184"/>
        <v>0.48405013843647093</v>
      </c>
      <c r="K466" s="209">
        <f t="shared" si="184"/>
        <v>0.45643531009820659</v>
      </c>
      <c r="AK466" s="209"/>
      <c r="AL466" s="209"/>
      <c r="AM466" s="209"/>
      <c r="AN466" s="209"/>
      <c r="AO466" s="209"/>
      <c r="AP466" s="209"/>
      <c r="AQ466" s="209"/>
    </row>
    <row r="467" spans="1:43" x14ac:dyDescent="0.35">
      <c r="A467" t="str">
        <f>+A63</f>
        <v xml:space="preserve"> Horticulture area</v>
      </c>
      <c r="B467" s="209">
        <f>+SUM(B63/B$459)</f>
        <v>1.2593074601735053E-2</v>
      </c>
      <c r="C467" s="209">
        <f t="shared" ref="C467:K467" si="185">+SUM(C63/C$459)</f>
        <v>2.9960402493805541E-3</v>
      </c>
      <c r="D467" s="209">
        <f t="shared" si="185"/>
        <v>4.8254333720053451E-2</v>
      </c>
      <c r="E467" s="209">
        <f t="shared" si="185"/>
        <v>0.42264543239680247</v>
      </c>
      <c r="F467" s="209" t="e">
        <f t="shared" si="185"/>
        <v>#DIV/0!</v>
      </c>
      <c r="G467" s="209">
        <f t="shared" si="185"/>
        <v>0</v>
      </c>
      <c r="H467" s="209" t="e">
        <f t="shared" si="185"/>
        <v>#DIV/0!</v>
      </c>
      <c r="I467" s="209" t="e">
        <f t="shared" si="185"/>
        <v>#DIV/0!</v>
      </c>
      <c r="J467" s="209" t="e">
        <f t="shared" si="185"/>
        <v>#DIV/0!</v>
      </c>
      <c r="K467" s="209" t="e">
        <f t="shared" si="185"/>
        <v>#DIV/0!</v>
      </c>
      <c r="AK467" s="209"/>
      <c r="AL467" s="209"/>
      <c r="AM467" s="209"/>
      <c r="AN467" s="209"/>
      <c r="AO467" s="209"/>
      <c r="AP467" s="209"/>
      <c r="AQ467" s="209"/>
    </row>
    <row r="468" spans="1:43" x14ac:dyDescent="0.35">
      <c r="A468" t="str">
        <f>+A85</f>
        <v xml:space="preserve"> Area of woodlands and other land</v>
      </c>
      <c r="B468" s="209">
        <f>+SUM(B85/B$459)</f>
        <v>3.8789557978912953E-2</v>
      </c>
      <c r="C468" s="209">
        <f t="shared" ref="C468:K468" si="186">+SUM(C85/C$459)</f>
        <v>4.1316900478821847E-2</v>
      </c>
      <c r="D468" s="209">
        <f t="shared" si="186"/>
        <v>2.947832714078857E-2</v>
      </c>
      <c r="E468" s="209">
        <f t="shared" si="186"/>
        <v>6.2309075136851869E-2</v>
      </c>
      <c r="F468" s="209">
        <f t="shared" si="186"/>
        <v>2.397759271691954E-2</v>
      </c>
      <c r="G468" s="209">
        <f t="shared" si="186"/>
        <v>4.1608670989231829E-2</v>
      </c>
      <c r="H468" s="209">
        <f t="shared" si="186"/>
        <v>4.1937048699641745E-2</v>
      </c>
      <c r="I468" s="209">
        <f t="shared" si="186"/>
        <v>4.5818223530442737E-2</v>
      </c>
      <c r="J468" s="209">
        <f t="shared" si="186"/>
        <v>5.616908250670434E-2</v>
      </c>
      <c r="K468" s="209">
        <f t="shared" si="186"/>
        <v>7.146311228803677E-2</v>
      </c>
      <c r="AK468" s="209"/>
      <c r="AL468" s="209"/>
      <c r="AM468" s="209"/>
      <c r="AN468" s="209"/>
      <c r="AO468" s="209"/>
      <c r="AP468" s="209"/>
      <c r="AQ468" s="209"/>
    </row>
    <row r="470" spans="1:43" x14ac:dyDescent="0.35">
      <c r="A470" t="str">
        <f>+A172</f>
        <v xml:space="preserve"> Livestock units</v>
      </c>
      <c r="B470" s="3">
        <f t="shared" ref="B470:K470" si="187">+B172</f>
        <v>94.170124934495306</v>
      </c>
      <c r="C470" s="3">
        <f t="shared" si="187"/>
        <v>10.2296009848023</v>
      </c>
      <c r="D470" s="3">
        <f t="shared" si="187"/>
        <v>15.8141705635141</v>
      </c>
      <c r="E470" s="3">
        <f t="shared" si="187"/>
        <v>0</v>
      </c>
      <c r="F470" s="3">
        <f t="shared" si="187"/>
        <v>283.59288991624101</v>
      </c>
      <c r="G470" s="3">
        <f t="shared" si="187"/>
        <v>89.544578544304599</v>
      </c>
      <c r="H470" s="3">
        <f t="shared" si="187"/>
        <v>90.612280324496197</v>
      </c>
      <c r="I470" s="3">
        <f t="shared" si="187"/>
        <v>115.844524355937</v>
      </c>
      <c r="J470" s="3">
        <f t="shared" si="187"/>
        <v>432.75493967871802</v>
      </c>
      <c r="K470" s="3">
        <f t="shared" si="187"/>
        <v>273.69721012335799</v>
      </c>
      <c r="AK470" s="3"/>
      <c r="AL470" s="3"/>
      <c r="AM470" s="3"/>
      <c r="AN470" s="3"/>
      <c r="AO470" s="3"/>
      <c r="AP470" s="3"/>
      <c r="AQ470" s="3"/>
    </row>
    <row r="471" spans="1:43" x14ac:dyDescent="0.35">
      <c r="A471" t="str">
        <f>+A129</f>
        <v xml:space="preserve"> Cattle - average number over year</v>
      </c>
      <c r="B471" s="3">
        <f t="shared" ref="B471:K471" si="188">+B129</f>
        <v>87.621751246566902</v>
      </c>
      <c r="C471" s="3">
        <f t="shared" si="188"/>
        <v>10.5222496932501</v>
      </c>
      <c r="D471" s="3">
        <f t="shared" si="188"/>
        <v>18.641553654775599</v>
      </c>
      <c r="E471" s="3" t="e">
        <f t="shared" si="188"/>
        <v>#DIV/0!</v>
      </c>
      <c r="F471" s="3">
        <f t="shared" si="188"/>
        <v>359.17021142684899</v>
      </c>
      <c r="G471" s="3">
        <f t="shared" si="188"/>
        <v>82.558878555732093</v>
      </c>
      <c r="H471" s="3">
        <f t="shared" si="188"/>
        <v>110.903439014771</v>
      </c>
      <c r="I471" s="3">
        <f t="shared" si="188"/>
        <v>103.939465641872</v>
      </c>
      <c r="J471" s="3">
        <f t="shared" si="188"/>
        <v>13.336377328437299</v>
      </c>
      <c r="K471" s="3">
        <f t="shared" si="188"/>
        <v>10.574309368996101</v>
      </c>
      <c r="AK471" s="3"/>
      <c r="AL471" s="3"/>
      <c r="AM471" s="3"/>
      <c r="AN471" s="3"/>
      <c r="AO471" s="3"/>
      <c r="AP471" s="3"/>
      <c r="AQ471" s="3"/>
    </row>
    <row r="472" spans="1:43" x14ac:dyDescent="0.35">
      <c r="A472" t="str">
        <f>+A148</f>
        <v xml:space="preserve"> Sheep - average number over year</v>
      </c>
      <c r="B472" s="3">
        <f t="shared" ref="B472:K472" si="189">+B148</f>
        <v>214.86133328478499</v>
      </c>
      <c r="C472" s="3">
        <f t="shared" si="189"/>
        <v>42.520681409654699</v>
      </c>
      <c r="D472" s="3" t="e">
        <f t="shared" si="189"/>
        <v>#DIV/0!</v>
      </c>
      <c r="E472" s="3" t="e">
        <f t="shared" si="189"/>
        <v>#DIV/0!</v>
      </c>
      <c r="F472" s="3">
        <f t="shared" si="189"/>
        <v>67.232396745995203</v>
      </c>
      <c r="G472" s="3">
        <f t="shared" si="189"/>
        <v>752.29166642044299</v>
      </c>
      <c r="H472" s="3">
        <f t="shared" si="189"/>
        <v>311.62966270207198</v>
      </c>
      <c r="I472" s="3">
        <f t="shared" si="189"/>
        <v>289.22576959391398</v>
      </c>
      <c r="J472" s="3">
        <f t="shared" si="189"/>
        <v>52.375639484113698</v>
      </c>
      <c r="K472" s="3">
        <f t="shared" si="189"/>
        <v>47.917914266873098</v>
      </c>
      <c r="AK472" s="3"/>
      <c r="AL472" s="3"/>
      <c r="AM472" s="3"/>
      <c r="AN472" s="3"/>
      <c r="AO472" s="3"/>
      <c r="AP472" s="3"/>
      <c r="AQ472" s="3"/>
    </row>
    <row r="473" spans="1:43" x14ac:dyDescent="0.35">
      <c r="A473" t="str">
        <f>+A158</f>
        <v xml:space="preserve"> Pigs - average number over year</v>
      </c>
      <c r="B473" s="3">
        <f t="shared" ref="B473:K473" si="190">+B158</f>
        <v>92.191076283442698</v>
      </c>
      <c r="C473" s="3" t="e">
        <f t="shared" si="190"/>
        <v>#DIV/0!</v>
      </c>
      <c r="D473" s="3" t="e">
        <f t="shared" si="190"/>
        <v>#DIV/0!</v>
      </c>
      <c r="E473" s="3" t="e">
        <f t="shared" si="190"/>
        <v>#DIV/0!</v>
      </c>
      <c r="F473" s="3" t="e">
        <f t="shared" si="190"/>
        <v>#DIV/0!</v>
      </c>
      <c r="G473" s="3" t="e">
        <f t="shared" si="190"/>
        <v>#DIV/0!</v>
      </c>
      <c r="H473" s="3" t="e">
        <f t="shared" si="190"/>
        <v>#DIV/0!</v>
      </c>
      <c r="I473" s="3" t="e">
        <f t="shared" si="190"/>
        <v>#DIV/0!</v>
      </c>
      <c r="J473" s="3">
        <f t="shared" si="190"/>
        <v>2948.6188017881</v>
      </c>
      <c r="K473" s="3" t="e">
        <f t="shared" si="190"/>
        <v>#DIV/0!</v>
      </c>
      <c r="AK473" s="3"/>
      <c r="AL473" s="3"/>
      <c r="AM473" s="3"/>
      <c r="AN473" s="3"/>
      <c r="AO473" s="3"/>
      <c r="AP473" s="3"/>
      <c r="AQ473" s="3"/>
    </row>
    <row r="474" spans="1:43" x14ac:dyDescent="0.35">
      <c r="A474" t="str">
        <f>+A166</f>
        <v xml:space="preserve"> Poultry - average number over year</v>
      </c>
      <c r="B474" s="3">
        <f t="shared" ref="B474:K474" si="191">+B166</f>
        <v>2434.84560642521</v>
      </c>
      <c r="C474" s="3" t="e">
        <f t="shared" si="191"/>
        <v>#DIV/0!</v>
      </c>
      <c r="D474" s="3">
        <f t="shared" si="191"/>
        <v>0</v>
      </c>
      <c r="E474" s="3" t="e">
        <f t="shared" si="191"/>
        <v>#DIV/0!</v>
      </c>
      <c r="F474" s="3" t="e">
        <f t="shared" si="191"/>
        <v>#DIV/0!</v>
      </c>
      <c r="G474" s="3" t="e">
        <f t="shared" si="191"/>
        <v>#DIV/0!</v>
      </c>
      <c r="H474" s="3" t="e">
        <f t="shared" si="191"/>
        <v>#DIV/0!</v>
      </c>
      <c r="I474" s="3" t="e">
        <f t="shared" si="191"/>
        <v>#DIV/0!</v>
      </c>
      <c r="J474" s="3" t="e">
        <f t="shared" si="191"/>
        <v>#DIV/0!</v>
      </c>
      <c r="K474" s="3">
        <f t="shared" si="191"/>
        <v>79673.251101223796</v>
      </c>
      <c r="AK474" s="3"/>
      <c r="AL474" s="3"/>
      <c r="AM474" s="3"/>
      <c r="AN474" s="3"/>
      <c r="AO474" s="3"/>
      <c r="AP474" s="3"/>
      <c r="AQ474" s="3"/>
    </row>
    <row r="476" spans="1:43" x14ac:dyDescent="0.35">
      <c r="A476" t="str">
        <f>+A226</f>
        <v xml:space="preserve"> Labour input (full-time equivalents or AWU)</v>
      </c>
      <c r="B476" s="260">
        <f t="shared" ref="B476:K476" si="192">+B226</f>
        <v>2.4112015410830701</v>
      </c>
      <c r="C476" s="260">
        <f t="shared" si="192"/>
        <v>1.5853777373515701</v>
      </c>
      <c r="D476" s="260">
        <f t="shared" si="192"/>
        <v>3.2871822567616298</v>
      </c>
      <c r="E476" s="260">
        <f t="shared" si="192"/>
        <v>6.4908319429783097</v>
      </c>
      <c r="F476" s="260">
        <f t="shared" si="192"/>
        <v>4.0421322493432603</v>
      </c>
      <c r="G476" s="260">
        <f t="shared" si="192"/>
        <v>1.51069193958953</v>
      </c>
      <c r="H476" s="260">
        <f t="shared" si="192"/>
        <v>1.49591750057529</v>
      </c>
      <c r="I476" s="260">
        <f t="shared" si="192"/>
        <v>2.3371310133186101</v>
      </c>
      <c r="J476" s="260">
        <f t="shared" si="192"/>
        <v>3.8081776024948</v>
      </c>
      <c r="K476" s="260">
        <f t="shared" si="192"/>
        <v>3.7754726020065799</v>
      </c>
      <c r="AK476" s="260"/>
      <c r="AL476" s="260"/>
      <c r="AM476" s="260"/>
      <c r="AN476" s="260"/>
      <c r="AO476" s="260"/>
      <c r="AP476" s="260"/>
      <c r="AQ476" s="260"/>
    </row>
    <row r="478" spans="1:43" x14ac:dyDescent="0.35">
      <c r="A478" t="str">
        <f>+A239</f>
        <v xml:space="preserve"> Value of crop sales (incl farmhouse consumption)</v>
      </c>
      <c r="B478" s="3">
        <f t="shared" ref="B478:K478" si="193">+B239</f>
        <v>118167.30138110201</v>
      </c>
      <c r="C478" s="3">
        <f t="shared" si="193"/>
        <v>168838.22675650101</v>
      </c>
      <c r="D478" s="3">
        <f t="shared" si="193"/>
        <v>372062.20109514799</v>
      </c>
      <c r="E478" s="3">
        <f t="shared" si="193"/>
        <v>356451.15309485397</v>
      </c>
      <c r="F478" s="3">
        <f t="shared" si="193"/>
        <v>31830.0258959723</v>
      </c>
      <c r="G478" s="3">
        <f t="shared" si="193"/>
        <v>3627.0299831981802</v>
      </c>
      <c r="H478" s="3">
        <f t="shared" si="193"/>
        <v>11011.4733328447</v>
      </c>
      <c r="I478" s="3">
        <f t="shared" si="193"/>
        <v>120607.639628804</v>
      </c>
      <c r="J478" s="3">
        <f t="shared" si="193"/>
        <v>51149.829391605599</v>
      </c>
      <c r="K478" s="3">
        <f t="shared" si="193"/>
        <v>40572.244371471403</v>
      </c>
      <c r="AK478" s="3"/>
      <c r="AL478" s="3"/>
      <c r="AM478" s="3"/>
      <c r="AN478" s="3"/>
      <c r="AO478" s="3"/>
      <c r="AP478" s="3"/>
      <c r="AQ478" s="3"/>
    </row>
    <row r="479" spans="1:43" x14ac:dyDescent="0.35">
      <c r="A479" t="str">
        <f>+A240</f>
        <v xml:space="preserve"> Livestock output (excluding subsidies and payments to agriculture)</v>
      </c>
      <c r="B479" s="3">
        <f t="shared" ref="B479:K479" si="194">+B240</f>
        <v>124393.67466022501</v>
      </c>
      <c r="C479" s="3">
        <f t="shared" si="194"/>
        <v>6521.3442570253701</v>
      </c>
      <c r="D479" s="3">
        <f t="shared" si="194"/>
        <v>9643.6541209166608</v>
      </c>
      <c r="E479" s="3" t="e">
        <f t="shared" si="194"/>
        <v>#DIV/0!</v>
      </c>
      <c r="F479" s="3">
        <f t="shared" si="194"/>
        <v>522936.02638183901</v>
      </c>
      <c r="G479" s="3">
        <f t="shared" si="194"/>
        <v>60198.956995713597</v>
      </c>
      <c r="H479" s="3">
        <f t="shared" si="194"/>
        <v>58226.460797343701</v>
      </c>
      <c r="I479" s="3">
        <f t="shared" si="194"/>
        <v>119156.271595805</v>
      </c>
      <c r="J479" s="3">
        <f t="shared" si="194"/>
        <v>487233.69378230401</v>
      </c>
      <c r="K479" s="3">
        <f t="shared" si="194"/>
        <v>873420.05467991496</v>
      </c>
      <c r="AK479" s="3"/>
      <c r="AL479" s="3"/>
      <c r="AM479" s="3"/>
      <c r="AN479" s="3"/>
      <c r="AO479" s="3"/>
      <c r="AP479" s="3"/>
      <c r="AQ479" s="3"/>
    </row>
    <row r="480" spans="1:43" x14ac:dyDescent="0.35">
      <c r="A480" t="str">
        <f>+A243</f>
        <v xml:space="preserve"> Agriculture: Total Output</v>
      </c>
      <c r="B480" s="3">
        <f t="shared" ref="B480:K480" si="195">+B243</f>
        <v>259785.56751993101</v>
      </c>
      <c r="C480" s="3">
        <f t="shared" si="195"/>
        <v>208911.92448655001</v>
      </c>
      <c r="D480" s="3">
        <f t="shared" si="195"/>
        <v>409376.18569612998</v>
      </c>
      <c r="E480" s="3">
        <f t="shared" si="195"/>
        <v>364125.10516967898</v>
      </c>
      <c r="F480" s="3">
        <f t="shared" si="195"/>
        <v>564803.9623282</v>
      </c>
      <c r="G480" s="3">
        <f t="shared" si="195"/>
        <v>67624.703412345494</v>
      </c>
      <c r="H480" s="3">
        <f t="shared" si="195"/>
        <v>74932.104761420997</v>
      </c>
      <c r="I480" s="3">
        <f t="shared" si="195"/>
        <v>261549.08454752201</v>
      </c>
      <c r="J480" s="3">
        <f t="shared" si="195"/>
        <v>554110.99389589101</v>
      </c>
      <c r="K480" s="3">
        <f t="shared" si="195"/>
        <v>927715.43240810197</v>
      </c>
      <c r="AK480" s="3"/>
      <c r="AL480" s="3"/>
      <c r="AM480" s="3"/>
      <c r="AN480" s="3"/>
      <c r="AO480" s="3"/>
      <c r="AP480" s="3"/>
      <c r="AQ480" s="3"/>
    </row>
    <row r="481" spans="1:43" x14ac:dyDescent="0.35">
      <c r="A481" t="str">
        <f>+A249</f>
        <v xml:space="preserve"> Variable costs for agriculture (excluding agri-environment activities)</v>
      </c>
      <c r="B481" s="3">
        <f t="shared" ref="B481:K481" si="196">+B249</f>
        <v>134497.10194433201</v>
      </c>
      <c r="C481" s="3">
        <f t="shared" si="196"/>
        <v>89239.365248660994</v>
      </c>
      <c r="D481" s="3">
        <f t="shared" si="196"/>
        <v>175498.40516383699</v>
      </c>
      <c r="E481" s="3">
        <f t="shared" si="196"/>
        <v>171042.89828329999</v>
      </c>
      <c r="F481" s="3">
        <f t="shared" si="196"/>
        <v>309796.51097571099</v>
      </c>
      <c r="G481" s="3">
        <f t="shared" si="196"/>
        <v>45785.809701215199</v>
      </c>
      <c r="H481" s="3">
        <f t="shared" si="196"/>
        <v>44334.432266127798</v>
      </c>
      <c r="I481" s="3">
        <f t="shared" si="196"/>
        <v>134219.758261082</v>
      </c>
      <c r="J481" s="3">
        <f t="shared" si="196"/>
        <v>334952.309139669</v>
      </c>
      <c r="K481" s="3">
        <f t="shared" si="196"/>
        <v>622687.091858175</v>
      </c>
      <c r="AK481" s="3"/>
      <c r="AL481" s="3"/>
      <c r="AM481" s="3"/>
      <c r="AN481" s="3"/>
      <c r="AO481" s="3"/>
      <c r="AP481" s="3"/>
      <c r="AQ481" s="3"/>
    </row>
    <row r="482" spans="1:43" x14ac:dyDescent="0.35">
      <c r="A482" t="str">
        <f>+A250</f>
        <v xml:space="preserve"> Gross margin for agriculture</v>
      </c>
      <c r="B482" s="3">
        <f t="shared" ref="B482:K482" si="197">+B250</f>
        <v>125288.465575599</v>
      </c>
      <c r="C482" s="3">
        <f t="shared" si="197"/>
        <v>119672.559237888</v>
      </c>
      <c r="D482" s="3">
        <f t="shared" si="197"/>
        <v>233877.78053229401</v>
      </c>
      <c r="E482" s="3">
        <f t="shared" si="197"/>
        <v>193082.20688638001</v>
      </c>
      <c r="F482" s="3">
        <f t="shared" si="197"/>
        <v>255007.45135248901</v>
      </c>
      <c r="G482" s="3">
        <f t="shared" si="197"/>
        <v>21838.893711130298</v>
      </c>
      <c r="H482" s="3">
        <f t="shared" si="197"/>
        <v>30597.6724952933</v>
      </c>
      <c r="I482" s="3">
        <f t="shared" si="197"/>
        <v>127329.32628644</v>
      </c>
      <c r="J482" s="3">
        <f t="shared" si="197"/>
        <v>219158.684756223</v>
      </c>
      <c r="K482" s="3">
        <f t="shared" si="197"/>
        <v>305028.34054992598</v>
      </c>
      <c r="AK482" s="3"/>
      <c r="AL482" s="3"/>
      <c r="AM482" s="3"/>
      <c r="AN482" s="3"/>
      <c r="AO482" s="3"/>
      <c r="AP482" s="3"/>
      <c r="AQ482" s="3"/>
    </row>
    <row r="483" spans="1:43" x14ac:dyDescent="0.35">
      <c r="A483" t="str">
        <f>+A263</f>
        <v xml:space="preserve"> Fixed costs for agriculture (excluding agri-environment activities)</v>
      </c>
      <c r="B483" s="3">
        <f t="shared" ref="B483:K483" si="198">+B263</f>
        <v>119757.750308324</v>
      </c>
      <c r="C483" s="3">
        <f t="shared" si="198"/>
        <v>110558.812008692</v>
      </c>
      <c r="D483" s="3">
        <f t="shared" si="198"/>
        <v>196004.05972144799</v>
      </c>
      <c r="E483" s="3">
        <f t="shared" si="198"/>
        <v>158488.5794211</v>
      </c>
      <c r="F483" s="3">
        <f t="shared" si="198"/>
        <v>219884.66214652901</v>
      </c>
      <c r="G483" s="3">
        <f t="shared" si="198"/>
        <v>43380.673853757602</v>
      </c>
      <c r="H483" s="3">
        <f t="shared" si="198"/>
        <v>47016.698811053102</v>
      </c>
      <c r="I483" s="3">
        <f t="shared" si="198"/>
        <v>132927.732904028</v>
      </c>
      <c r="J483" s="3">
        <f t="shared" si="198"/>
        <v>219699.008389011</v>
      </c>
      <c r="K483" s="3">
        <f t="shared" si="198"/>
        <v>268234.58605178603</v>
      </c>
      <c r="AK483" s="3"/>
      <c r="AL483" s="3"/>
      <c r="AM483" s="3"/>
      <c r="AN483" s="3"/>
      <c r="AO483" s="3"/>
      <c r="AP483" s="3"/>
      <c r="AQ483" s="3"/>
    </row>
    <row r="484" spans="1:43" x14ac:dyDescent="0.35">
      <c r="A484" t="str">
        <f>+A264</f>
        <v xml:space="preserve"> Income from agriculture (including subsidies and grants to agriculture)</v>
      </c>
      <c r="B484" s="3">
        <f t="shared" ref="B484:K484" si="199">+B264</f>
        <v>6187.0922176051799</v>
      </c>
      <c r="C484" s="3">
        <f t="shared" si="199"/>
        <v>10174.1102127347</v>
      </c>
      <c r="D484" s="3">
        <f t="shared" si="199"/>
        <v>38918.055641173698</v>
      </c>
      <c r="E484" s="3">
        <f t="shared" si="199"/>
        <v>34544.309328152704</v>
      </c>
      <c r="F484" s="3">
        <f t="shared" si="199"/>
        <v>36276.717384715703</v>
      </c>
      <c r="G484" s="3">
        <f t="shared" si="199"/>
        <v>-21496.115432229799</v>
      </c>
      <c r="H484" s="3">
        <f t="shared" si="199"/>
        <v>-15848.5957680433</v>
      </c>
      <c r="I484" s="3">
        <f t="shared" si="199"/>
        <v>-5141.1230512682096</v>
      </c>
      <c r="J484" s="3">
        <f t="shared" si="199"/>
        <v>-1039.5945915262801</v>
      </c>
      <c r="K484" s="3">
        <f t="shared" si="199"/>
        <v>36918.701918798601</v>
      </c>
      <c r="AK484" s="3"/>
      <c r="AL484" s="3"/>
      <c r="AM484" s="3"/>
      <c r="AN484" s="3"/>
      <c r="AO484" s="3"/>
      <c r="AP484" s="3"/>
      <c r="AQ484" s="3"/>
    </row>
    <row r="485" spans="1:43" x14ac:dyDescent="0.35">
      <c r="A485" t="str">
        <f>+A269</f>
        <v xml:space="preserve"> Income from agri-environment work</v>
      </c>
      <c r="B485" s="3">
        <f t="shared" ref="B485:K485" si="200">+B269</f>
        <v>3870.5995150476301</v>
      </c>
      <c r="C485" s="3">
        <f t="shared" si="200"/>
        <v>2608.9211635813399</v>
      </c>
      <c r="D485" s="3">
        <f t="shared" si="200"/>
        <v>4009.1118205134999</v>
      </c>
      <c r="E485" s="3" t="e">
        <f t="shared" si="200"/>
        <v>#DIV/0!</v>
      </c>
      <c r="F485" s="3">
        <f t="shared" si="200"/>
        <v>3346.5713532099498</v>
      </c>
      <c r="G485" s="3">
        <f t="shared" si="200"/>
        <v>10331.927341889001</v>
      </c>
      <c r="H485" s="3">
        <f t="shared" si="200"/>
        <v>2796.84340537049</v>
      </c>
      <c r="I485" s="3">
        <f t="shared" si="200"/>
        <v>4476.3668765600396</v>
      </c>
      <c r="J485" s="3">
        <f t="shared" si="200"/>
        <v>2400.58275027422</v>
      </c>
      <c r="K485" s="3">
        <f t="shared" si="200"/>
        <v>1187.3228197916601</v>
      </c>
      <c r="AK485" s="3"/>
      <c r="AL485" s="3"/>
      <c r="AM485" s="3"/>
      <c r="AN485" s="3"/>
      <c r="AO485" s="3"/>
      <c r="AP485" s="3"/>
      <c r="AQ485" s="3"/>
    </row>
    <row r="486" spans="1:43" x14ac:dyDescent="0.35">
      <c r="A486" t="str">
        <f>+A270</f>
        <v xml:space="preserve"> Income from diversified activities</v>
      </c>
      <c r="B486" s="3">
        <f t="shared" ref="B486:K486" si="201">+B270</f>
        <v>12950.262286188899</v>
      </c>
      <c r="C486" s="3">
        <f t="shared" si="201"/>
        <v>18154.7016340017</v>
      </c>
      <c r="D486" s="3">
        <f t="shared" si="201"/>
        <v>18135.787859885801</v>
      </c>
      <c r="E486" s="3">
        <f t="shared" si="201"/>
        <v>13263.2494951309</v>
      </c>
      <c r="F486" s="3">
        <f t="shared" si="201"/>
        <v>9350.6609608090494</v>
      </c>
      <c r="G486" s="3">
        <f t="shared" si="201"/>
        <v>2663.8631333593698</v>
      </c>
      <c r="H486" s="3">
        <f t="shared" si="201"/>
        <v>9742.5209474229705</v>
      </c>
      <c r="I486" s="3">
        <f t="shared" si="201"/>
        <v>13748.0334064618</v>
      </c>
      <c r="J486" s="3">
        <f t="shared" si="201"/>
        <v>15664.886734039799</v>
      </c>
      <c r="K486" s="3">
        <f t="shared" si="201"/>
        <v>26029.341534414601</v>
      </c>
      <c r="AK486" s="3"/>
      <c r="AL486" s="3"/>
      <c r="AM486" s="3"/>
      <c r="AN486" s="3"/>
      <c r="AO486" s="3"/>
      <c r="AP486" s="3"/>
      <c r="AQ486" s="3"/>
    </row>
    <row r="487" spans="1:43" x14ac:dyDescent="0.35">
      <c r="A487" t="str">
        <f>+A271</f>
        <v xml:space="preserve"> Income from Basic Payment scheme</v>
      </c>
      <c r="B487" s="3">
        <f t="shared" ref="B487:K487" si="202">+B271</f>
        <v>27342.6740208103</v>
      </c>
      <c r="C487" s="3">
        <f t="shared" si="202"/>
        <v>36375.916066355101</v>
      </c>
      <c r="D487" s="3">
        <f t="shared" si="202"/>
        <v>45307.564543034001</v>
      </c>
      <c r="E487" s="3">
        <f t="shared" si="202"/>
        <v>3517.4896922253301</v>
      </c>
      <c r="F487" s="3">
        <f t="shared" si="202"/>
        <v>30699.006562553299</v>
      </c>
      <c r="G487" s="3">
        <f t="shared" si="202"/>
        <v>24045.2304464314</v>
      </c>
      <c r="H487" s="3">
        <f t="shared" si="202"/>
        <v>15777.854226134599</v>
      </c>
      <c r="I487" s="3">
        <f t="shared" si="202"/>
        <v>32396.5724950572</v>
      </c>
      <c r="J487" s="3">
        <f t="shared" si="202"/>
        <v>12580.8618581878</v>
      </c>
      <c r="K487" s="3">
        <f t="shared" si="202"/>
        <v>10556.8184141652</v>
      </c>
      <c r="AK487" s="3"/>
      <c r="AL487" s="3"/>
      <c r="AM487" s="3"/>
      <c r="AN487" s="3"/>
      <c r="AO487" s="3"/>
      <c r="AP487" s="3"/>
      <c r="AQ487" s="3"/>
    </row>
    <row r="488" spans="1:43" x14ac:dyDescent="0.35">
      <c r="A488" t="str">
        <f>+A272</f>
        <v xml:space="preserve"> Farm business income (main farm income measure)</v>
      </c>
      <c r="B488" s="3">
        <f t="shared" ref="B488:K488" si="203">+B272</f>
        <v>50350.6280396519</v>
      </c>
      <c r="C488" s="3">
        <f t="shared" si="203"/>
        <v>67313.649076672795</v>
      </c>
      <c r="D488" s="3">
        <f t="shared" si="203"/>
        <v>106370.51986460701</v>
      </c>
      <c r="E488" s="3">
        <f t="shared" si="203"/>
        <v>52075.104835340797</v>
      </c>
      <c r="F488" s="3">
        <f t="shared" si="203"/>
        <v>79672.956261288098</v>
      </c>
      <c r="G488" s="3">
        <f t="shared" si="203"/>
        <v>15544.90548945</v>
      </c>
      <c r="H488" s="3">
        <f t="shared" si="203"/>
        <v>12468.622810884701</v>
      </c>
      <c r="I488" s="3">
        <f t="shared" si="203"/>
        <v>45479.849726810797</v>
      </c>
      <c r="J488" s="3" t="e">
        <f t="shared" si="203"/>
        <v>#DIV/0!</v>
      </c>
      <c r="K488" s="3">
        <f t="shared" si="203"/>
        <v>74692.184687170098</v>
      </c>
      <c r="AK488" s="3"/>
      <c r="AL488" s="3"/>
      <c r="AM488" s="3"/>
      <c r="AN488" s="3"/>
      <c r="AO488" s="3"/>
      <c r="AP488" s="3"/>
      <c r="AQ488" s="3"/>
    </row>
    <row r="490" spans="1:43" x14ac:dyDescent="0.35">
      <c r="C490" s="209">
        <f>+C457</f>
        <v>0.24488830999133746</v>
      </c>
      <c r="D490" s="209">
        <f t="shared" ref="D490:K490" si="204">+D457</f>
        <v>0.10347664926555115</v>
      </c>
      <c r="E490" s="209">
        <f t="shared" si="204"/>
        <v>4.8175902706664775E-2</v>
      </c>
      <c r="F490" s="209">
        <f t="shared" si="204"/>
        <v>0.1022162294857771</v>
      </c>
      <c r="G490" s="209">
        <f t="shared" si="204"/>
        <v>0.1212800182621208</v>
      </c>
      <c r="H490" s="209">
        <f t="shared" si="204"/>
        <v>0.22391639202759223</v>
      </c>
      <c r="I490" s="209">
        <f t="shared" si="204"/>
        <v>0.1050871789120668</v>
      </c>
      <c r="J490" s="209">
        <f t="shared" si="204"/>
        <v>2.3422735364383867E-2</v>
      </c>
      <c r="K490" s="209">
        <f t="shared" si="204"/>
        <v>2.7536583984505751E-2</v>
      </c>
      <c r="M490" t="s">
        <v>731</v>
      </c>
      <c r="AK490" s="209"/>
      <c r="AL490" s="209"/>
      <c r="AM490" s="209"/>
      <c r="AN490" s="209"/>
      <c r="AO490" s="209"/>
      <c r="AP490" s="209"/>
      <c r="AQ490" s="209"/>
    </row>
    <row r="491" spans="1:43" x14ac:dyDescent="0.35">
      <c r="C491" s="210">
        <f>+C459</f>
        <v>187.97887120555899</v>
      </c>
      <c r="D491" s="210">
        <f t="shared" ref="D491:K491" si="205">+D459</f>
        <v>243.60901186117297</v>
      </c>
      <c r="E491" s="210">
        <f t="shared" si="205"/>
        <v>25.439972401893499</v>
      </c>
      <c r="F491" s="210">
        <f t="shared" si="205"/>
        <v>168.443519154966</v>
      </c>
      <c r="G491" s="210">
        <f t="shared" si="205"/>
        <v>171.82483368512104</v>
      </c>
      <c r="H491" s="210">
        <f t="shared" si="205"/>
        <v>94.501708578060615</v>
      </c>
      <c r="I491" s="210">
        <f t="shared" si="205"/>
        <v>174.831751544973</v>
      </c>
      <c r="J491" s="210">
        <f t="shared" si="205"/>
        <v>77.805243558970488</v>
      </c>
      <c r="K491" s="210">
        <f t="shared" si="205"/>
        <v>64.929022941450881</v>
      </c>
      <c r="M491" t="s">
        <v>732</v>
      </c>
      <c r="AK491" s="210"/>
      <c r="AL491" s="210"/>
      <c r="AM491" s="210"/>
      <c r="AN491" s="210"/>
      <c r="AO491" s="210"/>
      <c r="AP491" s="210"/>
      <c r="AQ491" s="210"/>
    </row>
    <row r="492" spans="1:43" x14ac:dyDescent="0.35">
      <c r="C492" s="210"/>
      <c r="D492" s="210"/>
      <c r="E492" s="210"/>
      <c r="F492" s="210"/>
      <c r="G492" s="210"/>
      <c r="H492" s="210"/>
      <c r="I492" s="210"/>
      <c r="J492" s="210"/>
      <c r="K492" s="210"/>
      <c r="AK492" s="210"/>
      <c r="AL492" s="210"/>
      <c r="AM492" s="210"/>
      <c r="AN492" s="210"/>
      <c r="AO492" s="210"/>
      <c r="AP492" s="210"/>
      <c r="AQ492" s="210"/>
    </row>
    <row r="493" spans="1:43" x14ac:dyDescent="0.35">
      <c r="C493" s="209">
        <f>+C461</f>
        <v>0.51324711357617447</v>
      </c>
      <c r="D493" s="209">
        <f t="shared" ref="D493:K493" si="206">+D461</f>
        <v>0.3952004301827044</v>
      </c>
      <c r="E493" s="209">
        <f t="shared" si="206"/>
        <v>0.14519178586020554</v>
      </c>
      <c r="F493" s="209">
        <f t="shared" si="206"/>
        <v>0.11813012753919162</v>
      </c>
      <c r="G493" s="209">
        <f t="shared" si="206"/>
        <v>9.1188994290502829E-3</v>
      </c>
      <c r="H493" s="209">
        <f t="shared" si="206"/>
        <v>6.0186884830780538E-2</v>
      </c>
      <c r="I493" s="209">
        <f t="shared" si="206"/>
        <v>0.36960526217263251</v>
      </c>
      <c r="J493" s="209">
        <f t="shared" si="206"/>
        <v>0.36140402786619036</v>
      </c>
      <c r="K493" s="209">
        <f t="shared" si="206"/>
        <v>0.35110057781173959</v>
      </c>
      <c r="M493" t="s">
        <v>733</v>
      </c>
      <c r="AK493" s="209"/>
      <c r="AL493" s="209"/>
      <c r="AM493" s="209"/>
      <c r="AN493" s="209"/>
      <c r="AO493" s="209"/>
      <c r="AP493" s="209"/>
      <c r="AQ493" s="209"/>
    </row>
    <row r="494" spans="1:43" x14ac:dyDescent="0.35">
      <c r="C494" s="209">
        <f>+C462</f>
        <v>0.13313496231706759</v>
      </c>
      <c r="D494" s="209">
        <f t="shared" ref="D494:K494" si="207">+D462</f>
        <v>7.9141123648759457E-2</v>
      </c>
      <c r="E494" s="209" t="e">
        <f t="shared" si="207"/>
        <v>#DIV/0!</v>
      </c>
      <c r="F494" s="209">
        <f t="shared" si="207"/>
        <v>1.4208859028330974E-2</v>
      </c>
      <c r="G494" s="209">
        <f t="shared" si="207"/>
        <v>0</v>
      </c>
      <c r="H494" s="209" t="e">
        <f t="shared" si="207"/>
        <v>#DIV/0!</v>
      </c>
      <c r="I494" s="209">
        <f t="shared" si="207"/>
        <v>7.1089789853151356E-2</v>
      </c>
      <c r="J494" s="209">
        <f t="shared" si="207"/>
        <v>5.6828160538936759E-2</v>
      </c>
      <c r="K494" s="209">
        <f t="shared" si="207"/>
        <v>6.4814904032420073E-2</v>
      </c>
      <c r="M494" t="s">
        <v>734</v>
      </c>
      <c r="AK494" s="209"/>
      <c r="AL494" s="209"/>
      <c r="AM494" s="209"/>
      <c r="AN494" s="209"/>
      <c r="AO494" s="209"/>
      <c r="AP494" s="209"/>
      <c r="AQ494" s="209"/>
    </row>
    <row r="495" spans="1:43" x14ac:dyDescent="0.35">
      <c r="C495" s="209">
        <f>+C463</f>
        <v>4.2449922154486432E-2</v>
      </c>
      <c r="D495" s="209">
        <f t="shared" ref="D495:K495" si="208">+D463</f>
        <v>2.213380987717499E-2</v>
      </c>
      <c r="E495" s="209">
        <f t="shared" si="208"/>
        <v>1.4156027907356402E-2</v>
      </c>
      <c r="F495" s="209" t="e">
        <f t="shared" si="208"/>
        <v>#DIV/0!</v>
      </c>
      <c r="G495" s="209" t="e">
        <f t="shared" si="208"/>
        <v>#DIV/0!</v>
      </c>
      <c r="H495" s="209" t="e">
        <f t="shared" si="208"/>
        <v>#DIV/0!</v>
      </c>
      <c r="I495" s="209">
        <f t="shared" si="208"/>
        <v>1.4150561764039508E-2</v>
      </c>
      <c r="J495" s="209" t="e">
        <f t="shared" si="208"/>
        <v>#DIV/0!</v>
      </c>
      <c r="K495" s="209" t="e">
        <f t="shared" si="208"/>
        <v>#DIV/0!</v>
      </c>
      <c r="M495" t="s">
        <v>754</v>
      </c>
      <c r="AK495" s="209"/>
      <c r="AL495" s="209"/>
      <c r="AM495" s="209"/>
      <c r="AN495" s="209"/>
      <c r="AO495" s="209"/>
      <c r="AP495" s="209"/>
      <c r="AQ495" s="209"/>
    </row>
    <row r="496" spans="1:43" x14ac:dyDescent="0.35">
      <c r="C496" s="209">
        <f>+C466</f>
        <v>0.24615611196357437</v>
      </c>
      <c r="D496" s="209">
        <f t="shared" ref="D496:K496" si="209">+D466</f>
        <v>0.2717471983777372</v>
      </c>
      <c r="E496" s="209">
        <f t="shared" si="209"/>
        <v>0.34380534870370205</v>
      </c>
      <c r="F496" s="209">
        <f t="shared" si="209"/>
        <v>0.83965105942010532</v>
      </c>
      <c r="G496" s="209">
        <f t="shared" si="209"/>
        <v>0.94914115224350282</v>
      </c>
      <c r="H496" s="209">
        <f t="shared" si="209"/>
        <v>0.89597913232396553</v>
      </c>
      <c r="I496" s="209">
        <f t="shared" si="209"/>
        <v>0.47210188716070584</v>
      </c>
      <c r="J496" s="209">
        <f t="shared" si="209"/>
        <v>0.48405013843647093</v>
      </c>
      <c r="K496" s="209">
        <f t="shared" si="209"/>
        <v>0.45643531009820659</v>
      </c>
      <c r="M496" t="s">
        <v>753</v>
      </c>
      <c r="AK496" s="209"/>
      <c r="AL496" s="209"/>
      <c r="AM496" s="209"/>
      <c r="AN496" s="209"/>
      <c r="AO496" s="209"/>
      <c r="AP496" s="209"/>
      <c r="AQ496" s="209"/>
    </row>
    <row r="497" spans="3:43" x14ac:dyDescent="0.35">
      <c r="C497" s="209">
        <f>+C467</f>
        <v>2.9960402493805541E-3</v>
      </c>
      <c r="D497" s="209">
        <f t="shared" ref="D497:K497" si="210">+D467</f>
        <v>4.8254333720053451E-2</v>
      </c>
      <c r="E497" s="209">
        <f t="shared" si="210"/>
        <v>0.42264543239680247</v>
      </c>
      <c r="F497" s="209" t="e">
        <f t="shared" si="210"/>
        <v>#DIV/0!</v>
      </c>
      <c r="G497" s="209">
        <f t="shared" si="210"/>
        <v>0</v>
      </c>
      <c r="H497" s="209" t="e">
        <f t="shared" si="210"/>
        <v>#DIV/0!</v>
      </c>
      <c r="I497" s="209" t="e">
        <f t="shared" si="210"/>
        <v>#DIV/0!</v>
      </c>
      <c r="J497" s="209" t="e">
        <f t="shared" si="210"/>
        <v>#DIV/0!</v>
      </c>
      <c r="K497" s="209" t="e">
        <f t="shared" si="210"/>
        <v>#DIV/0!</v>
      </c>
      <c r="M497" t="s">
        <v>755</v>
      </c>
      <c r="AK497" s="209"/>
      <c r="AL497" s="209"/>
      <c r="AM497" s="209"/>
      <c r="AN497" s="209"/>
      <c r="AO497" s="209"/>
      <c r="AP497" s="209"/>
      <c r="AQ497" s="209"/>
    </row>
    <row r="498" spans="3:43" x14ac:dyDescent="0.35">
      <c r="C498" s="209">
        <f>+C468</f>
        <v>4.1316900478821847E-2</v>
      </c>
      <c r="D498" s="209">
        <f t="shared" ref="D498:K498" si="211">+D468</f>
        <v>2.947832714078857E-2</v>
      </c>
      <c r="E498" s="209">
        <f t="shared" si="211"/>
        <v>6.2309075136851869E-2</v>
      </c>
      <c r="F498" s="209">
        <f t="shared" si="211"/>
        <v>2.397759271691954E-2</v>
      </c>
      <c r="G498" s="209">
        <f t="shared" si="211"/>
        <v>4.1608670989231829E-2</v>
      </c>
      <c r="H498" s="209">
        <f t="shared" si="211"/>
        <v>4.1937048699641745E-2</v>
      </c>
      <c r="I498" s="209">
        <f t="shared" si="211"/>
        <v>4.5818223530442737E-2</v>
      </c>
      <c r="J498" s="209">
        <f t="shared" si="211"/>
        <v>5.616908250670434E-2</v>
      </c>
      <c r="K498" s="209">
        <f t="shared" si="211"/>
        <v>7.146311228803677E-2</v>
      </c>
      <c r="M498" t="s">
        <v>756</v>
      </c>
      <c r="AK498" s="209"/>
      <c r="AL498" s="209"/>
      <c r="AM498" s="209"/>
      <c r="AN498" s="209"/>
      <c r="AO498" s="209"/>
      <c r="AP498" s="209"/>
      <c r="AQ498" s="209"/>
    </row>
    <row r="499" spans="3:43" x14ac:dyDescent="0.35">
      <c r="C499" s="209"/>
      <c r="D499" s="209"/>
      <c r="E499" s="209"/>
      <c r="F499" s="209"/>
      <c r="G499" s="209"/>
      <c r="H499" s="209"/>
      <c r="I499" s="209"/>
      <c r="J499" s="209"/>
      <c r="K499" s="209"/>
      <c r="AK499" s="209"/>
      <c r="AL499" s="209"/>
      <c r="AM499" s="209"/>
      <c r="AN499" s="209"/>
      <c r="AO499" s="209"/>
      <c r="AP499" s="209"/>
      <c r="AQ499" s="209"/>
    </row>
    <row r="500" spans="3:43" x14ac:dyDescent="0.35">
      <c r="C500" s="260">
        <f>+SUM(C90)</f>
        <v>7.7296081237980099</v>
      </c>
      <c r="D500" s="260">
        <f t="shared" ref="D500:K500" si="212">+SUM(D90)</f>
        <v>7.6989831181366197</v>
      </c>
      <c r="E500" s="260">
        <f t="shared" si="212"/>
        <v>8.0834825537767596</v>
      </c>
      <c r="F500" s="260">
        <f t="shared" si="212"/>
        <v>7.3686480648796202</v>
      </c>
      <c r="G500" s="260">
        <f t="shared" si="212"/>
        <v>6.1227871084389696</v>
      </c>
      <c r="H500" s="260">
        <f t="shared" si="212"/>
        <v>6.08593128730306</v>
      </c>
      <c r="I500" s="260">
        <f t="shared" si="212"/>
        <v>7.1167609067628002</v>
      </c>
      <c r="J500" s="260">
        <f t="shared" si="212"/>
        <v>8.1527352475016492</v>
      </c>
      <c r="K500" s="260">
        <f t="shared" si="212"/>
        <v>8.26168602597369</v>
      </c>
      <c r="M500" t="s">
        <v>759</v>
      </c>
      <c r="AK500" s="260"/>
      <c r="AL500" s="260"/>
      <c r="AM500" s="260"/>
      <c r="AN500" s="260"/>
      <c r="AO500" s="260"/>
      <c r="AP500" s="260"/>
      <c r="AQ500" s="260"/>
    </row>
    <row r="501" spans="3:43" x14ac:dyDescent="0.35">
      <c r="C501" s="262"/>
      <c r="D501" s="262"/>
      <c r="E501" s="262"/>
      <c r="F501" s="262"/>
      <c r="G501" s="262"/>
      <c r="H501" s="262"/>
      <c r="I501" s="262"/>
      <c r="J501" s="262"/>
      <c r="K501" s="262"/>
      <c r="M501" s="76" t="s">
        <v>760</v>
      </c>
      <c r="AK501" s="262"/>
      <c r="AL501" s="262"/>
      <c r="AM501" s="262"/>
      <c r="AN501" s="262"/>
      <c r="AO501" s="262"/>
      <c r="AP501" s="262"/>
      <c r="AQ501" s="262"/>
    </row>
    <row r="502" spans="3:43" x14ac:dyDescent="0.35">
      <c r="C502" s="263"/>
      <c r="D502" s="262"/>
      <c r="E502" s="262"/>
      <c r="F502" s="262"/>
      <c r="G502" s="262"/>
      <c r="H502" s="262"/>
      <c r="I502" s="262"/>
      <c r="J502" s="262"/>
      <c r="K502" s="262"/>
      <c r="M502" s="76" t="s">
        <v>761</v>
      </c>
      <c r="AK502" s="262"/>
      <c r="AL502" s="262"/>
      <c r="AM502" s="262"/>
      <c r="AN502" s="262"/>
      <c r="AO502" s="262"/>
      <c r="AP502" s="262"/>
      <c r="AQ502" s="262"/>
    </row>
    <row r="503" spans="3:43" x14ac:dyDescent="0.35">
      <c r="C503" s="262"/>
      <c r="D503" s="262"/>
      <c r="E503" s="262"/>
      <c r="F503" s="262"/>
      <c r="G503" s="262"/>
      <c r="H503" s="262"/>
      <c r="I503" s="262"/>
      <c r="J503" s="262"/>
      <c r="K503" s="262"/>
      <c r="M503" s="76" t="s">
        <v>762</v>
      </c>
      <c r="AK503" s="262"/>
      <c r="AL503" s="262"/>
      <c r="AM503" s="262"/>
      <c r="AN503" s="262"/>
      <c r="AO503" s="262"/>
      <c r="AP503" s="262"/>
      <c r="AQ503" s="262"/>
    </row>
    <row r="504" spans="3:43" x14ac:dyDescent="0.35">
      <c r="C504" s="209"/>
      <c r="D504" s="209"/>
      <c r="E504" s="209"/>
      <c r="F504" s="209"/>
      <c r="G504" s="209"/>
      <c r="H504" s="209"/>
      <c r="I504" s="209"/>
      <c r="J504" s="209"/>
      <c r="K504" s="209"/>
      <c r="AK504" s="209"/>
      <c r="AL504" s="209"/>
      <c r="AM504" s="209"/>
      <c r="AN504" s="209"/>
      <c r="AO504" s="209"/>
      <c r="AP504" s="209"/>
      <c r="AQ504" s="209"/>
    </row>
    <row r="505" spans="3:43" x14ac:dyDescent="0.35">
      <c r="C505" s="3">
        <f>+C470</f>
        <v>10.2296009848023</v>
      </c>
      <c r="D505" s="3">
        <f t="shared" ref="D505:K505" si="213">+D470</f>
        <v>15.8141705635141</v>
      </c>
      <c r="E505" s="3">
        <f t="shared" si="213"/>
        <v>0</v>
      </c>
      <c r="F505" s="3">
        <f t="shared" si="213"/>
        <v>283.59288991624101</v>
      </c>
      <c r="G505" s="3">
        <f t="shared" si="213"/>
        <v>89.544578544304599</v>
      </c>
      <c r="H505" s="3">
        <f t="shared" si="213"/>
        <v>90.612280324496197</v>
      </c>
      <c r="I505" s="3">
        <f t="shared" si="213"/>
        <v>115.844524355937</v>
      </c>
      <c r="J505" s="3">
        <f t="shared" si="213"/>
        <v>432.75493967871802</v>
      </c>
      <c r="K505" s="3">
        <f t="shared" si="213"/>
        <v>273.69721012335799</v>
      </c>
      <c r="M505" t="s">
        <v>740</v>
      </c>
      <c r="AK505" s="3"/>
      <c r="AL505" s="3"/>
      <c r="AM505" s="3"/>
      <c r="AN505" s="3"/>
      <c r="AO505" s="3"/>
      <c r="AP505" s="3"/>
      <c r="AQ505" s="3"/>
    </row>
    <row r="506" spans="3:43" x14ac:dyDescent="0.35">
      <c r="C506" s="3">
        <f>+C471</f>
        <v>10.5222496932501</v>
      </c>
      <c r="D506" s="3">
        <f t="shared" ref="D506:K506" si="214">+D471</f>
        <v>18.641553654775599</v>
      </c>
      <c r="E506" s="3" t="e">
        <f t="shared" si="214"/>
        <v>#DIV/0!</v>
      </c>
      <c r="F506" s="3">
        <f t="shared" si="214"/>
        <v>359.17021142684899</v>
      </c>
      <c r="G506" s="3">
        <f t="shared" si="214"/>
        <v>82.558878555732093</v>
      </c>
      <c r="H506" s="3">
        <f t="shared" si="214"/>
        <v>110.903439014771</v>
      </c>
      <c r="I506" s="3">
        <f t="shared" si="214"/>
        <v>103.939465641872</v>
      </c>
      <c r="J506" s="3">
        <f t="shared" si="214"/>
        <v>13.336377328437299</v>
      </c>
      <c r="K506" s="3">
        <f t="shared" si="214"/>
        <v>10.574309368996101</v>
      </c>
      <c r="M506" t="s">
        <v>735</v>
      </c>
      <c r="AK506" s="3"/>
      <c r="AL506" s="3"/>
      <c r="AM506" s="3"/>
      <c r="AN506" s="3"/>
      <c r="AO506" s="3"/>
      <c r="AP506" s="3"/>
      <c r="AQ506" s="3"/>
    </row>
    <row r="507" spans="3:43" x14ac:dyDescent="0.35">
      <c r="C507" s="3">
        <f>+C472</f>
        <v>42.520681409654699</v>
      </c>
      <c r="D507" s="3" t="e">
        <f t="shared" ref="D507:K507" si="215">+D472</f>
        <v>#DIV/0!</v>
      </c>
      <c r="E507" s="3" t="e">
        <f t="shared" si="215"/>
        <v>#DIV/0!</v>
      </c>
      <c r="F507" s="3">
        <f t="shared" si="215"/>
        <v>67.232396745995203</v>
      </c>
      <c r="G507" s="3">
        <f t="shared" si="215"/>
        <v>752.29166642044299</v>
      </c>
      <c r="H507" s="3">
        <f t="shared" si="215"/>
        <v>311.62966270207198</v>
      </c>
      <c r="I507" s="3">
        <f t="shared" si="215"/>
        <v>289.22576959391398</v>
      </c>
      <c r="J507" s="3">
        <f t="shared" si="215"/>
        <v>52.375639484113698</v>
      </c>
      <c r="K507" s="3">
        <f t="shared" si="215"/>
        <v>47.917914266873098</v>
      </c>
      <c r="M507" t="s">
        <v>736</v>
      </c>
      <c r="AK507" s="3"/>
      <c r="AL507" s="3"/>
      <c r="AM507" s="3"/>
      <c r="AN507" s="3"/>
      <c r="AO507" s="3"/>
      <c r="AP507" s="3"/>
      <c r="AQ507" s="3"/>
    </row>
    <row r="508" spans="3:43" x14ac:dyDescent="0.35">
      <c r="C508" s="3"/>
      <c r="D508" s="3"/>
      <c r="E508" s="3"/>
      <c r="F508" s="3"/>
      <c r="G508" s="3"/>
      <c r="H508" s="3"/>
      <c r="I508" s="3"/>
      <c r="J508" s="3"/>
      <c r="K508" s="3"/>
      <c r="AK508" s="3"/>
      <c r="AL508" s="3"/>
      <c r="AM508" s="3"/>
      <c r="AN508" s="3"/>
      <c r="AO508" s="3"/>
      <c r="AP508" s="3"/>
      <c r="AQ508" s="3"/>
    </row>
    <row r="509" spans="3:43" x14ac:dyDescent="0.35">
      <c r="C509" s="3">
        <f>+SUM(C209/C$459)</f>
        <v>120.35102073980467</v>
      </c>
      <c r="D509" s="3">
        <f t="shared" ref="D509:K509" si="216">+SUM(D209/D$459)</f>
        <v>129.52729675205074</v>
      </c>
      <c r="E509" s="3">
        <f t="shared" si="216"/>
        <v>485.56200417928477</v>
      </c>
      <c r="F509" s="3">
        <f t="shared" si="216"/>
        <v>102.68199738517028</v>
      </c>
      <c r="G509" s="3">
        <f t="shared" si="216"/>
        <v>23.042816134359182</v>
      </c>
      <c r="H509" s="3">
        <f t="shared" si="216"/>
        <v>39.835789687699922</v>
      </c>
      <c r="I509" s="3">
        <f t="shared" si="216"/>
        <v>94.857018766683794</v>
      </c>
      <c r="J509" s="3">
        <f t="shared" si="216"/>
        <v>69.171284089405049</v>
      </c>
      <c r="K509" s="3">
        <f t="shared" si="216"/>
        <v>72.936506508616006</v>
      </c>
      <c r="M509" t="s">
        <v>757</v>
      </c>
      <c r="AK509" s="3"/>
      <c r="AL509" s="3"/>
      <c r="AM509" s="3"/>
      <c r="AN509" s="3"/>
      <c r="AO509" s="3"/>
      <c r="AP509" s="3"/>
      <c r="AQ509" s="3"/>
    </row>
    <row r="510" spans="3:43" x14ac:dyDescent="0.35">
      <c r="C510" s="3">
        <f>+SUM(C210/C$459)</f>
        <v>140.25937045367363</v>
      </c>
      <c r="D510" s="3">
        <f t="shared" ref="D510:K510" si="217">+SUM(D210/D$459)</f>
        <v>152.91307748442395</v>
      </c>
      <c r="E510" s="3">
        <f t="shared" si="217"/>
        <v>324.71607477973646</v>
      </c>
      <c r="F510" s="3">
        <f t="shared" si="217"/>
        <v>40.05974907515261</v>
      </c>
      <c r="G510" s="3">
        <f t="shared" si="217"/>
        <v>2.5406179177555739</v>
      </c>
      <c r="H510" s="3">
        <f t="shared" si="217"/>
        <v>11.912127953558024</v>
      </c>
      <c r="I510" s="3">
        <f t="shared" si="217"/>
        <v>91.646917265411957</v>
      </c>
      <c r="J510" s="3">
        <f t="shared" si="217"/>
        <v>92.366044215909042</v>
      </c>
      <c r="K510" s="3">
        <f t="shared" si="217"/>
        <v>88.575795397773277</v>
      </c>
      <c r="M510" t="s">
        <v>758</v>
      </c>
      <c r="AK510" s="3"/>
      <c r="AL510" s="3"/>
      <c r="AM510" s="3"/>
      <c r="AN510" s="3"/>
      <c r="AO510" s="3"/>
      <c r="AP510" s="3"/>
      <c r="AQ510" s="3"/>
    </row>
    <row r="512" spans="3:43" x14ac:dyDescent="0.35">
      <c r="C512" s="260">
        <f>+C476</f>
        <v>1.5853777373515701</v>
      </c>
      <c r="D512" s="260">
        <f t="shared" ref="D512:K512" si="218">+D476</f>
        <v>3.2871822567616298</v>
      </c>
      <c r="E512" s="260">
        <f t="shared" si="218"/>
        <v>6.4908319429783097</v>
      </c>
      <c r="F512" s="260">
        <f t="shared" si="218"/>
        <v>4.0421322493432603</v>
      </c>
      <c r="G512" s="260">
        <f t="shared" si="218"/>
        <v>1.51069193958953</v>
      </c>
      <c r="H512" s="260">
        <f t="shared" si="218"/>
        <v>1.49591750057529</v>
      </c>
      <c r="I512" s="260">
        <f t="shared" si="218"/>
        <v>2.3371310133186101</v>
      </c>
      <c r="J512" s="260">
        <f t="shared" si="218"/>
        <v>3.8081776024948</v>
      </c>
      <c r="K512" s="260">
        <f t="shared" si="218"/>
        <v>3.7754726020065799</v>
      </c>
      <c r="M512" t="s">
        <v>737</v>
      </c>
      <c r="AK512" s="260"/>
      <c r="AL512" s="260"/>
      <c r="AM512" s="260"/>
      <c r="AN512" s="260"/>
      <c r="AO512" s="260"/>
      <c r="AP512" s="260"/>
      <c r="AQ512" s="260"/>
    </row>
    <row r="514" spans="3:43" x14ac:dyDescent="0.35">
      <c r="C514" s="209">
        <f>+SUM(C478/C$480)</f>
        <v>0.80817898342308847</v>
      </c>
      <c r="D514" s="209">
        <f t="shared" ref="D514:K514" si="219">+SUM(D478/D$480)</f>
        <v>0.90885159932415005</v>
      </c>
      <c r="E514" s="209">
        <f t="shared" si="219"/>
        <v>0.97892495747787289</v>
      </c>
      <c r="F514" s="209">
        <f t="shared" si="219"/>
        <v>5.6355882782345462E-2</v>
      </c>
      <c r="G514" s="209">
        <f t="shared" si="219"/>
        <v>5.3634689694417696E-2</v>
      </c>
      <c r="H514" s="209">
        <f t="shared" si="219"/>
        <v>0.14695267626479361</v>
      </c>
      <c r="I514" s="209">
        <f t="shared" si="219"/>
        <v>0.4611281275843665</v>
      </c>
      <c r="J514" s="209">
        <f t="shared" si="219"/>
        <v>9.2309717646959139E-2</v>
      </c>
      <c r="K514" s="209">
        <f t="shared" si="219"/>
        <v>4.3733501625769736E-2</v>
      </c>
      <c r="M514" t="s">
        <v>738</v>
      </c>
      <c r="AK514" s="209"/>
      <c r="AL514" s="209"/>
      <c r="AM514" s="209"/>
      <c r="AN514" s="209"/>
      <c r="AO514" s="209"/>
      <c r="AP514" s="209"/>
      <c r="AQ514" s="209"/>
    </row>
    <row r="515" spans="3:43" x14ac:dyDescent="0.35">
      <c r="C515" s="209">
        <f>+SUM(C479/C$480)</f>
        <v>3.1215758856528181E-2</v>
      </c>
      <c r="D515" s="209">
        <f t="shared" ref="D515:K515" si="220">+SUM(D479/D$480)</f>
        <v>2.3556949470614569E-2</v>
      </c>
      <c r="E515" s="209" t="e">
        <f t="shared" si="220"/>
        <v>#DIV/0!</v>
      </c>
      <c r="F515" s="209">
        <f t="shared" si="220"/>
        <v>0.92587173826866309</v>
      </c>
      <c r="G515" s="209">
        <f t="shared" si="220"/>
        <v>0.89019180799429187</v>
      </c>
      <c r="H515" s="209">
        <f t="shared" si="220"/>
        <v>0.77705625622999663</v>
      </c>
      <c r="I515" s="209">
        <f t="shared" si="220"/>
        <v>0.4555790046137782</v>
      </c>
      <c r="J515" s="209">
        <f t="shared" si="220"/>
        <v>0.87930703261564913</v>
      </c>
      <c r="K515" s="209">
        <f t="shared" si="220"/>
        <v>0.94147410312314128</v>
      </c>
      <c r="M515" t="s">
        <v>739</v>
      </c>
      <c r="AK515" s="209"/>
      <c r="AL515" s="209"/>
      <c r="AM515" s="209"/>
      <c r="AN515" s="209"/>
      <c r="AO515" s="209"/>
      <c r="AP515" s="209"/>
      <c r="AQ515" s="209"/>
    </row>
    <row r="516" spans="3:43" x14ac:dyDescent="0.35">
      <c r="C516" s="209">
        <f>+SUM(C481/C$480)</f>
        <v>0.42716262112843795</v>
      </c>
      <c r="D516" s="209">
        <f t="shared" ref="D516:K516" si="221">+SUM(D481/D$480)</f>
        <v>0.42869715263336106</v>
      </c>
      <c r="E516" s="209">
        <f t="shared" si="221"/>
        <v>0.46973662583247466</v>
      </c>
      <c r="F516" s="209">
        <f t="shared" si="221"/>
        <v>0.54850272242901232</v>
      </c>
      <c r="G516" s="209">
        <f t="shared" si="221"/>
        <v>0.67705745668167461</v>
      </c>
      <c r="H516" s="209">
        <f t="shared" si="221"/>
        <v>0.5916613767528055</v>
      </c>
      <c r="I516" s="209">
        <f t="shared" si="221"/>
        <v>0.51317234963097347</v>
      </c>
      <c r="J516" s="209">
        <f t="shared" si="221"/>
        <v>0.60448594745369988</v>
      </c>
      <c r="K516" s="209">
        <f t="shared" si="221"/>
        <v>0.67120484375456091</v>
      </c>
      <c r="M516" t="s">
        <v>741</v>
      </c>
      <c r="AK516" s="209"/>
      <c r="AL516" s="209"/>
      <c r="AM516" s="209"/>
      <c r="AN516" s="209"/>
      <c r="AO516" s="209"/>
      <c r="AP516" s="209"/>
      <c r="AQ516" s="209"/>
    </row>
    <row r="517" spans="3:43" x14ac:dyDescent="0.35">
      <c r="C517" s="209">
        <f>+SUM(C483/C$480)</f>
        <v>0.5292125486872814</v>
      </c>
      <c r="D517" s="209">
        <f t="shared" ref="D517:K517" si="222">+SUM(D483/D$480)</f>
        <v>0.47878715609250672</v>
      </c>
      <c r="E517" s="209">
        <f t="shared" si="222"/>
        <v>0.43525858879531465</v>
      </c>
      <c r="F517" s="209">
        <f t="shared" si="222"/>
        <v>0.38931147232065094</v>
      </c>
      <c r="G517" s="209">
        <f t="shared" si="222"/>
        <v>0.6414915210679959</v>
      </c>
      <c r="H517" s="209">
        <f t="shared" si="222"/>
        <v>0.62745733568743667</v>
      </c>
      <c r="I517" s="209">
        <f t="shared" si="222"/>
        <v>0.50823245332321465</v>
      </c>
      <c r="J517" s="209">
        <f t="shared" si="222"/>
        <v>0.39648917059799227</v>
      </c>
      <c r="K517" s="209">
        <f t="shared" si="222"/>
        <v>0.28913455212825395</v>
      </c>
      <c r="M517" t="s">
        <v>742</v>
      </c>
      <c r="AK517" s="209"/>
      <c r="AL517" s="209"/>
      <c r="AM517" s="209"/>
      <c r="AN517" s="209"/>
      <c r="AO517" s="209"/>
      <c r="AP517" s="209"/>
      <c r="AQ517" s="209"/>
    </row>
    <row r="518" spans="3:43" x14ac:dyDescent="0.35">
      <c r="C518" s="209">
        <f>+SUM(C484/C$480)</f>
        <v>4.8700476230545284E-2</v>
      </c>
      <c r="D518" s="209">
        <f t="shared" ref="D518:K518" si="223">+SUM(D484/D$480)</f>
        <v>9.5066730799191201E-2</v>
      </c>
      <c r="E518" s="209">
        <f t="shared" si="223"/>
        <v>9.4869342535597395E-2</v>
      </c>
      <c r="F518" s="209">
        <f t="shared" si="223"/>
        <v>6.4228864888231416E-2</v>
      </c>
      <c r="G518" s="209">
        <f t="shared" si="223"/>
        <v>-0.31787371104840206</v>
      </c>
      <c r="H518" s="209">
        <f t="shared" si="223"/>
        <v>-0.21150608031769841</v>
      </c>
      <c r="I518" s="209">
        <f t="shared" si="223"/>
        <v>-1.965643680291336E-2</v>
      </c>
      <c r="J518" s="209">
        <f t="shared" si="223"/>
        <v>-1.8761486470734129E-3</v>
      </c>
      <c r="K518" s="209">
        <f t="shared" si="223"/>
        <v>3.9795287034265985E-2</v>
      </c>
      <c r="M518" t="s">
        <v>743</v>
      </c>
      <c r="AK518" s="209"/>
      <c r="AL518" s="209"/>
      <c r="AM518" s="209"/>
      <c r="AN518" s="209"/>
      <c r="AO518" s="209"/>
      <c r="AP518" s="209"/>
      <c r="AQ518" s="209"/>
    </row>
    <row r="519" spans="3:43" x14ac:dyDescent="0.35">
      <c r="C519" s="209"/>
      <c r="D519" s="209"/>
      <c r="E519" s="209"/>
      <c r="F519" s="209"/>
      <c r="G519" s="209"/>
      <c r="H519" s="209"/>
      <c r="I519" s="209"/>
      <c r="J519" s="209"/>
      <c r="K519" s="209"/>
      <c r="AK519" s="209"/>
      <c r="AL519" s="209"/>
      <c r="AM519" s="209"/>
      <c r="AN519" s="209"/>
      <c r="AO519" s="209"/>
      <c r="AP519" s="209"/>
      <c r="AQ519" s="209"/>
    </row>
    <row r="520" spans="3:43" x14ac:dyDescent="0.35">
      <c r="C520" s="210">
        <f>+SUM(C484/C$459)</f>
        <v>54.123690324797671</v>
      </c>
      <c r="D520" s="210">
        <f t="shared" ref="D520:K520" si="224">+SUM(D484/D$459)</f>
        <v>159.75622307171534</v>
      </c>
      <c r="E520" s="210">
        <f t="shared" si="224"/>
        <v>1357.8752674111222</v>
      </c>
      <c r="F520" s="210">
        <f t="shared" si="224"/>
        <v>215.36428095723625</v>
      </c>
      <c r="G520" s="210">
        <f t="shared" si="224"/>
        <v>-125.10482315741784</v>
      </c>
      <c r="H520" s="210">
        <f t="shared" si="224"/>
        <v>-167.70697595326533</v>
      </c>
      <c r="I520" s="210">
        <f t="shared" si="224"/>
        <v>-29.406117629301036</v>
      </c>
      <c r="J520" s="210">
        <f t="shared" si="224"/>
        <v>-13.361497811369821</v>
      </c>
      <c r="K520" s="210">
        <f t="shared" si="224"/>
        <v>568.60091598929012</v>
      </c>
      <c r="M520" t="s">
        <v>744</v>
      </c>
      <c r="AK520" s="210"/>
      <c r="AL520" s="210"/>
      <c r="AM520" s="210"/>
      <c r="AN520" s="210"/>
      <c r="AO520" s="210"/>
      <c r="AP520" s="210"/>
      <c r="AQ520" s="210"/>
    </row>
    <row r="521" spans="3:43" x14ac:dyDescent="0.35">
      <c r="C521" s="210">
        <f>+SUM(C485/C$459)</f>
        <v>13.878800031352608</v>
      </c>
      <c r="D521" s="210">
        <f t="shared" ref="D521:K521" si="225">+SUM(D485/D$459)</f>
        <v>16.457157269691642</v>
      </c>
      <c r="E521" s="210" t="e">
        <f t="shared" si="225"/>
        <v>#DIV/0!</v>
      </c>
      <c r="F521" s="210">
        <f t="shared" si="225"/>
        <v>19.867617169237274</v>
      </c>
      <c r="G521" s="210">
        <f t="shared" si="225"/>
        <v>60.130582525823108</v>
      </c>
      <c r="H521" s="210">
        <f t="shared" si="225"/>
        <v>29.595691416099974</v>
      </c>
      <c r="I521" s="210">
        <f t="shared" si="225"/>
        <v>25.603855346656282</v>
      </c>
      <c r="J521" s="210">
        <f t="shared" si="225"/>
        <v>30.853739934054186</v>
      </c>
      <c r="K521" s="210">
        <f t="shared" si="225"/>
        <v>18.286472920781772</v>
      </c>
      <c r="M521" t="s">
        <v>750</v>
      </c>
      <c r="AK521" s="210"/>
      <c r="AL521" s="210"/>
      <c r="AM521" s="210"/>
      <c r="AN521" s="210"/>
      <c r="AO521" s="210"/>
      <c r="AP521" s="210"/>
      <c r="AQ521" s="210"/>
    </row>
    <row r="522" spans="3:43" x14ac:dyDescent="0.35">
      <c r="C522" s="210">
        <f>+SUM(C486/C$459)</f>
        <v>96.578416061181358</v>
      </c>
      <c r="D522" s="210">
        <f t="shared" ref="D522:K522" si="226">+SUM(D486/D$459)</f>
        <v>74.446292940184648</v>
      </c>
      <c r="E522" s="210">
        <f t="shared" si="226"/>
        <v>521.35471240305731</v>
      </c>
      <c r="F522" s="210">
        <f t="shared" si="226"/>
        <v>55.512144413265048</v>
      </c>
      <c r="G522" s="210">
        <f t="shared" si="226"/>
        <v>15.503365120323954</v>
      </c>
      <c r="H522" s="210">
        <f t="shared" si="226"/>
        <v>103.0935958091744</v>
      </c>
      <c r="I522" s="210">
        <f t="shared" si="226"/>
        <v>78.635792897866793</v>
      </c>
      <c r="J522" s="210">
        <f t="shared" si="226"/>
        <v>201.33458900063721</v>
      </c>
      <c r="K522" s="210">
        <f t="shared" si="226"/>
        <v>400.88916104414983</v>
      </c>
      <c r="M522" t="s">
        <v>751</v>
      </c>
      <c r="AK522" s="210"/>
      <c r="AL522" s="210"/>
      <c r="AM522" s="210"/>
      <c r="AN522" s="210"/>
      <c r="AO522" s="210"/>
      <c r="AP522" s="210"/>
      <c r="AQ522" s="210"/>
    </row>
    <row r="523" spans="3:43" x14ac:dyDescent="0.35">
      <c r="C523" s="210">
        <f>+SUM(C487/C$459)</f>
        <v>193.51066336906155</v>
      </c>
      <c r="D523" s="210">
        <f t="shared" ref="D523:K523" si="227">+SUM(D487/D$459)</f>
        <v>185.98476385123928</v>
      </c>
      <c r="E523" s="210">
        <f t="shared" si="227"/>
        <v>138.26625424969106</v>
      </c>
      <c r="F523" s="210">
        <f t="shared" si="227"/>
        <v>182.25104009083654</v>
      </c>
      <c r="G523" s="210">
        <f t="shared" si="227"/>
        <v>139.94036793596248</v>
      </c>
      <c r="H523" s="210">
        <f t="shared" si="227"/>
        <v>166.95840174256452</v>
      </c>
      <c r="I523" s="210">
        <f t="shared" si="227"/>
        <v>185.30142384762209</v>
      </c>
      <c r="J523" s="210">
        <f t="shared" si="227"/>
        <v>161.69683793422558</v>
      </c>
      <c r="K523" s="210">
        <f t="shared" si="227"/>
        <v>162.59013205365355</v>
      </c>
      <c r="M523" t="s">
        <v>752</v>
      </c>
      <c r="AK523" s="210"/>
      <c r="AL523" s="210"/>
      <c r="AM523" s="210"/>
      <c r="AN523" s="210"/>
      <c r="AO523" s="210"/>
      <c r="AP523" s="210"/>
      <c r="AQ523" s="210"/>
    </row>
    <row r="524" spans="3:43" x14ac:dyDescent="0.35">
      <c r="C524" s="210">
        <f>+SUM(C488/C$459)</f>
        <v>358.09156978639294</v>
      </c>
      <c r="D524" s="210">
        <f t="shared" ref="D524:K524" si="228">+SUM(D488/D$459)</f>
        <v>436.64443713283094</v>
      </c>
      <c r="E524" s="210">
        <f t="shared" si="228"/>
        <v>2046.9796119537002</v>
      </c>
      <c r="F524" s="210">
        <f t="shared" si="228"/>
        <v>472.99508263057567</v>
      </c>
      <c r="G524" s="210">
        <f t="shared" si="228"/>
        <v>90.469492424691879</v>
      </c>
      <c r="H524" s="210">
        <f t="shared" si="228"/>
        <v>131.94071301457294</v>
      </c>
      <c r="I524" s="210">
        <f t="shared" si="228"/>
        <v>260.13495446284395</v>
      </c>
      <c r="J524" s="210" t="e">
        <f t="shared" si="228"/>
        <v>#DIV/0!</v>
      </c>
      <c r="K524" s="210">
        <f t="shared" si="228"/>
        <v>1150.3666820078759</v>
      </c>
      <c r="M524" t="s">
        <v>745</v>
      </c>
      <c r="AK524" s="210"/>
      <c r="AL524" s="210"/>
      <c r="AM524" s="210"/>
      <c r="AN524" s="210"/>
      <c r="AO524" s="210"/>
      <c r="AP524" s="210"/>
      <c r="AQ524" s="210"/>
    </row>
    <row r="526" spans="3:43" x14ac:dyDescent="0.35">
      <c r="C526" s="209">
        <f>+SUM(C484/C$488)</f>
        <v>0.15114483247143537</v>
      </c>
      <c r="D526" s="209">
        <f t="shared" ref="D526:K526" si="229">+SUM(D484/D$488)</f>
        <v>0.36587257156127734</v>
      </c>
      <c r="E526" s="209">
        <f t="shared" si="229"/>
        <v>0.66335554075945302</v>
      </c>
      <c r="F526" s="209">
        <f t="shared" si="229"/>
        <v>0.4553203381301168</v>
      </c>
      <c r="G526" s="209">
        <f t="shared" si="229"/>
        <v>-1.3828398922604423</v>
      </c>
      <c r="H526" s="209">
        <f t="shared" si="229"/>
        <v>-1.2710782905557134</v>
      </c>
      <c r="I526" s="209">
        <f t="shared" si="229"/>
        <v>-0.11304177744979375</v>
      </c>
      <c r="J526" s="209" t="e">
        <f t="shared" si="229"/>
        <v>#DIV/0!</v>
      </c>
      <c r="K526" s="209">
        <f t="shared" si="229"/>
        <v>0.49427797665075041</v>
      </c>
      <c r="M526" t="s">
        <v>746</v>
      </c>
      <c r="AK526" s="209"/>
      <c r="AL526" s="209"/>
      <c r="AM526" s="209"/>
      <c r="AN526" s="209"/>
      <c r="AO526" s="209"/>
      <c r="AP526" s="209"/>
      <c r="AQ526" s="209"/>
    </row>
    <row r="527" spans="3:43" x14ac:dyDescent="0.35">
      <c r="C527" s="209">
        <f>+SUM(C485/C$488)</f>
        <v>3.8757684353282938E-2</v>
      </c>
      <c r="D527" s="209">
        <f t="shared" ref="D527:K527" si="230">+SUM(D485/D$488)</f>
        <v>3.7690065119701126E-2</v>
      </c>
      <c r="E527" s="209" t="e">
        <f t="shared" si="230"/>
        <v>#DIV/0!</v>
      </c>
      <c r="F527" s="209">
        <f t="shared" si="230"/>
        <v>4.2003855639984565E-2</v>
      </c>
      <c r="G527" s="209">
        <f t="shared" si="230"/>
        <v>0.66465038008118238</v>
      </c>
      <c r="H527" s="209">
        <f t="shared" si="230"/>
        <v>0.22431053114614527</v>
      </c>
      <c r="I527" s="209">
        <f t="shared" si="230"/>
        <v>9.8425278523318852E-2</v>
      </c>
      <c r="J527" s="209" t="e">
        <f t="shared" si="230"/>
        <v>#DIV/0!</v>
      </c>
      <c r="K527" s="209">
        <f t="shared" si="230"/>
        <v>1.5896212231098484E-2</v>
      </c>
      <c r="M527" t="s">
        <v>747</v>
      </c>
      <c r="AK527" s="209"/>
      <c r="AL527" s="209"/>
      <c r="AM527" s="209"/>
      <c r="AN527" s="209"/>
      <c r="AO527" s="209"/>
      <c r="AP527" s="209"/>
      <c r="AQ527" s="209"/>
    </row>
    <row r="528" spans="3:43" x14ac:dyDescent="0.35">
      <c r="C528" s="209">
        <f>+SUM(C486/C$488)</f>
        <v>0.26970312682533087</v>
      </c>
      <c r="D528" s="209">
        <f t="shared" ref="D528:K528" si="231">+SUM(D486/D$488)</f>
        <v>0.17049637327118281</v>
      </c>
      <c r="E528" s="209">
        <f t="shared" si="231"/>
        <v>0.25469462878795374</v>
      </c>
      <c r="F528" s="209">
        <f t="shared" si="231"/>
        <v>0.11736304763367236</v>
      </c>
      <c r="G528" s="209">
        <f t="shared" si="231"/>
        <v>0.1713656692970747</v>
      </c>
      <c r="H528" s="209">
        <f t="shared" si="231"/>
        <v>0.78136303384829864</v>
      </c>
      <c r="I528" s="209">
        <f t="shared" si="231"/>
        <v>0.30228845277730121</v>
      </c>
      <c r="J528" s="209" t="e">
        <f t="shared" si="231"/>
        <v>#DIV/0!</v>
      </c>
      <c r="K528" s="209">
        <f t="shared" si="231"/>
        <v>0.34848815365934355</v>
      </c>
      <c r="M528" t="s">
        <v>748</v>
      </c>
      <c r="AK528" s="209"/>
      <c r="AL528" s="209"/>
      <c r="AM528" s="209"/>
      <c r="AN528" s="209"/>
      <c r="AO528" s="209"/>
      <c r="AP528" s="209"/>
      <c r="AQ528" s="209"/>
    </row>
    <row r="529" spans="1:43" x14ac:dyDescent="0.35">
      <c r="C529" s="209">
        <f>+SUM(C487/C$488)</f>
        <v>0.54039435634995148</v>
      </c>
      <c r="D529" s="209">
        <f t="shared" ref="D529:K529" si="232">+SUM(D487/D$488)</f>
        <v>0.4259409900478387</v>
      </c>
      <c r="E529" s="209">
        <f t="shared" si="232"/>
        <v>6.7546473566351503E-2</v>
      </c>
      <c r="F529" s="209">
        <f t="shared" si="232"/>
        <v>0.38531275859622505</v>
      </c>
      <c r="G529" s="209">
        <f t="shared" si="232"/>
        <v>1.5468238428821837</v>
      </c>
      <c r="H529" s="209">
        <f t="shared" si="232"/>
        <v>1.2654047255612744</v>
      </c>
      <c r="I529" s="209">
        <f t="shared" si="232"/>
        <v>0.71232804614917444</v>
      </c>
      <c r="J529" s="209" t="e">
        <f t="shared" si="232"/>
        <v>#DIV/0!</v>
      </c>
      <c r="K529" s="209">
        <f t="shared" si="232"/>
        <v>0.14133765745880705</v>
      </c>
      <c r="M529" t="s">
        <v>749</v>
      </c>
      <c r="AK529" s="209"/>
      <c r="AL529" s="209"/>
      <c r="AM529" s="209"/>
      <c r="AN529" s="209"/>
      <c r="AO529" s="209"/>
      <c r="AP529" s="209"/>
      <c r="AQ529" s="209"/>
    </row>
    <row r="540" spans="1:43" x14ac:dyDescent="0.35">
      <c r="A540" s="223" t="s">
        <v>967</v>
      </c>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2"/>
      <c r="AK540" s="231"/>
      <c r="AL540" s="231"/>
      <c r="AM540" s="231"/>
      <c r="AN540" s="231"/>
      <c r="AO540" s="231"/>
      <c r="AP540" s="231"/>
      <c r="AQ540" s="231"/>
    </row>
    <row r="542" spans="1:43" x14ac:dyDescent="0.35">
      <c r="A542" t="str">
        <f>+A263</f>
        <v xml:space="preserve"> Fixed costs for agriculture (excluding agri-environment activities)</v>
      </c>
      <c r="B542" s="3">
        <f>+SUM(B263/B$16)</f>
        <v>810.78155796790418</v>
      </c>
      <c r="C542" s="3">
        <f t="shared" ref="C542:K542" si="233">+SUM(C263/C$16)</f>
        <v>613.49249562627244</v>
      </c>
      <c r="D542" s="3">
        <f t="shared" si="233"/>
        <v>829.02280697555886</v>
      </c>
      <c r="E542" s="3">
        <f t="shared" si="233"/>
        <v>6643.8776179117694</v>
      </c>
      <c r="F542" s="3">
        <f t="shared" si="233"/>
        <v>1337.460122982749</v>
      </c>
      <c r="G542" s="3">
        <f t="shared" si="233"/>
        <v>263.4313671812061</v>
      </c>
      <c r="H542" s="3">
        <f t="shared" si="233"/>
        <v>519.30012362743673</v>
      </c>
      <c r="I542" s="3">
        <f t="shared" si="233"/>
        <v>796.82723845761188</v>
      </c>
      <c r="J542" s="3">
        <f t="shared" si="233"/>
        <v>2991.7481459897745</v>
      </c>
      <c r="K542" s="3">
        <f t="shared" si="233"/>
        <v>4449.1469042590934</v>
      </c>
      <c r="AK542" s="3">
        <f>+SUM(AK263/AK$16)</f>
        <v>1020.6245353159851</v>
      </c>
      <c r="AL542" s="3">
        <f t="shared" ref="AL542:AP542" si="234">+SUM(AL263/AL$16)</f>
        <v>5235.1960784313733</v>
      </c>
      <c r="AM542" s="3">
        <f t="shared" si="234"/>
        <v>1095.8823529411766</v>
      </c>
      <c r="AN542" s="3">
        <f t="shared" si="234"/>
        <v>296.99419167473377</v>
      </c>
      <c r="AO542" s="3">
        <f t="shared" si="234"/>
        <v>563.8335287221571</v>
      </c>
      <c r="AP542" s="3">
        <f t="shared" si="234"/>
        <v>958.88034188034192</v>
      </c>
    </row>
    <row r="544" spans="1:43" x14ac:dyDescent="0.35">
      <c r="A544" s="224" t="s">
        <v>243</v>
      </c>
      <c r="B544" s="3">
        <f>+SUM(B264/B$16)</f>
        <v>41.887729642265583</v>
      </c>
      <c r="C544" s="3">
        <f t="shared" ref="C544:K544" si="235">+SUM(C264/C$16)</f>
        <v>56.456289207382575</v>
      </c>
      <c r="D544" s="3">
        <f t="shared" si="235"/>
        <v>164.60860951313387</v>
      </c>
      <c r="E544" s="3">
        <f t="shared" si="235"/>
        <v>1448.1053739634913</v>
      </c>
      <c r="F544" s="3">
        <f t="shared" si="235"/>
        <v>220.65505807058031</v>
      </c>
      <c r="G544" s="3">
        <f t="shared" si="235"/>
        <v>-130.53626360178856</v>
      </c>
      <c r="H544" s="3">
        <f t="shared" si="235"/>
        <v>-175.04797124827772</v>
      </c>
      <c r="I544" s="3">
        <f t="shared" si="235"/>
        <v>-30.818150539515319</v>
      </c>
      <c r="J544" s="3">
        <f t="shared" si="235"/>
        <v>-14.156664677669582</v>
      </c>
      <c r="K544" s="3">
        <f t="shared" si="235"/>
        <v>612.36222654589085</v>
      </c>
      <c r="AK544" s="3">
        <f t="shared" ref="AK544:AP544" si="236">+SUM(AK264/AK$16)</f>
        <v>60.208178438661712</v>
      </c>
      <c r="AL544" s="3">
        <f t="shared" si="236"/>
        <v>-222.45098039215688</v>
      </c>
      <c r="AM544" s="3">
        <f t="shared" si="236"/>
        <v>-35.857843137254903</v>
      </c>
      <c r="AN544" s="3">
        <f t="shared" si="236"/>
        <v>-193.73668925459828</v>
      </c>
      <c r="AO544" s="3">
        <f t="shared" si="236"/>
        <v>-332.6377491207503</v>
      </c>
      <c r="AP544" s="3">
        <f t="shared" si="236"/>
        <v>-384.09401709401709</v>
      </c>
    </row>
    <row r="546" spans="1:42" x14ac:dyDescent="0.35">
      <c r="A546" s="224" t="s">
        <v>248</v>
      </c>
      <c r="B546" s="3">
        <f>+SUM(B286/B$16)</f>
        <v>32.211595505492348</v>
      </c>
      <c r="C546" s="3">
        <f t="shared" ref="C546:K546" si="237">+SUM(C286/C$16)</f>
        <v>19.005069452875489</v>
      </c>
      <c r="D546" s="3">
        <f t="shared" si="237"/>
        <v>21.635231911856017</v>
      </c>
      <c r="E546" s="3" t="e">
        <f t="shared" si="237"/>
        <v>#DIV/0!</v>
      </c>
      <c r="F546" s="3">
        <f t="shared" si="237"/>
        <v>22.56446878503408</v>
      </c>
      <c r="G546" s="3">
        <f t="shared" si="237"/>
        <v>77.572131523726313</v>
      </c>
      <c r="H546" s="3">
        <f t="shared" si="237"/>
        <v>36.952509325061982</v>
      </c>
      <c r="I546" s="3">
        <f t="shared" si="237"/>
        <v>32.869585718012615</v>
      </c>
      <c r="J546" s="3">
        <f t="shared" si="237"/>
        <v>35.991468182531378</v>
      </c>
      <c r="K546" s="3">
        <f t="shared" si="237"/>
        <v>21.218340356550041</v>
      </c>
      <c r="AK546" s="3">
        <f t="shared" ref="AK546:AP546" si="238">+SUM(AK286/AK$16)</f>
        <v>99.427509293680302</v>
      </c>
      <c r="AL546" s="3">
        <f t="shared" si="238"/>
        <v>151.07843137254903</v>
      </c>
      <c r="AM546" s="3">
        <f t="shared" si="238"/>
        <v>48.002450980392162</v>
      </c>
      <c r="AN546" s="3">
        <f t="shared" si="238"/>
        <v>66.945788964182</v>
      </c>
      <c r="AO546" s="3">
        <f t="shared" si="238"/>
        <v>109.49589683470106</v>
      </c>
      <c r="AP546" s="3">
        <f t="shared" si="238"/>
        <v>106.25641025641026</v>
      </c>
    </row>
    <row r="547" spans="1:42" x14ac:dyDescent="0.35">
      <c r="A547" s="224" t="s">
        <v>213</v>
      </c>
      <c r="B547" s="3">
        <f>+SUM(B291/B$16)</f>
        <v>161.18129864823055</v>
      </c>
      <c r="C547" s="3">
        <f t="shared" ref="C547:K547" si="239">+SUM(C291/C$16)</f>
        <v>174.24146064231891</v>
      </c>
      <c r="D547" s="3">
        <f t="shared" si="239"/>
        <v>130.6842008649671</v>
      </c>
      <c r="E547" s="3">
        <f t="shared" si="239"/>
        <v>1182.6817987273175</v>
      </c>
      <c r="F547" s="3">
        <f t="shared" si="239"/>
        <v>96.561061529723233</v>
      </c>
      <c r="G547" s="3">
        <f t="shared" si="239"/>
        <v>33.156114908462669</v>
      </c>
      <c r="H547" s="3">
        <f t="shared" si="239"/>
        <v>210.17476071327337</v>
      </c>
      <c r="I547" s="3">
        <f t="shared" si="239"/>
        <v>158.78146020105012</v>
      </c>
      <c r="J547" s="3">
        <f t="shared" si="239"/>
        <v>623.5108031610215</v>
      </c>
      <c r="K547" s="3">
        <f t="shared" si="239"/>
        <v>698.6148562348518</v>
      </c>
      <c r="AK547" s="3">
        <f t="shared" ref="AK547:AP547" si="240">+SUM(AK291/AK$16)</f>
        <v>419.04832713754649</v>
      </c>
      <c r="AL547" s="3">
        <f t="shared" si="240"/>
        <v>1977.4509803921569</v>
      </c>
      <c r="AM547" s="3">
        <f t="shared" si="240"/>
        <v>93.541666666666671</v>
      </c>
      <c r="AN547" s="3">
        <f t="shared" si="240"/>
        <v>36.360116166505328</v>
      </c>
      <c r="AO547" s="3">
        <f t="shared" si="240"/>
        <v>138.59320046893319</v>
      </c>
      <c r="AP547" s="3">
        <f t="shared" si="240"/>
        <v>441.11965811965814</v>
      </c>
    </row>
    <row r="548" spans="1:42" ht="15" thickBot="1" x14ac:dyDescent="0.4">
      <c r="A548" s="224" t="s">
        <v>216</v>
      </c>
      <c r="B548" s="3">
        <f>+SUM(B295/B$16)</f>
        <v>205.04215626797753</v>
      </c>
      <c r="C548" s="3">
        <f t="shared" ref="C548:K548" si="241">+SUM(C295/C$16)</f>
        <v>220.20997993921551</v>
      </c>
      <c r="D548" s="3">
        <f t="shared" si="241"/>
        <v>208.78170750556379</v>
      </c>
      <c r="E548" s="3">
        <f t="shared" si="241"/>
        <v>159.29015725005172</v>
      </c>
      <c r="F548" s="3">
        <f t="shared" si="241"/>
        <v>201.0366531915314</v>
      </c>
      <c r="G548" s="3">
        <f t="shared" si="241"/>
        <v>175.72894816092005</v>
      </c>
      <c r="H548" s="3">
        <f t="shared" si="241"/>
        <v>198.01417424016776</v>
      </c>
      <c r="I548" s="3">
        <f t="shared" si="241"/>
        <v>213.36696070904918</v>
      </c>
      <c r="J548" s="3">
        <f t="shared" si="241"/>
        <v>185.51791521047232</v>
      </c>
      <c r="K548" s="3">
        <f t="shared" si="241"/>
        <v>189.73012964068732</v>
      </c>
      <c r="AK548" s="3">
        <f t="shared" ref="AK548:AP548" si="242">+SUM(AK295/AK$16)</f>
        <v>213.10037174721191</v>
      </c>
      <c r="AL548" s="3">
        <f t="shared" si="242"/>
        <v>172.64705882352942</v>
      </c>
      <c r="AM548" s="3">
        <f t="shared" si="242"/>
        <v>181.53799019607845</v>
      </c>
      <c r="AN548" s="3">
        <f t="shared" si="242"/>
        <v>176.91674733785092</v>
      </c>
      <c r="AO548" s="3">
        <f t="shared" si="242"/>
        <v>212.32121922626027</v>
      </c>
      <c r="AP548" s="3">
        <f t="shared" si="242"/>
        <v>212.27350427350427</v>
      </c>
    </row>
    <row r="549" spans="1:42" ht="15.5" thickTop="1" thickBot="1" x14ac:dyDescent="0.4">
      <c r="A549" s="218" t="s">
        <v>249</v>
      </c>
      <c r="B549" s="3">
        <f>+SUM(B272/B$16)</f>
        <v>340.88282838938653</v>
      </c>
      <c r="C549" s="3">
        <f>+SUM(C272/C$16)</f>
        <v>373.52444198217728</v>
      </c>
      <c r="D549" s="3">
        <f t="shared" ref="D549:K549" si="243">+SUM(D272/D$16)</f>
        <v>449.9069411262625</v>
      </c>
      <c r="E549" s="3">
        <f t="shared" si="243"/>
        <v>2183.0003444391295</v>
      </c>
      <c r="F549" s="3">
        <f t="shared" si="243"/>
        <v>484.6149833252644</v>
      </c>
      <c r="G549" s="3">
        <f t="shared" si="243"/>
        <v>94.397235957959708</v>
      </c>
      <c r="H549" s="3">
        <f t="shared" si="243"/>
        <v>137.71612067400429</v>
      </c>
      <c r="I549" s="3">
        <f t="shared" si="243"/>
        <v>272.62620276121237</v>
      </c>
      <c r="J549" s="3" t="e">
        <f t="shared" si="243"/>
        <v>#DIV/0!</v>
      </c>
      <c r="K549" s="3">
        <f t="shared" si="243"/>
        <v>1238.9025112858246</v>
      </c>
      <c r="AK549" s="3">
        <f t="shared" ref="AK549:AP549" si="244">+SUM(AK272/AK$16)</f>
        <v>785.59107806691452</v>
      </c>
      <c r="AL549" s="3">
        <f t="shared" si="244"/>
        <v>2090.9803921568628</v>
      </c>
      <c r="AM549" s="3">
        <f t="shared" si="244"/>
        <v>290.90073529411768</v>
      </c>
      <c r="AN549" s="3">
        <f t="shared" si="244"/>
        <v>86.350435624394962</v>
      </c>
      <c r="AO549" s="3">
        <f t="shared" si="244"/>
        <v>134.17350527549826</v>
      </c>
      <c r="AP549" s="3">
        <f t="shared" si="244"/>
        <v>386.02564102564105</v>
      </c>
    </row>
    <row r="550" spans="1:42" ht="15" thickTop="1" x14ac:dyDescent="0.3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S93"/>
  <sheetViews>
    <sheetView tabSelected="1" zoomScale="55" zoomScaleNormal="55" workbookViewId="0">
      <pane xSplit="1" ySplit="6" topLeftCell="B38" activePane="bottomRight" state="frozen"/>
      <selection activeCell="T91" sqref="T91"/>
      <selection pane="topRight" activeCell="T91" sqref="T91"/>
      <selection pane="bottomLeft" activeCell="T91" sqref="T91"/>
      <selection pane="bottomRight" activeCell="A63" sqref="A63"/>
    </sheetView>
  </sheetViews>
  <sheetFormatPr defaultColWidth="9.1796875" defaultRowHeight="14.5" outlineLevelCol="1" x14ac:dyDescent="0.35"/>
  <cols>
    <col min="1" max="1" width="30.7265625" style="5" customWidth="1"/>
    <col min="2" max="9" width="15.7265625" style="5" customWidth="1"/>
    <col min="10" max="10" width="2.7265625" style="5" customWidth="1"/>
    <col min="11" max="17" width="12.7265625" style="5" customWidth="1" outlineLevel="1"/>
    <col min="18" max="18" width="2.7265625" style="5" customWidth="1" outlineLevel="1"/>
    <col min="19" max="25" width="12.7265625" style="5" customWidth="1" outlineLevel="1"/>
    <col min="26" max="26" width="2.7265625" style="5" customWidth="1" outlineLevel="1"/>
    <col min="27" max="33" width="12.7265625" style="5" customWidth="1" outlineLevel="1"/>
    <col min="34" max="34" width="2.7265625" style="5" customWidth="1" outlineLevel="1"/>
    <col min="35" max="41" width="12.7265625" style="5" customWidth="1" outlineLevel="1"/>
    <col min="42" max="42" width="2.7265625" style="5" customWidth="1" outlineLevel="1"/>
    <col min="43" max="49" width="12.7265625" style="5" customWidth="1" outlineLevel="1"/>
    <col min="50" max="50" width="2.7265625" style="5" customWidth="1" outlineLevel="1"/>
    <col min="51" max="57" width="12.7265625" style="5" customWidth="1" outlineLevel="1"/>
    <col min="58" max="58" width="2.7265625" style="5" customWidth="1" outlineLevel="1"/>
    <col min="59" max="65" width="12.7265625" style="5" customWidth="1" outlineLevel="1"/>
    <col min="66" max="66" width="2.7265625" style="5" customWidth="1" outlineLevel="1"/>
    <col min="67" max="73" width="12.7265625" style="5" customWidth="1" outlineLevel="1"/>
    <col min="74" max="74" width="2.7265625" style="5" customWidth="1" outlineLevel="1"/>
    <col min="75" max="81" width="12.7265625" style="5" customWidth="1" outlineLevel="1"/>
    <col min="82" max="82" width="2.7265625" style="5" customWidth="1" outlineLevel="1"/>
    <col min="83" max="89" width="12.7265625" style="5" customWidth="1" outlineLevel="1"/>
    <col min="90" max="91" width="2.7265625" style="5" customWidth="1"/>
    <col min="92" max="95" width="15.7265625" style="5" customWidth="1"/>
    <col min="96" max="96" width="16" style="5" customWidth="1"/>
    <col min="97" max="99" width="15.7265625" style="5" customWidth="1"/>
    <col min="100" max="100" width="2.7265625" style="5" customWidth="1"/>
    <col min="101" max="107" width="12.7265625" style="5" customWidth="1" outlineLevel="1"/>
    <col min="108" max="108" width="2.7265625" style="5" customWidth="1" outlineLevel="1"/>
    <col min="109" max="115" width="12.7265625" style="5" customWidth="1" outlineLevel="1"/>
    <col min="116" max="116" width="2.7265625" style="5" customWidth="1" outlineLevel="1"/>
    <col min="117" max="123" width="12.7265625" style="5" customWidth="1" outlineLevel="1"/>
    <col min="124" max="124" width="2.7265625" style="5" customWidth="1" outlineLevel="1"/>
    <col min="125" max="131" width="12.7265625" style="5" customWidth="1" outlineLevel="1"/>
    <col min="132" max="132" width="2.7265625" style="5" customWidth="1" outlineLevel="1"/>
    <col min="133" max="139" width="12.7265625" style="5" customWidth="1" outlineLevel="1"/>
    <col min="140" max="140" width="2.7265625" style="5" customWidth="1" outlineLevel="1"/>
    <col min="141" max="147" width="12.7265625" style="5" customWidth="1" outlineLevel="1"/>
    <col min="148" max="148" width="2.7265625" style="5" customWidth="1" outlineLevel="1"/>
    <col min="149" max="155" width="12.7265625" style="5" customWidth="1" outlineLevel="1"/>
    <col min="156" max="156" width="2.7265625" style="5" customWidth="1" outlineLevel="1"/>
    <col min="157" max="165" width="15.7265625" style="5" customWidth="1" outlineLevel="1"/>
    <col min="166" max="166" width="2.7265625" style="5" customWidth="1" outlineLevel="1"/>
    <col min="167" max="168" width="2.7265625" style="5" customWidth="1"/>
    <col min="169" max="172" width="12.7265625" style="5" customWidth="1"/>
    <col min="173" max="173" width="2.7265625" style="5" customWidth="1"/>
    <col min="174" max="178" width="12.7265625" style="5" customWidth="1"/>
    <col min="179" max="181" width="2.7265625" style="5" customWidth="1"/>
    <col min="182" max="182" width="25.7265625" style="5" customWidth="1"/>
    <col min="183" max="183" width="2.7265625" style="5" customWidth="1"/>
    <col min="184" max="189" width="25.7265625" style="5" customWidth="1"/>
    <col min="190" max="190" width="2.7265625" style="5" customWidth="1"/>
    <col min="191" max="196" width="25.7265625" style="5" customWidth="1"/>
    <col min="197" max="197" width="2.7265625" style="5" customWidth="1"/>
    <col min="198" max="200" width="25.7265625" style="5" customWidth="1"/>
    <col min="201" max="203" width="2.7265625" style="5" customWidth="1"/>
    <col min="204" max="204" width="200.7265625" style="5" customWidth="1"/>
    <col min="205" max="205" width="2.7265625" style="5" customWidth="1"/>
    <col min="206" max="207" width="9.1796875" style="5" customWidth="1"/>
    <col min="208" max="211" width="9.1796875" style="5"/>
    <col min="212" max="212" width="12.1796875" style="5" bestFit="1" customWidth="1"/>
    <col min="213" max="16384" width="9.1796875" style="5"/>
  </cols>
  <sheetData>
    <row r="1" spans="1:253" ht="18.5" x14ac:dyDescent="0.35">
      <c r="A1" s="18" t="s">
        <v>1240</v>
      </c>
      <c r="CL1" s="280"/>
      <c r="FK1" s="19"/>
      <c r="FX1" s="19"/>
      <c r="GT1" s="19"/>
    </row>
    <row r="2" spans="1:253" x14ac:dyDescent="0.35">
      <c r="CL2" s="280"/>
      <c r="FK2" s="19"/>
      <c r="FX2" s="19"/>
      <c r="GT2" s="19"/>
    </row>
    <row r="3" spans="1:253" x14ac:dyDescent="0.35">
      <c r="B3" s="5" t="s">
        <v>851</v>
      </c>
      <c r="K3" s="5" t="s">
        <v>851</v>
      </c>
      <c r="S3" s="5" t="s">
        <v>851</v>
      </c>
      <c r="AA3" s="5" t="s">
        <v>851</v>
      </c>
      <c r="AI3" s="5" t="s">
        <v>851</v>
      </c>
      <c r="AQ3" s="5" t="s">
        <v>851</v>
      </c>
      <c r="AY3" s="5" t="s">
        <v>851</v>
      </c>
      <c r="BG3" s="5" t="s">
        <v>851</v>
      </c>
      <c r="BO3" s="5" t="s">
        <v>851</v>
      </c>
      <c r="BW3" s="5" t="s">
        <v>851</v>
      </c>
      <c r="CE3" s="5" t="s">
        <v>851</v>
      </c>
      <c r="CL3" s="280"/>
      <c r="CN3" s="280" t="s">
        <v>850</v>
      </c>
      <c r="CP3"/>
      <c r="CQ3"/>
      <c r="CR3"/>
      <c r="CS3"/>
      <c r="CT3"/>
      <c r="CW3" s="280" t="s">
        <v>850</v>
      </c>
      <c r="CX3" s="280"/>
      <c r="DE3" s="280" t="s">
        <v>850</v>
      </c>
      <c r="DF3" s="280"/>
      <c r="DM3" s="280" t="s">
        <v>850</v>
      </c>
      <c r="DN3" s="280"/>
      <c r="DU3" s="280" t="s">
        <v>850</v>
      </c>
      <c r="DV3" s="280"/>
      <c r="EC3" s="280" t="s">
        <v>850</v>
      </c>
      <c r="ED3" s="280"/>
      <c r="EK3" s="280" t="s">
        <v>850</v>
      </c>
      <c r="EL3" s="280"/>
      <c r="ES3" s="280" t="s">
        <v>850</v>
      </c>
      <c r="ET3" s="280"/>
      <c r="FA3" s="280" t="s">
        <v>850</v>
      </c>
      <c r="FB3" s="19" t="s">
        <v>875</v>
      </c>
      <c r="FK3" s="19"/>
      <c r="FM3" s="5" t="s">
        <v>851</v>
      </c>
      <c r="FR3" s="280" t="s">
        <v>850</v>
      </c>
      <c r="FX3" s="19"/>
      <c r="GT3" s="19"/>
    </row>
    <row r="4" spans="1:253" x14ac:dyDescent="0.35">
      <c r="B4" s="5" t="s">
        <v>871</v>
      </c>
      <c r="K4" s="5" t="s">
        <v>288</v>
      </c>
      <c r="S4" s="5" t="s">
        <v>289</v>
      </c>
      <c r="AA4" s="5" t="s">
        <v>290</v>
      </c>
      <c r="AI4" s="5" t="s">
        <v>295</v>
      </c>
      <c r="AQ4" s="5" t="s">
        <v>296</v>
      </c>
      <c r="AY4" s="5" t="s">
        <v>300</v>
      </c>
      <c r="BG4" s="5" t="s">
        <v>301</v>
      </c>
      <c r="BO4" s="5" t="s">
        <v>302</v>
      </c>
      <c r="BW4" s="5" t="s">
        <v>303</v>
      </c>
      <c r="CE4" s="5" t="s">
        <v>861</v>
      </c>
      <c r="CL4" s="280"/>
      <c r="CN4" s="5" t="s">
        <v>872</v>
      </c>
      <c r="CW4" s="5" t="s">
        <v>843</v>
      </c>
      <c r="DE4" s="5" t="s">
        <v>844</v>
      </c>
      <c r="DM4" s="5" t="s">
        <v>845</v>
      </c>
      <c r="DU4" s="5" t="s">
        <v>846</v>
      </c>
      <c r="EC4" s="5" t="s">
        <v>847</v>
      </c>
      <c r="EK4" s="5" t="s">
        <v>848</v>
      </c>
      <c r="ES4" s="5" t="s">
        <v>923</v>
      </c>
      <c r="FA4" s="5" t="s">
        <v>874</v>
      </c>
      <c r="FK4" s="19"/>
      <c r="FX4" s="19"/>
      <c r="GH4"/>
      <c r="GT4" s="19"/>
    </row>
    <row r="5" spans="1:253" x14ac:dyDescent="0.35">
      <c r="CL5" s="280"/>
      <c r="FK5" s="19"/>
      <c r="FX5" s="19"/>
      <c r="GH5"/>
      <c r="GT5" s="19"/>
    </row>
    <row r="6" spans="1:253" s="1" customFormat="1" ht="43.5" x14ac:dyDescent="0.35">
      <c r="B6" s="14" t="s">
        <v>804</v>
      </c>
      <c r="C6" s="14" t="s">
        <v>726</v>
      </c>
      <c r="D6" s="342" t="s">
        <v>805</v>
      </c>
      <c r="E6" s="342" t="s">
        <v>854</v>
      </c>
      <c r="F6" s="342" t="s">
        <v>855</v>
      </c>
      <c r="G6" s="14" t="s">
        <v>806</v>
      </c>
      <c r="H6" s="14" t="s">
        <v>807</v>
      </c>
      <c r="I6" s="14" t="s">
        <v>924</v>
      </c>
      <c r="K6" s="1" t="s">
        <v>804</v>
      </c>
      <c r="L6" s="1" t="s">
        <v>726</v>
      </c>
      <c r="M6" s="343" t="s">
        <v>805</v>
      </c>
      <c r="N6" s="343" t="s">
        <v>854</v>
      </c>
      <c r="O6" s="343" t="s">
        <v>855</v>
      </c>
      <c r="P6" s="1" t="s">
        <v>806</v>
      </c>
      <c r="Q6" s="1" t="s">
        <v>807</v>
      </c>
      <c r="S6" s="1" t="s">
        <v>804</v>
      </c>
      <c r="T6" s="1" t="s">
        <v>726</v>
      </c>
      <c r="U6" s="343" t="s">
        <v>805</v>
      </c>
      <c r="V6" s="343" t="s">
        <v>854</v>
      </c>
      <c r="W6" s="343" t="s">
        <v>855</v>
      </c>
      <c r="X6" s="1" t="s">
        <v>806</v>
      </c>
      <c r="Y6" s="1" t="s">
        <v>807</v>
      </c>
      <c r="AA6" s="1" t="s">
        <v>804</v>
      </c>
      <c r="AB6" s="1" t="s">
        <v>726</v>
      </c>
      <c r="AC6" s="343" t="s">
        <v>805</v>
      </c>
      <c r="AD6" s="343" t="s">
        <v>854</v>
      </c>
      <c r="AE6" s="343" t="s">
        <v>855</v>
      </c>
      <c r="AF6" s="1" t="s">
        <v>806</v>
      </c>
      <c r="AG6" s="1" t="s">
        <v>807</v>
      </c>
      <c r="AI6" s="1" t="s">
        <v>804</v>
      </c>
      <c r="AJ6" s="1" t="s">
        <v>726</v>
      </c>
      <c r="AK6" s="343" t="s">
        <v>805</v>
      </c>
      <c r="AL6" s="343" t="s">
        <v>854</v>
      </c>
      <c r="AM6" s="343" t="s">
        <v>855</v>
      </c>
      <c r="AN6" s="1" t="s">
        <v>806</v>
      </c>
      <c r="AO6" s="1" t="s">
        <v>807</v>
      </c>
      <c r="AQ6" s="1" t="s">
        <v>804</v>
      </c>
      <c r="AR6" s="1" t="s">
        <v>726</v>
      </c>
      <c r="AS6" s="343" t="s">
        <v>805</v>
      </c>
      <c r="AT6" s="343" t="s">
        <v>854</v>
      </c>
      <c r="AU6" s="343" t="s">
        <v>855</v>
      </c>
      <c r="AV6" s="1" t="s">
        <v>806</v>
      </c>
      <c r="AW6" s="1" t="s">
        <v>807</v>
      </c>
      <c r="AY6" s="1" t="s">
        <v>804</v>
      </c>
      <c r="AZ6" s="1" t="s">
        <v>726</v>
      </c>
      <c r="BA6" s="343" t="s">
        <v>805</v>
      </c>
      <c r="BB6" s="343" t="s">
        <v>854</v>
      </c>
      <c r="BC6" s="343" t="s">
        <v>855</v>
      </c>
      <c r="BD6" s="1" t="s">
        <v>806</v>
      </c>
      <c r="BE6" s="1" t="s">
        <v>807</v>
      </c>
      <c r="BG6" s="1" t="s">
        <v>804</v>
      </c>
      <c r="BH6" s="1" t="s">
        <v>726</v>
      </c>
      <c r="BI6" s="343" t="s">
        <v>805</v>
      </c>
      <c r="BJ6" s="343" t="s">
        <v>854</v>
      </c>
      <c r="BK6" s="343" t="s">
        <v>855</v>
      </c>
      <c r="BL6" s="1" t="s">
        <v>806</v>
      </c>
      <c r="BM6" s="1" t="s">
        <v>807</v>
      </c>
      <c r="BO6" s="1" t="s">
        <v>804</v>
      </c>
      <c r="BP6" s="1" t="s">
        <v>726</v>
      </c>
      <c r="BQ6" s="343" t="s">
        <v>805</v>
      </c>
      <c r="BR6" s="343" t="s">
        <v>854</v>
      </c>
      <c r="BS6" s="343" t="s">
        <v>855</v>
      </c>
      <c r="BT6" s="1" t="s">
        <v>806</v>
      </c>
      <c r="BU6" s="1" t="s">
        <v>807</v>
      </c>
      <c r="BW6" s="1" t="s">
        <v>804</v>
      </c>
      <c r="BX6" s="1" t="s">
        <v>726</v>
      </c>
      <c r="BY6" s="343" t="s">
        <v>805</v>
      </c>
      <c r="BZ6" s="343" t="s">
        <v>854</v>
      </c>
      <c r="CA6" s="343" t="s">
        <v>855</v>
      </c>
      <c r="CB6" s="1" t="s">
        <v>806</v>
      </c>
      <c r="CC6" s="1" t="s">
        <v>807</v>
      </c>
      <c r="CE6" s="1" t="s">
        <v>804</v>
      </c>
      <c r="CF6" s="1" t="s">
        <v>726</v>
      </c>
      <c r="CG6" s="343" t="s">
        <v>805</v>
      </c>
      <c r="CH6" s="343" t="s">
        <v>854</v>
      </c>
      <c r="CI6" s="343" t="s">
        <v>855</v>
      </c>
      <c r="CJ6" s="1" t="s">
        <v>806</v>
      </c>
      <c r="CK6" s="1" t="s">
        <v>807</v>
      </c>
      <c r="CL6" s="264"/>
      <c r="CN6" s="14" t="s">
        <v>804</v>
      </c>
      <c r="CO6" s="14" t="s">
        <v>726</v>
      </c>
      <c r="CP6" s="342" t="s">
        <v>805</v>
      </c>
      <c r="CQ6" s="342" t="s">
        <v>854</v>
      </c>
      <c r="CR6" s="342" t="s">
        <v>855</v>
      </c>
      <c r="CS6" s="14" t="s">
        <v>951</v>
      </c>
      <c r="CT6" s="14" t="s">
        <v>807</v>
      </c>
      <c r="CU6" s="14" t="s">
        <v>857</v>
      </c>
      <c r="CW6" s="1" t="s">
        <v>804</v>
      </c>
      <c r="CX6" s="1" t="s">
        <v>726</v>
      </c>
      <c r="CY6" s="343" t="s">
        <v>805</v>
      </c>
      <c r="CZ6" s="343" t="s">
        <v>854</v>
      </c>
      <c r="DA6" s="343" t="s">
        <v>855</v>
      </c>
      <c r="DB6" s="1" t="s">
        <v>951</v>
      </c>
      <c r="DC6" s="1" t="s">
        <v>807</v>
      </c>
      <c r="DE6" s="1" t="s">
        <v>804</v>
      </c>
      <c r="DF6" s="1" t="s">
        <v>726</v>
      </c>
      <c r="DG6" s="343" t="s">
        <v>805</v>
      </c>
      <c r="DH6" s="343" t="s">
        <v>854</v>
      </c>
      <c r="DI6" s="343" t="s">
        <v>855</v>
      </c>
      <c r="DJ6" s="1" t="s">
        <v>951</v>
      </c>
      <c r="DK6" s="1" t="s">
        <v>807</v>
      </c>
      <c r="DM6" s="1" t="s">
        <v>804</v>
      </c>
      <c r="DN6" s="1" t="s">
        <v>726</v>
      </c>
      <c r="DO6" s="343" t="s">
        <v>805</v>
      </c>
      <c r="DP6" s="343" t="s">
        <v>854</v>
      </c>
      <c r="DQ6" s="343" t="s">
        <v>855</v>
      </c>
      <c r="DR6" s="1" t="s">
        <v>951</v>
      </c>
      <c r="DS6" s="1" t="s">
        <v>807</v>
      </c>
      <c r="DU6" s="1" t="s">
        <v>804</v>
      </c>
      <c r="DV6" s="1" t="s">
        <v>726</v>
      </c>
      <c r="DW6" s="343" t="s">
        <v>805</v>
      </c>
      <c r="DX6" s="343" t="s">
        <v>854</v>
      </c>
      <c r="DY6" s="343" t="s">
        <v>855</v>
      </c>
      <c r="DZ6" s="1" t="s">
        <v>951</v>
      </c>
      <c r="EA6" s="1" t="s">
        <v>807</v>
      </c>
      <c r="EC6" s="1" t="s">
        <v>804</v>
      </c>
      <c r="ED6" s="1" t="s">
        <v>726</v>
      </c>
      <c r="EE6" s="343" t="s">
        <v>805</v>
      </c>
      <c r="EF6" s="343" t="s">
        <v>854</v>
      </c>
      <c r="EG6" s="343" t="s">
        <v>855</v>
      </c>
      <c r="EH6" s="1" t="s">
        <v>951</v>
      </c>
      <c r="EI6" s="1" t="s">
        <v>807</v>
      </c>
      <c r="EK6" s="1" t="s">
        <v>804</v>
      </c>
      <c r="EL6" s="1" t="s">
        <v>726</v>
      </c>
      <c r="EM6" s="343" t="s">
        <v>805</v>
      </c>
      <c r="EN6" s="343" t="s">
        <v>854</v>
      </c>
      <c r="EO6" s="343" t="s">
        <v>855</v>
      </c>
      <c r="EP6" s="1" t="s">
        <v>951</v>
      </c>
      <c r="EQ6" s="1" t="s">
        <v>807</v>
      </c>
      <c r="ES6" s="1" t="s">
        <v>804</v>
      </c>
      <c r="ET6" s="1" t="s">
        <v>726</v>
      </c>
      <c r="EU6" s="343" t="s">
        <v>805</v>
      </c>
      <c r="EV6" s="343" t="s">
        <v>854</v>
      </c>
      <c r="EW6" s="343" t="s">
        <v>855</v>
      </c>
      <c r="EX6" s="1" t="s">
        <v>951</v>
      </c>
      <c r="EY6" s="1" t="s">
        <v>807</v>
      </c>
      <c r="FA6" s="1" t="s">
        <v>804</v>
      </c>
      <c r="FB6" s="1" t="s">
        <v>726</v>
      </c>
      <c r="FC6" s="343" t="s">
        <v>805</v>
      </c>
      <c r="FD6" s="343" t="s">
        <v>854</v>
      </c>
      <c r="FE6" s="343" t="s">
        <v>855</v>
      </c>
      <c r="FF6" s="1" t="s">
        <v>951</v>
      </c>
      <c r="FG6" s="1" t="s">
        <v>807</v>
      </c>
      <c r="FH6" s="1" t="s">
        <v>857</v>
      </c>
      <c r="FI6" s="1" t="s">
        <v>858</v>
      </c>
      <c r="FK6" s="282"/>
      <c r="FM6" s="14" t="s">
        <v>925</v>
      </c>
      <c r="FN6" s="14" t="s">
        <v>926</v>
      </c>
      <c r="FO6" s="344" t="s">
        <v>849</v>
      </c>
      <c r="FP6" s="14" t="s">
        <v>951</v>
      </c>
      <c r="FR6" s="14" t="s">
        <v>925</v>
      </c>
      <c r="FS6" s="14" t="s">
        <v>926</v>
      </c>
      <c r="FT6" s="344" t="s">
        <v>849</v>
      </c>
      <c r="FU6" s="344"/>
      <c r="FV6" s="14" t="s">
        <v>951</v>
      </c>
      <c r="FX6" s="282"/>
      <c r="FZ6" s="14" t="s">
        <v>1109</v>
      </c>
      <c r="GB6" s="14" t="s">
        <v>1133</v>
      </c>
      <c r="GC6" s="14" t="s">
        <v>1137</v>
      </c>
      <c r="GD6" s="14" t="s">
        <v>1131</v>
      </c>
      <c r="GE6" s="14" t="s">
        <v>1140</v>
      </c>
      <c r="GF6" s="14" t="s">
        <v>1150</v>
      </c>
      <c r="GG6" s="14" t="s">
        <v>1151</v>
      </c>
      <c r="GH6"/>
      <c r="GI6" s="14" t="s">
        <v>1138</v>
      </c>
      <c r="GJ6" s="14" t="s">
        <v>1157</v>
      </c>
      <c r="GK6" s="14" t="s">
        <v>1132</v>
      </c>
      <c r="GL6" s="14" t="s">
        <v>1141</v>
      </c>
      <c r="GM6" s="14" t="s">
        <v>1152</v>
      </c>
      <c r="GN6" s="14" t="s">
        <v>1153</v>
      </c>
      <c r="GP6" s="14" t="s">
        <v>1149</v>
      </c>
      <c r="GQ6" s="14" t="s">
        <v>1148</v>
      </c>
      <c r="GR6" s="14" t="s">
        <v>1154</v>
      </c>
      <c r="GT6" s="282"/>
      <c r="GV6" s="14" t="s">
        <v>860</v>
      </c>
      <c r="GX6" s="1" t="s">
        <v>1263</v>
      </c>
      <c r="GY6" s="1" t="s">
        <v>1264</v>
      </c>
      <c r="GZ6" s="1" t="s">
        <v>1265</v>
      </c>
    </row>
    <row r="7" spans="1:253" x14ac:dyDescent="0.35">
      <c r="A7" s="345" t="s">
        <v>808</v>
      </c>
      <c r="CL7" s="280"/>
      <c r="FK7" s="19"/>
      <c r="FO7" s="7"/>
      <c r="FP7" s="7"/>
      <c r="FQ7" s="7"/>
      <c r="FT7" s="7"/>
      <c r="FU7" s="7"/>
      <c r="FV7" s="7"/>
      <c r="FX7" s="19"/>
      <c r="FZ7" s="345"/>
      <c r="GA7" s="345"/>
      <c r="GB7" s="345"/>
      <c r="GC7" s="345"/>
      <c r="GD7" s="345"/>
      <c r="GE7" s="345"/>
      <c r="GF7" s="345"/>
      <c r="GG7" s="345"/>
      <c r="GH7"/>
      <c r="GI7" s="345"/>
      <c r="GJ7" s="345"/>
      <c r="GK7" s="345"/>
      <c r="GL7" s="345"/>
      <c r="GM7" s="345"/>
      <c r="GN7" s="345"/>
      <c r="GP7" s="345"/>
      <c r="GQ7" s="345"/>
      <c r="GR7" s="345"/>
      <c r="GT7" s="19"/>
    </row>
    <row r="8" spans="1:253" x14ac:dyDescent="0.35">
      <c r="A8" s="5" t="s">
        <v>809</v>
      </c>
      <c r="B8" s="7">
        <f>+SUM((K8*K$70)+(S8*S$70)+(AA8*AA$70)+(AI8*AI$70)+(AQ8*AQ$70)+(AY8*AY$70)+(BG8*BG$70)+(BO8*BO$70)+(BW8*BW$70))</f>
        <v>1610497.4388310011</v>
      </c>
      <c r="C8" s="37">
        <f t="shared" ref="C8:C21" si="0">+SUM(B8/B$53)</f>
        <v>0.19289105552665964</v>
      </c>
      <c r="D8" s="346"/>
      <c r="E8" s="347">
        <f t="shared" ref="E8:E20" si="1">+SUM($FM8*B8)</f>
        <v>13528178.48618041</v>
      </c>
      <c r="F8" s="347">
        <f t="shared" ref="F8:F20" si="2">+SUM(E8*$FO8)</f>
        <v>2232149450.2197676</v>
      </c>
      <c r="G8" s="7">
        <f t="shared" ref="G8:G20" si="3">+$FP8</f>
        <v>959</v>
      </c>
      <c r="H8" s="7">
        <f>+SUM(B8*G8)</f>
        <v>1544467043.8389301</v>
      </c>
      <c r="I8" s="348">
        <f t="shared" ref="I8:I18" si="4">+SUM((K8*K$70)+(S8*S$70)+(AA8*AA$70)+(AI8*AI$70)+(AQ8*AQ$70)+(AY8*AY$70)+(BG8*BG$70))*G8</f>
        <v>1500863025.3997951</v>
      </c>
      <c r="K8" s="7">
        <f>+'3 Analysis'!C21</f>
        <v>62.280984958789702</v>
      </c>
      <c r="L8" s="37">
        <f t="shared" ref="L8:L21" si="5">+SUM(K8/K$53)</f>
        <v>0.34559811378423905</v>
      </c>
      <c r="M8" s="346"/>
      <c r="N8" s="347">
        <f>+SUM($FM8*K8)</f>
        <v>523.16027365383354</v>
      </c>
      <c r="O8" s="347">
        <f t="shared" ref="O8:O20" si="6">+SUM(N8*$FO8)</f>
        <v>86321.44515288253</v>
      </c>
      <c r="P8" s="7">
        <f t="shared" ref="P8:P20" si="7">+$FP8</f>
        <v>959</v>
      </c>
      <c r="Q8" s="7">
        <f>+SUM(K8*P8)</f>
        <v>59727.464575479324</v>
      </c>
      <c r="S8" s="7">
        <f>+'3 Analysis'!D21</f>
        <v>64.582880090314305</v>
      </c>
      <c r="T8" s="37">
        <f t="shared" ref="T8:T21" si="8">+SUM(S8/S$53)</f>
        <v>0.27316107947523061</v>
      </c>
      <c r="U8" s="346"/>
      <c r="V8" s="347">
        <f t="shared" ref="V8:V20" si="9">+SUM($FM8*S8)</f>
        <v>542.49619275864018</v>
      </c>
      <c r="W8" s="347">
        <f t="shared" ref="W8:W20" si="10">+SUM(V8*$FO8)</f>
        <v>89511.87180517563</v>
      </c>
      <c r="X8" s="7">
        <f t="shared" ref="X8:X20" si="11">+$FP8</f>
        <v>959</v>
      </c>
      <c r="Y8" s="7">
        <f t="shared" ref="Y8:Y20" si="12">+SUM(S8*X8)</f>
        <v>61934.982006611419</v>
      </c>
      <c r="AA8" s="7">
        <f>+'3 Analysis'!E21</f>
        <v>3.0986689013562598</v>
      </c>
      <c r="AB8" s="37">
        <f t="shared" ref="AB8:AB21" si="13">+SUM(AA8/AA$53)</f>
        <v>0.12989691140041401</v>
      </c>
      <c r="AC8" s="346"/>
      <c r="AD8" s="347">
        <f t="shared" ref="AD8:AD20" si="14">+SUM($FM8*AA8)</f>
        <v>26.028818771392583</v>
      </c>
      <c r="AE8" s="347">
        <f t="shared" ref="AE8:AE20" si="15">+SUM(AD8*$FO8)</f>
        <v>4294.7550972797762</v>
      </c>
      <c r="AF8" s="7">
        <f t="shared" ref="AF8:AF20" si="16">+$FP8</f>
        <v>959</v>
      </c>
      <c r="AG8" s="7">
        <f>+SUM(AA8*AF8)</f>
        <v>2971.6234764006531</v>
      </c>
      <c r="AI8" s="7">
        <f>+'3 Analysis'!F21</f>
        <v>12.2266541537733</v>
      </c>
      <c r="AJ8" s="37">
        <f t="shared" ref="AJ8:AJ21" si="17">+SUM(AI8/AI$53)</f>
        <v>7.4369272547422705E-2</v>
      </c>
      <c r="AK8" s="346"/>
      <c r="AL8" s="347">
        <f t="shared" ref="AL8:AL20" si="18">+SUM($FM8*AI8)</f>
        <v>102.70389489169573</v>
      </c>
      <c r="AM8" s="347">
        <f t="shared" ref="AM8:AM20" si="19">+SUM(AL8*$FO8)</f>
        <v>16946.142657129796</v>
      </c>
      <c r="AN8" s="7">
        <f t="shared" ref="AN8:AN20" si="20">+$FP8</f>
        <v>959</v>
      </c>
      <c r="AO8" s="7">
        <f>+SUM(AI8*AN8)</f>
        <v>11725.361333468594</v>
      </c>
      <c r="AQ8" s="7"/>
      <c r="AR8" s="37">
        <f t="shared" ref="AR8:AR21" si="21">+SUM(AQ8/AQ$53)</f>
        <v>0</v>
      </c>
      <c r="AS8" s="346"/>
      <c r="AT8" s="347">
        <f t="shared" ref="AT8:AT20" si="22">+SUM($FM8*AQ8)</f>
        <v>0</v>
      </c>
      <c r="AU8" s="347">
        <f t="shared" ref="AU8:AU20" si="23">+SUM(AT8*$FO8)</f>
        <v>0</v>
      </c>
      <c r="AV8" s="7">
        <f t="shared" ref="AV8:AV20" si="24">+$FP8</f>
        <v>959</v>
      </c>
      <c r="AW8" s="7">
        <f>+SUM(AQ8*AV8)</f>
        <v>0</v>
      </c>
      <c r="AY8" s="7">
        <f>+'3 Analysis'!H21</f>
        <v>1.6243935013966</v>
      </c>
      <c r="AZ8" s="37">
        <f t="shared" ref="AZ8:AZ21" si="25">+SUM(AY8/AY$53)</f>
        <v>1.7941449898148751E-2</v>
      </c>
      <c r="BA8" s="346"/>
      <c r="BB8" s="347">
        <f t="shared" ref="BB8:BB20" si="26">+SUM($FM8*AY8)</f>
        <v>13.64490541173144</v>
      </c>
      <c r="BC8" s="347">
        <f t="shared" ref="BC8:BC20" si="27">+SUM(BB8*$FO8)</f>
        <v>2251.4093929356877</v>
      </c>
      <c r="BD8" s="7">
        <f t="shared" ref="BD8:BD20" si="28">+$FP8</f>
        <v>959</v>
      </c>
      <c r="BE8" s="7">
        <f>+SUM(AY8*BD8)</f>
        <v>1557.7933678393395</v>
      </c>
      <c r="BG8" s="7">
        <f>+'3 Analysis'!I21</f>
        <v>35.2048077883654</v>
      </c>
      <c r="BH8" s="37">
        <f t="shared" ref="BH8:BH21" si="29">+SUM(BG8/BG$53)</f>
        <v>0.21103308660719802</v>
      </c>
      <c r="BI8" s="346"/>
      <c r="BJ8" s="347">
        <f t="shared" ref="BJ8:BJ20" si="30">+SUM($FM8*BG8)</f>
        <v>295.72038542226937</v>
      </c>
      <c r="BK8" s="347">
        <f t="shared" ref="BK8:BK20" si="31">+SUM(BJ8*$FO8)</f>
        <v>48793.863594674447</v>
      </c>
      <c r="BL8" s="7">
        <f t="shared" ref="BL8:BL20" si="32">+$FP8</f>
        <v>959</v>
      </c>
      <c r="BM8" s="7">
        <f>+SUM(BG8*BL8)</f>
        <v>33761.410669042416</v>
      </c>
      <c r="BO8" s="7">
        <f>+'3 Analysis'!J21</f>
        <v>15.4339142693829</v>
      </c>
      <c r="BP8" s="37">
        <f t="shared" ref="BP8:BP21" si="33">+SUM(BO8/BO$53)</f>
        <v>0.21017110973497222</v>
      </c>
      <c r="BQ8" s="346"/>
      <c r="BR8" s="347">
        <f t="shared" ref="BR8:BR20" si="34">+SUM($FM8*BO8)</f>
        <v>129.64487986281637</v>
      </c>
      <c r="BS8" s="347">
        <f t="shared" ref="BS8:BS20" si="35">+SUM(BR8*$FO8)</f>
        <v>21391.405177364701</v>
      </c>
      <c r="BT8" s="7">
        <f t="shared" ref="BT8:BT20" si="36">+$FP8</f>
        <v>959</v>
      </c>
      <c r="BU8" s="7">
        <f>+SUM(BO8*BT8)</f>
        <v>14801.1237843382</v>
      </c>
      <c r="BW8" s="7">
        <f>+'3 Analysis'!K21</f>
        <v>15.7772621593937</v>
      </c>
      <c r="BX8" s="37">
        <f t="shared" ref="BX8:BX21" si="37">+SUM(BW8/BW$53)</f>
        <v>0.26169390803540349</v>
      </c>
      <c r="BY8" s="346"/>
      <c r="BZ8" s="347">
        <f t="shared" ref="BZ8:BZ20" si="38">+SUM($FM8*BW8)</f>
        <v>132.52900213890709</v>
      </c>
      <c r="CA8" s="347">
        <f t="shared" ref="CA8:CA20" si="39">+SUM(BZ8*$FO8)</f>
        <v>21867.285352919669</v>
      </c>
      <c r="CB8" s="7">
        <f t="shared" ref="CB8:CB20" si="40">+$FP8</f>
        <v>959</v>
      </c>
      <c r="CC8" s="7">
        <f>+SUM(BW8*CB8)</f>
        <v>15130.394410858558</v>
      </c>
      <c r="CD8" s="7"/>
      <c r="CE8" s="7">
        <f>+'3 Analysis'!B21</f>
        <v>28.242894164247598</v>
      </c>
      <c r="CF8" s="37">
        <f t="shared" ref="CF8:CF21" si="41">+SUM(CE8/CE$53)</f>
        <v>0.19120948475615837</v>
      </c>
      <c r="CG8" s="346"/>
      <c r="CH8" s="347">
        <f t="shared" ref="CH8:CH20" si="42">+SUM($FM8*CE8)</f>
        <v>237.24031097967983</v>
      </c>
      <c r="CI8" s="347">
        <f t="shared" ref="CI8:CI20" si="43">+SUM(CH8*$FO8)</f>
        <v>39144.651311647176</v>
      </c>
      <c r="CJ8" s="7">
        <f t="shared" ref="CJ8:CJ20" si="44">+$FP8</f>
        <v>959</v>
      </c>
      <c r="CK8" s="7">
        <f>+SUM(CE8*CJ8)</f>
        <v>27084.935503513447</v>
      </c>
      <c r="CL8" s="349"/>
      <c r="CN8" s="7">
        <f t="shared" ref="CN8:CN19" si="45">+SUM(FA8*$CO$74)</f>
        <v>828105.06872182246</v>
      </c>
      <c r="CO8" s="37">
        <f t="shared" ref="CO8:CO20" si="46">+SUM(CN8/CN$53)</f>
        <v>0.10174417438064076</v>
      </c>
      <c r="CP8" s="346"/>
      <c r="CQ8" s="347">
        <f t="shared" ref="CQ8:CQ20" si="47">+SUM($FR8*CN8)</f>
        <v>3063988.7542707431</v>
      </c>
      <c r="CR8" s="347">
        <f t="shared" ref="CR8:CR20" si="48">+SUM(CQ8*$FT8)</f>
        <v>928296672.88140714</v>
      </c>
      <c r="CS8" s="7">
        <f>+$FV8</f>
        <v>1055</v>
      </c>
      <c r="CT8" s="7">
        <f t="shared" ref="CT8:CT20" si="49">+SUM(CU8/CN$70)</f>
        <v>16115.153331936766</v>
      </c>
      <c r="CU8" s="7">
        <f>+SUM(CN8*CS8)</f>
        <v>873650847.50152266</v>
      </c>
      <c r="CW8" s="7">
        <f t="shared" ref="CW8:CW20" si="50">+SUM(CX8*CW$53)</f>
        <v>32.259927759004157</v>
      </c>
      <c r="CX8" s="37">
        <v>0.16</v>
      </c>
      <c r="CY8" s="346"/>
      <c r="CZ8" s="347">
        <f t="shared" ref="CZ8:CZ20" si="51">+SUM($FR8*CW8)</f>
        <v>119.36173270831539</v>
      </c>
      <c r="DA8" s="347">
        <f t="shared" ref="DA8:DA20" si="52">+SUM(CZ8*$FT8)</f>
        <v>36163.024158638313</v>
      </c>
      <c r="DB8" s="7">
        <f>+$FV8</f>
        <v>1055</v>
      </c>
      <c r="DC8" s="7">
        <f>+SUM(CW8*DB8)</f>
        <v>34034.223785749382</v>
      </c>
      <c r="DE8" s="7">
        <f t="shared" ref="DE8:DE20" si="53">+SUM(DF8*DE$53)</f>
        <v>22.526520861479749</v>
      </c>
      <c r="DF8" s="37">
        <v>0.125</v>
      </c>
      <c r="DG8" s="346"/>
      <c r="DH8" s="347">
        <f t="shared" ref="DH8:DH20" si="54">+SUM($FR8*DE8)</f>
        <v>83.348127187475072</v>
      </c>
      <c r="DI8" s="347">
        <f t="shared" ref="DI8:DI20" si="55">+SUM(DH8*$FT8)</f>
        <v>25251.982093989325</v>
      </c>
      <c r="DJ8" s="7">
        <f>+$FV8</f>
        <v>1055</v>
      </c>
      <c r="DK8" s="7">
        <f>+SUM(DE8*DJ8)</f>
        <v>23765.479508861135</v>
      </c>
      <c r="DM8" s="7">
        <f t="shared" ref="DM8:DM20" si="56">+SUM(DN8*DM$53)</f>
        <v>0</v>
      </c>
      <c r="DN8" s="37">
        <v>0</v>
      </c>
      <c r="DO8" s="346"/>
      <c r="DP8" s="347">
        <f t="shared" ref="DP8:DP20" si="57">+SUM($FR8*DM8)</f>
        <v>0</v>
      </c>
      <c r="DQ8" s="347">
        <f t="shared" ref="DQ8:DQ20" si="58">+SUM(DP8*$FT8)</f>
        <v>0</v>
      </c>
      <c r="DR8" s="7">
        <f>+$FV8</f>
        <v>1055</v>
      </c>
      <c r="DS8" s="7">
        <f>+SUM(DM8*DR8)</f>
        <v>0</v>
      </c>
      <c r="DU8" s="7">
        <f t="shared" ref="DU8:DU20" si="59">+SUM(DV8*DU$53)</f>
        <v>14.945877186987637</v>
      </c>
      <c r="DV8" s="37">
        <v>9.0909090909090912E-2</v>
      </c>
      <c r="DW8" s="346"/>
      <c r="DX8" s="347">
        <f t="shared" ref="DX8:DX20" si="60">+SUM($FR8*DU8)</f>
        <v>55.299745591854261</v>
      </c>
      <c r="DY8" s="347">
        <f t="shared" ref="DY8:DY20" si="61">+SUM(DX8*$FT8)</f>
        <v>16754.163921964086</v>
      </c>
      <c r="DZ8" s="7">
        <f>+$FV8</f>
        <v>1055</v>
      </c>
      <c r="EA8" s="7">
        <f>+SUM(DU8*DZ8)</f>
        <v>15767.900432271957</v>
      </c>
      <c r="EB8" s="7"/>
      <c r="EC8" s="7">
        <f t="shared" ref="EC8:EC20" si="62">+SUM(ED8*EC$53)</f>
        <v>7.7604502134191318</v>
      </c>
      <c r="ED8" s="37">
        <v>8.5714285714285715E-2</v>
      </c>
      <c r="EE8" s="346"/>
      <c r="EF8" s="347">
        <f t="shared" ref="EF8:EF20" si="63">+SUM($FR8*EC8)</f>
        <v>28.71366578965079</v>
      </c>
      <c r="EG8" s="347">
        <f t="shared" ref="EG8:EG20" si="64">+SUM(EF8*$FT8)</f>
        <v>8699.3793242905012</v>
      </c>
      <c r="EH8" s="7">
        <f>+$FV8</f>
        <v>1055</v>
      </c>
      <c r="EI8" s="7">
        <f>+SUM(EC8*EH8)</f>
        <v>8187.2749751571837</v>
      </c>
      <c r="EK8" s="7">
        <f t="shared" ref="EK8:EK20" si="65">+SUM(EL8*EK$53)</f>
        <v>0</v>
      </c>
      <c r="EL8" s="37">
        <v>0</v>
      </c>
      <c r="EM8" s="346"/>
      <c r="EN8" s="347">
        <f t="shared" ref="EN8:EN20" si="66">+SUM($FR8*EK8)</f>
        <v>0</v>
      </c>
      <c r="EO8" s="347">
        <f t="shared" ref="EO8:EO20" si="67">+SUM(EN8*$FT8)</f>
        <v>0</v>
      </c>
      <c r="EP8" s="7">
        <f t="shared" ref="EP8:EP20" si="68">+$FV8</f>
        <v>1055</v>
      </c>
      <c r="EQ8" s="7">
        <f>+SUM(EK8*EP8)</f>
        <v>0</v>
      </c>
      <c r="ER8" s="7"/>
      <c r="ES8" s="7">
        <f t="shared" ref="ES8:ES20" si="69">+SUM(ET8*ES$53)</f>
        <v>0</v>
      </c>
      <c r="ET8" s="37">
        <v>0</v>
      </c>
      <c r="EU8" s="346"/>
      <c r="EV8" s="347">
        <f t="shared" ref="EV8:EV20" si="70">+SUM($FR8*ES8)</f>
        <v>0</v>
      </c>
      <c r="EW8" s="347">
        <f t="shared" ref="EW8:EW20" si="71">+SUM(EV8*$FT8)</f>
        <v>0</v>
      </c>
      <c r="EX8" s="7">
        <f>+$FV8</f>
        <v>1055</v>
      </c>
      <c r="EY8" s="7">
        <f>+SUM(ES8*EX8)</f>
        <v>0</v>
      </c>
      <c r="EZ8" s="7"/>
      <c r="FA8" s="7">
        <f t="shared" ref="FA8:FA20" si="72">+SUM((CW8*CW$70)+(DE8*DE$70)+(DM8*DM$70)+(DU8*DU$70)+(EC8*EC$70)+(EK8*EK$70)+(ES8*ES$70))</f>
        <v>842366.72660346038</v>
      </c>
      <c r="FB8" s="37">
        <f t="shared" ref="FB8:FB21" si="73">+SUM(FA8/FA$53)</f>
        <v>0.10174417438064075</v>
      </c>
      <c r="FC8" s="346"/>
      <c r="FD8" s="347">
        <f t="shared" ref="FD8:FD20" si="74">+SUM($FR8*FA8)</f>
        <v>3116756.8884328036</v>
      </c>
      <c r="FE8" s="347">
        <f t="shared" ref="FE8:FE20" si="75">+SUM(FD8*$FT8)</f>
        <v>944283834.48848653</v>
      </c>
      <c r="FF8" s="7">
        <f>+$FV8</f>
        <v>1055</v>
      </c>
      <c r="FG8" s="7">
        <f t="shared" ref="FG8:FG17" si="76">+SUM(FH8/FA$70)</f>
        <v>16392.689132900963</v>
      </c>
      <c r="FH8" s="7">
        <f>+SUM(FA8*FF8)</f>
        <v>888696896.56665075</v>
      </c>
      <c r="FI8" s="7">
        <f>+SUM(FH8*$CO$74)</f>
        <v>873650847.50152266</v>
      </c>
      <c r="FJ8" s="7"/>
      <c r="FK8" s="19"/>
      <c r="FM8" s="261">
        <v>8.4</v>
      </c>
      <c r="FN8" s="346"/>
      <c r="FO8" s="7">
        <v>165</v>
      </c>
      <c r="FP8" s="7">
        <v>959</v>
      </c>
      <c r="FQ8" s="7"/>
      <c r="FR8" s="285">
        <v>3.7</v>
      </c>
      <c r="FS8" s="346"/>
      <c r="FT8" s="7">
        <v>302.97000000000003</v>
      </c>
      <c r="FU8" s="7"/>
      <c r="FV8" s="7">
        <v>1055</v>
      </c>
      <c r="FX8" s="19"/>
      <c r="FZ8" s="5" t="s">
        <v>883</v>
      </c>
      <c r="GB8" s="347">
        <f>+'7 HIDE Comparis with FBS IDDRI'!Z310</f>
        <v>2470208.5015658406</v>
      </c>
      <c r="GC8" s="276"/>
      <c r="GD8" s="347">
        <f>+'7 HIDE Comparis with FBS IDDRI'!Z270*1000000</f>
        <v>19320000</v>
      </c>
      <c r="GE8" s="276"/>
      <c r="GF8" s="350"/>
      <c r="GG8" s="350"/>
      <c r="GH8"/>
      <c r="GI8" s="347">
        <f>+'7 HIDE Comparis with FBS IDDRI'!AA310</f>
        <v>2361718.6656000237</v>
      </c>
      <c r="GJ8" s="276"/>
      <c r="GK8" s="347">
        <f>+'7 HIDE Comparis with FBS IDDRI'!AA270*1000000</f>
        <v>13178369.211670252</v>
      </c>
      <c r="GL8" s="276"/>
      <c r="GM8" s="350"/>
      <c r="GN8" s="350"/>
      <c r="GP8" s="37">
        <f>+SUM((CN8+CN9+CN10+CN11+CN15)/(B8+B9+B10+B11+B15))</f>
        <v>0.9157522322479692</v>
      </c>
      <c r="GQ8" s="276">
        <f>+SUM((CQ8+CQ9+CQ10+CQ11+CQ15)/(E8+E9+E10+E11+E15))</f>
        <v>0.49375008473110854</v>
      </c>
      <c r="GR8" s="350"/>
      <c r="GT8" s="19"/>
      <c r="GV8" s="5" t="s">
        <v>962</v>
      </c>
      <c r="GX8" s="7">
        <f>+SUM(FR8*FT8)</f>
        <v>1120.9890000000003</v>
      </c>
      <c r="GY8" s="5">
        <v>106</v>
      </c>
      <c r="GZ8" s="5">
        <v>172</v>
      </c>
      <c r="HA8" s="7">
        <f>+SUM(GX8+GY8-GZ8)</f>
        <v>1054.9890000000003</v>
      </c>
      <c r="IS8" s="5">
        <v>5</v>
      </c>
    </row>
    <row r="9" spans="1:253" x14ac:dyDescent="0.35">
      <c r="A9" s="5" t="s">
        <v>810</v>
      </c>
      <c r="B9" s="7">
        <f t="shared" ref="B9:B16" si="77">+SUM((K9*K$70)+(S9*S$70)+(AA9*AA$70)+(AI9*AI$70)+(AQ9*AQ$70)+(AY9*AY$70)+(BG9*BG$70)+(BO9*BO$70)+(BW9*BW$70))</f>
        <v>0</v>
      </c>
      <c r="C9" s="37">
        <f t="shared" si="0"/>
        <v>0</v>
      </c>
      <c r="D9" s="346"/>
      <c r="E9" s="347">
        <f t="shared" si="1"/>
        <v>0</v>
      </c>
      <c r="F9" s="347">
        <f t="shared" si="2"/>
        <v>0</v>
      </c>
      <c r="G9" s="7">
        <f t="shared" si="3"/>
        <v>577</v>
      </c>
      <c r="H9" s="7">
        <f t="shared" ref="H9:H20" si="78">+SUM(B9*G9)</f>
        <v>0</v>
      </c>
      <c r="I9" s="348">
        <f t="shared" si="4"/>
        <v>0</v>
      </c>
      <c r="K9" s="5">
        <v>0</v>
      </c>
      <c r="L9" s="37">
        <f t="shared" si="5"/>
        <v>0</v>
      </c>
      <c r="M9" s="346"/>
      <c r="N9" s="347">
        <f t="shared" ref="N9:N20" si="79">+SUM($FM9*K9)</f>
        <v>0</v>
      </c>
      <c r="O9" s="347">
        <f t="shared" si="6"/>
        <v>0</v>
      </c>
      <c r="P9" s="7">
        <f t="shared" si="7"/>
        <v>577</v>
      </c>
      <c r="Q9" s="7">
        <f t="shared" ref="Q9:Q20" si="80">+SUM(K9*P9)</f>
        <v>0</v>
      </c>
      <c r="S9" s="5">
        <v>0</v>
      </c>
      <c r="T9" s="37">
        <f t="shared" si="8"/>
        <v>0</v>
      </c>
      <c r="U9" s="346"/>
      <c r="V9" s="347">
        <f t="shared" si="9"/>
        <v>0</v>
      </c>
      <c r="W9" s="347">
        <f t="shared" si="10"/>
        <v>0</v>
      </c>
      <c r="X9" s="7">
        <f t="shared" si="11"/>
        <v>577</v>
      </c>
      <c r="Y9" s="7">
        <f t="shared" si="12"/>
        <v>0</v>
      </c>
      <c r="AA9" s="5">
        <v>0</v>
      </c>
      <c r="AB9" s="37">
        <f t="shared" si="13"/>
        <v>0</v>
      </c>
      <c r="AC9" s="346"/>
      <c r="AD9" s="347">
        <f t="shared" si="14"/>
        <v>0</v>
      </c>
      <c r="AE9" s="347">
        <f t="shared" si="15"/>
        <v>0</v>
      </c>
      <c r="AF9" s="7">
        <f t="shared" si="16"/>
        <v>577</v>
      </c>
      <c r="AG9" s="7">
        <f t="shared" ref="AG9:AG20" si="81">+SUM(AA9*AF9)</f>
        <v>0</v>
      </c>
      <c r="AI9" s="5">
        <v>0</v>
      </c>
      <c r="AJ9" s="37">
        <f t="shared" si="17"/>
        <v>0</v>
      </c>
      <c r="AK9" s="346"/>
      <c r="AL9" s="347">
        <f t="shared" si="18"/>
        <v>0</v>
      </c>
      <c r="AM9" s="347">
        <f t="shared" si="19"/>
        <v>0</v>
      </c>
      <c r="AN9" s="7">
        <f t="shared" si="20"/>
        <v>577</v>
      </c>
      <c r="AO9" s="7">
        <f t="shared" ref="AO9:AO20" si="82">+SUM(AI9*AN9)</f>
        <v>0</v>
      </c>
      <c r="AQ9" s="5">
        <v>0</v>
      </c>
      <c r="AR9" s="37">
        <f t="shared" si="21"/>
        <v>0</v>
      </c>
      <c r="AS9" s="346"/>
      <c r="AT9" s="347">
        <f t="shared" si="22"/>
        <v>0</v>
      </c>
      <c r="AU9" s="347">
        <f t="shared" si="23"/>
        <v>0</v>
      </c>
      <c r="AV9" s="7">
        <f t="shared" si="24"/>
        <v>577</v>
      </c>
      <c r="AW9" s="7">
        <f t="shared" ref="AW9:AW20" si="83">+SUM(AQ9*AV9)</f>
        <v>0</v>
      </c>
      <c r="AY9" s="5">
        <v>0</v>
      </c>
      <c r="AZ9" s="37">
        <f t="shared" si="25"/>
        <v>0</v>
      </c>
      <c r="BA9" s="346"/>
      <c r="BB9" s="347">
        <f t="shared" si="26"/>
        <v>0</v>
      </c>
      <c r="BC9" s="347">
        <f t="shared" si="27"/>
        <v>0</v>
      </c>
      <c r="BD9" s="7">
        <f t="shared" si="28"/>
        <v>577</v>
      </c>
      <c r="BE9" s="7">
        <f t="shared" ref="BE9:BE20" si="84">+SUM(AY9*BD9)</f>
        <v>0</v>
      </c>
      <c r="BG9" s="5">
        <v>0</v>
      </c>
      <c r="BH9" s="37">
        <f t="shared" si="29"/>
        <v>0</v>
      </c>
      <c r="BI9" s="346"/>
      <c r="BJ9" s="347">
        <f t="shared" si="30"/>
        <v>0</v>
      </c>
      <c r="BK9" s="347">
        <f t="shared" si="31"/>
        <v>0</v>
      </c>
      <c r="BL9" s="7">
        <f t="shared" si="32"/>
        <v>577</v>
      </c>
      <c r="BM9" s="7">
        <f t="shared" ref="BM9:BM20" si="85">+SUM(BG9*BL9)</f>
        <v>0</v>
      </c>
      <c r="BO9" s="5">
        <v>0</v>
      </c>
      <c r="BP9" s="37">
        <f t="shared" si="33"/>
        <v>0</v>
      </c>
      <c r="BQ9" s="346"/>
      <c r="BR9" s="347">
        <f t="shared" si="34"/>
        <v>0</v>
      </c>
      <c r="BS9" s="347">
        <f t="shared" si="35"/>
        <v>0</v>
      </c>
      <c r="BT9" s="7">
        <f t="shared" si="36"/>
        <v>577</v>
      </c>
      <c r="BU9" s="7">
        <f t="shared" ref="BU9:BU20" si="86">+SUM(BO9*BT9)</f>
        <v>0</v>
      </c>
      <c r="BW9" s="5">
        <v>0</v>
      </c>
      <c r="BX9" s="37">
        <f t="shared" si="37"/>
        <v>0</v>
      </c>
      <c r="BY9" s="346"/>
      <c r="BZ9" s="347">
        <f t="shared" si="38"/>
        <v>0</v>
      </c>
      <c r="CA9" s="347">
        <f t="shared" si="39"/>
        <v>0</v>
      </c>
      <c r="CB9" s="7">
        <f t="shared" si="40"/>
        <v>577</v>
      </c>
      <c r="CC9" s="7">
        <f t="shared" ref="CC9:CC20" si="87">+SUM(BW9*CB9)</f>
        <v>0</v>
      </c>
      <c r="CD9" s="7"/>
      <c r="CE9" s="5">
        <v>0</v>
      </c>
      <c r="CF9" s="37">
        <f t="shared" si="41"/>
        <v>0</v>
      </c>
      <c r="CG9" s="346"/>
      <c r="CH9" s="347">
        <f t="shared" si="42"/>
        <v>0</v>
      </c>
      <c r="CI9" s="347">
        <f t="shared" si="43"/>
        <v>0</v>
      </c>
      <c r="CJ9" s="7">
        <f t="shared" si="44"/>
        <v>577</v>
      </c>
      <c r="CK9" s="7">
        <f t="shared" ref="CK9:CK20" si="88">+SUM(CE9*CJ9)</f>
        <v>0</v>
      </c>
      <c r="CL9" s="349"/>
      <c r="CN9" s="7">
        <f t="shared" si="45"/>
        <v>484005.22975654359</v>
      </c>
      <c r="CO9" s="37">
        <f t="shared" si="46"/>
        <v>5.9466744447659189E-2</v>
      </c>
      <c r="CP9" s="346"/>
      <c r="CQ9" s="347">
        <f t="shared" si="47"/>
        <v>1936020.9190261743</v>
      </c>
      <c r="CR9" s="347">
        <f t="shared" si="48"/>
        <v>423988581.26673216</v>
      </c>
      <c r="CS9" s="7">
        <f t="shared" ref="CS9:CS20" si="89">+$FV9</f>
        <v>1322</v>
      </c>
      <c r="CT9" s="7">
        <f t="shared" si="49"/>
        <v>11802.609789221888</v>
      </c>
      <c r="CU9" s="7">
        <f t="shared" ref="CU9:CU20" si="90">+SUM(CN9*CS9)</f>
        <v>639854913.7381506</v>
      </c>
      <c r="CW9" s="7">
        <f t="shared" si="50"/>
        <v>12.097472909626559</v>
      </c>
      <c r="CX9" s="37">
        <v>0.06</v>
      </c>
      <c r="CY9" s="346"/>
      <c r="CZ9" s="347">
        <f t="shared" si="51"/>
        <v>48.389891638506235</v>
      </c>
      <c r="DA9" s="347">
        <f t="shared" si="52"/>
        <v>10597.386268832866</v>
      </c>
      <c r="DB9" s="7">
        <f t="shared" ref="DB9:DB20" si="91">+$FV9</f>
        <v>1322</v>
      </c>
      <c r="DC9" s="7">
        <f t="shared" ref="DC9:DC20" si="92">+SUM(CW9*DB9)</f>
        <v>15992.859186526312</v>
      </c>
      <c r="DE9" s="7">
        <f t="shared" si="53"/>
        <v>22.526520861479749</v>
      </c>
      <c r="DF9" s="37">
        <v>0.125</v>
      </c>
      <c r="DG9" s="346"/>
      <c r="DH9" s="347">
        <f t="shared" si="54"/>
        <v>90.106083445918998</v>
      </c>
      <c r="DI9" s="347">
        <f t="shared" si="55"/>
        <v>19733.23227465626</v>
      </c>
      <c r="DJ9" s="7">
        <f t="shared" ref="DJ9:DJ20" si="93">+$FV9</f>
        <v>1322</v>
      </c>
      <c r="DK9" s="7">
        <f t="shared" ref="DK9:DK20" si="94">+SUM(DE9*DJ9)</f>
        <v>29780.06057887623</v>
      </c>
      <c r="DM9" s="7">
        <f t="shared" si="56"/>
        <v>0</v>
      </c>
      <c r="DN9" s="37">
        <v>0</v>
      </c>
      <c r="DO9" s="346"/>
      <c r="DP9" s="347">
        <f t="shared" si="57"/>
        <v>0</v>
      </c>
      <c r="DQ9" s="347">
        <f t="shared" si="58"/>
        <v>0</v>
      </c>
      <c r="DR9" s="7">
        <f t="shared" ref="DR9:DR20" si="95">+$FV9</f>
        <v>1322</v>
      </c>
      <c r="DS9" s="7">
        <f t="shared" ref="DS9:DS20" si="96">+SUM(DM9*DR9)</f>
        <v>0</v>
      </c>
      <c r="DU9" s="7">
        <f t="shared" si="59"/>
        <v>0</v>
      </c>
      <c r="DV9" s="37">
        <v>0</v>
      </c>
      <c r="DW9" s="346"/>
      <c r="DX9" s="347">
        <f t="shared" si="60"/>
        <v>0</v>
      </c>
      <c r="DY9" s="347">
        <f t="shared" si="61"/>
        <v>0</v>
      </c>
      <c r="DZ9" s="7">
        <f t="shared" ref="DZ9:DZ20" si="97">+$FV9</f>
        <v>1322</v>
      </c>
      <c r="EA9" s="7">
        <f t="shared" ref="EA9:EA20" si="98">+SUM(DU9*DZ9)</f>
        <v>0</v>
      </c>
      <c r="EB9" s="7"/>
      <c r="EC9" s="7">
        <f t="shared" si="62"/>
        <v>2.5868167378063771</v>
      </c>
      <c r="ED9" s="37">
        <v>2.8571428571428571E-2</v>
      </c>
      <c r="EE9" s="346"/>
      <c r="EF9" s="347">
        <f t="shared" si="63"/>
        <v>10.347266951225508</v>
      </c>
      <c r="EG9" s="347">
        <f t="shared" si="64"/>
        <v>2266.0514623183863</v>
      </c>
      <c r="EH9" s="7">
        <f t="shared" ref="EH9:EH20" si="99">+$FV9</f>
        <v>1322</v>
      </c>
      <c r="EI9" s="7">
        <f t="shared" ref="EI9:EI20" si="100">+SUM(EC9*EH9)</f>
        <v>3419.7717273800304</v>
      </c>
      <c r="EK9" s="7">
        <f t="shared" si="65"/>
        <v>0</v>
      </c>
      <c r="EL9" s="37">
        <v>0</v>
      </c>
      <c r="EM9" s="346"/>
      <c r="EN9" s="347">
        <f t="shared" si="66"/>
        <v>0</v>
      </c>
      <c r="EO9" s="347">
        <f t="shared" si="67"/>
        <v>0</v>
      </c>
      <c r="EP9" s="7">
        <f t="shared" si="68"/>
        <v>1322</v>
      </c>
      <c r="EQ9" s="7">
        <f t="shared" ref="EQ9:EQ20" si="101">+SUM(EK9*EP9)</f>
        <v>0</v>
      </c>
      <c r="ER9" s="7"/>
      <c r="ES9" s="7">
        <f t="shared" si="69"/>
        <v>0</v>
      </c>
      <c r="ET9" s="37">
        <v>0</v>
      </c>
      <c r="EU9" s="346"/>
      <c r="EV9" s="347">
        <f t="shared" si="70"/>
        <v>0</v>
      </c>
      <c r="EW9" s="347">
        <f t="shared" si="71"/>
        <v>0</v>
      </c>
      <c r="EX9" s="7">
        <f t="shared" ref="EX9:EX20" si="102">+$FV9</f>
        <v>1322</v>
      </c>
      <c r="EY9" s="7">
        <f t="shared" ref="EY9:EY20" si="103">+SUM(ES9*EX9)</f>
        <v>0</v>
      </c>
      <c r="EZ9" s="7"/>
      <c r="FA9" s="7">
        <f t="shared" si="72"/>
        <v>492340.78675339388</v>
      </c>
      <c r="FB9" s="37">
        <f t="shared" si="73"/>
        <v>5.9466744447659182E-2</v>
      </c>
      <c r="FC9" s="346"/>
      <c r="FD9" s="347">
        <f t="shared" si="74"/>
        <v>1969363.1470135755</v>
      </c>
      <c r="FE9" s="347">
        <f t="shared" si="75"/>
        <v>431290529.19597304</v>
      </c>
      <c r="FF9" s="7">
        <f t="shared" ref="FF9:FF20" si="104">+$FV9</f>
        <v>1322</v>
      </c>
      <c r="FG9" s="7">
        <f t="shared" si="76"/>
        <v>12005.87479662507</v>
      </c>
      <c r="FH9" s="7">
        <f t="shared" ref="FH9:FH17" si="105">+SUM(FA9*FF9)</f>
        <v>650874520.08798671</v>
      </c>
      <c r="FI9" s="7">
        <f t="shared" ref="FI9:FI17" si="106">+SUM(FH9*$CO$74)</f>
        <v>639854913.7381506</v>
      </c>
      <c r="FJ9" s="7"/>
      <c r="FK9" s="19"/>
      <c r="FM9" s="261">
        <v>5.5</v>
      </c>
      <c r="FN9" s="346"/>
      <c r="FO9" s="7">
        <v>164</v>
      </c>
      <c r="FP9" s="7">
        <v>577</v>
      </c>
      <c r="FQ9" s="7"/>
      <c r="FR9" s="261">
        <v>4</v>
      </c>
      <c r="FS9" s="346"/>
      <c r="FT9" s="7">
        <v>219</v>
      </c>
      <c r="FU9" s="7"/>
      <c r="FV9" s="7">
        <v>1322</v>
      </c>
      <c r="FX9" s="19"/>
      <c r="FZ9" s="346" t="s">
        <v>867</v>
      </c>
      <c r="GB9" s="346" t="s">
        <v>867</v>
      </c>
      <c r="GC9" s="402"/>
      <c r="GD9" s="402" t="s">
        <v>1158</v>
      </c>
      <c r="GE9" s="402"/>
      <c r="GF9" s="350"/>
      <c r="GG9" s="350"/>
      <c r="GH9"/>
      <c r="GI9" s="346" t="s">
        <v>867</v>
      </c>
      <c r="GJ9" s="402"/>
      <c r="GK9" s="402" t="s">
        <v>1158</v>
      </c>
      <c r="GL9" s="402"/>
      <c r="GM9" s="350"/>
      <c r="GN9" s="350"/>
      <c r="GP9" s="346" t="s">
        <v>867</v>
      </c>
      <c r="GQ9" s="350"/>
      <c r="GR9" s="350"/>
      <c r="GT9" s="19"/>
      <c r="GV9" s="5" t="s">
        <v>961</v>
      </c>
    </row>
    <row r="10" spans="1:253" x14ac:dyDescent="0.35">
      <c r="A10" s="5" t="s">
        <v>767</v>
      </c>
      <c r="B10" s="7">
        <f t="shared" si="77"/>
        <v>170893.08490899997</v>
      </c>
      <c r="C10" s="37">
        <f t="shared" si="0"/>
        <v>2.0468053370039013E-2</v>
      </c>
      <c r="D10" s="346"/>
      <c r="E10" s="347">
        <f t="shared" si="1"/>
        <v>854465.42454499984</v>
      </c>
      <c r="F10" s="347">
        <f t="shared" si="2"/>
        <v>140986795.04992497</v>
      </c>
      <c r="G10" s="7">
        <f t="shared" si="3"/>
        <v>805</v>
      </c>
      <c r="H10" s="7">
        <f t="shared" si="78"/>
        <v>137568933.35174498</v>
      </c>
      <c r="I10" s="348">
        <f t="shared" si="4"/>
        <v>137568933.35174498</v>
      </c>
      <c r="K10" s="7">
        <f>+'3 Analysis'!C23</f>
        <v>6.69491761352071</v>
      </c>
      <c r="L10" s="37">
        <f t="shared" si="5"/>
        <v>3.7150197619780854E-2</v>
      </c>
      <c r="M10" s="346"/>
      <c r="N10" s="347">
        <f t="shared" si="79"/>
        <v>33.474588067603548</v>
      </c>
      <c r="O10" s="347">
        <f t="shared" si="6"/>
        <v>5523.3070311545853</v>
      </c>
      <c r="P10" s="7">
        <f t="shared" si="7"/>
        <v>805</v>
      </c>
      <c r="Q10" s="7">
        <f t="shared" si="80"/>
        <v>5389.4086788841714</v>
      </c>
      <c r="S10" s="7">
        <f>+'3 Analysis'!D23</f>
        <v>3.8292949897279698</v>
      </c>
      <c r="T10" s="37">
        <f t="shared" si="8"/>
        <v>1.6196464938702203E-2</v>
      </c>
      <c r="U10" s="346"/>
      <c r="V10" s="347">
        <f t="shared" si="9"/>
        <v>19.146474948639849</v>
      </c>
      <c r="W10" s="347">
        <f t="shared" si="10"/>
        <v>3159.168366525575</v>
      </c>
      <c r="X10" s="7">
        <f t="shared" si="11"/>
        <v>805</v>
      </c>
      <c r="Y10" s="7">
        <f t="shared" si="12"/>
        <v>3082.5824667310158</v>
      </c>
      <c r="AA10" s="7">
        <v>0</v>
      </c>
      <c r="AB10" s="37">
        <f t="shared" si="13"/>
        <v>0</v>
      </c>
      <c r="AC10" s="346"/>
      <c r="AD10" s="347">
        <f t="shared" si="14"/>
        <v>0</v>
      </c>
      <c r="AE10" s="347">
        <f t="shared" si="15"/>
        <v>0</v>
      </c>
      <c r="AF10" s="7">
        <f t="shared" si="16"/>
        <v>805</v>
      </c>
      <c r="AG10" s="7">
        <f t="shared" si="81"/>
        <v>0</v>
      </c>
      <c r="AI10" s="7">
        <f>+'3 Analysis'!F23</f>
        <v>1.5264509068022201</v>
      </c>
      <c r="AJ10" s="37">
        <f t="shared" si="17"/>
        <v>9.284718622976737E-3</v>
      </c>
      <c r="AK10" s="346"/>
      <c r="AL10" s="347">
        <f t="shared" si="18"/>
        <v>7.6322545340110999</v>
      </c>
      <c r="AM10" s="347">
        <f t="shared" si="19"/>
        <v>1259.3219981118316</v>
      </c>
      <c r="AN10" s="7">
        <f t="shared" si="20"/>
        <v>805</v>
      </c>
      <c r="AO10" s="7">
        <f t="shared" si="82"/>
        <v>1228.7929799757871</v>
      </c>
      <c r="AQ10" s="7"/>
      <c r="AR10" s="37">
        <f t="shared" si="21"/>
        <v>0</v>
      </c>
      <c r="AS10" s="346"/>
      <c r="AT10" s="347">
        <f t="shared" si="22"/>
        <v>0</v>
      </c>
      <c r="AU10" s="347">
        <f t="shared" si="23"/>
        <v>0</v>
      </c>
      <c r="AV10" s="7">
        <f t="shared" si="24"/>
        <v>805</v>
      </c>
      <c r="AW10" s="7">
        <f t="shared" si="83"/>
        <v>0</v>
      </c>
      <c r="AY10" s="7">
        <f>+'3 Analysis'!H23</f>
        <v>0.80665362520583395</v>
      </c>
      <c r="AZ10" s="37">
        <f t="shared" si="25"/>
        <v>8.9095010472200996E-3</v>
      </c>
      <c r="BA10" s="346"/>
      <c r="BB10" s="347">
        <f t="shared" si="26"/>
        <v>4.0332681260291698</v>
      </c>
      <c r="BC10" s="347">
        <f t="shared" si="27"/>
        <v>665.48924079481299</v>
      </c>
      <c r="BD10" s="7">
        <f t="shared" si="28"/>
        <v>805</v>
      </c>
      <c r="BE10" s="7">
        <f t="shared" si="84"/>
        <v>649.35616829069636</v>
      </c>
      <c r="BG10" s="7">
        <f>+'3 Analysis'!I23</f>
        <v>5.8923969620657797</v>
      </c>
      <c r="BH10" s="37">
        <f t="shared" si="29"/>
        <v>3.5321616464856001E-2</v>
      </c>
      <c r="BI10" s="346"/>
      <c r="BJ10" s="347">
        <f t="shared" si="30"/>
        <v>29.4619848103289</v>
      </c>
      <c r="BK10" s="347">
        <f t="shared" si="31"/>
        <v>4861.2274937042685</v>
      </c>
      <c r="BL10" s="7">
        <f t="shared" si="32"/>
        <v>805</v>
      </c>
      <c r="BM10" s="7">
        <f t="shared" si="85"/>
        <v>4743.3795544629529</v>
      </c>
      <c r="BO10" s="7"/>
      <c r="BP10" s="37">
        <f t="shared" si="33"/>
        <v>0</v>
      </c>
      <c r="BQ10" s="346"/>
      <c r="BR10" s="347">
        <f t="shared" si="34"/>
        <v>0</v>
      </c>
      <c r="BS10" s="347">
        <f t="shared" si="35"/>
        <v>0</v>
      </c>
      <c r="BT10" s="7">
        <f t="shared" si="36"/>
        <v>805</v>
      </c>
      <c r="BU10" s="7">
        <f t="shared" si="86"/>
        <v>0</v>
      </c>
      <c r="BW10" s="7"/>
      <c r="BX10" s="37">
        <f t="shared" si="37"/>
        <v>0</v>
      </c>
      <c r="BY10" s="346"/>
      <c r="BZ10" s="347">
        <f t="shared" si="38"/>
        <v>0</v>
      </c>
      <c r="CA10" s="347">
        <f t="shared" si="39"/>
        <v>0</v>
      </c>
      <c r="CB10" s="7">
        <f t="shared" si="40"/>
        <v>805</v>
      </c>
      <c r="CC10" s="7">
        <f t="shared" si="87"/>
        <v>0</v>
      </c>
      <c r="CD10" s="7"/>
      <c r="CE10" s="7">
        <f>+'3 Analysis'!B23</f>
        <v>3.1134240925183998</v>
      </c>
      <c r="CF10" s="37">
        <f t="shared" si="41"/>
        <v>2.1078442354235002E-2</v>
      </c>
      <c r="CG10" s="346"/>
      <c r="CH10" s="347">
        <f t="shared" si="42"/>
        <v>15.567120462591999</v>
      </c>
      <c r="CI10" s="347">
        <f t="shared" si="43"/>
        <v>2568.5748763276797</v>
      </c>
      <c r="CJ10" s="7">
        <f t="shared" si="44"/>
        <v>805</v>
      </c>
      <c r="CK10" s="7">
        <f t="shared" si="88"/>
        <v>2506.3063944773116</v>
      </c>
      <c r="CL10" s="349"/>
      <c r="CN10" s="7">
        <f t="shared" si="45"/>
        <v>770786.83530239388</v>
      </c>
      <c r="CO10" s="37">
        <f t="shared" si="46"/>
        <v>9.4701835725211472E-2</v>
      </c>
      <c r="CP10" s="346"/>
      <c r="CQ10" s="347">
        <f t="shared" si="47"/>
        <v>3391462.0753305336</v>
      </c>
      <c r="CR10" s="347">
        <f t="shared" si="48"/>
        <v>1068310553.7291181</v>
      </c>
      <c r="CS10" s="7">
        <f t="shared" si="89"/>
        <v>1481</v>
      </c>
      <c r="CT10" s="7">
        <f t="shared" si="49"/>
        <v>21056.485546380591</v>
      </c>
      <c r="CU10" s="7">
        <f t="shared" si="90"/>
        <v>1141535303.0828454</v>
      </c>
      <c r="CW10" s="7">
        <f t="shared" si="50"/>
        <v>18.549458461427392</v>
      </c>
      <c r="CX10" s="37">
        <v>9.1999999999999998E-2</v>
      </c>
      <c r="CY10" s="346"/>
      <c r="CZ10" s="347">
        <f t="shared" si="51"/>
        <v>81.61761723028053</v>
      </c>
      <c r="DA10" s="347">
        <f t="shared" si="52"/>
        <v>25709.549427538368</v>
      </c>
      <c r="DB10" s="7">
        <f t="shared" si="91"/>
        <v>1481</v>
      </c>
      <c r="DC10" s="7">
        <f t="shared" si="92"/>
        <v>27471.747981373966</v>
      </c>
      <c r="DE10" s="7">
        <f t="shared" si="53"/>
        <v>30.035361148639666</v>
      </c>
      <c r="DF10" s="37">
        <v>0.16666666666666666</v>
      </c>
      <c r="DG10" s="346"/>
      <c r="DH10" s="347">
        <f t="shared" si="54"/>
        <v>132.15558905401454</v>
      </c>
      <c r="DI10" s="347">
        <f t="shared" si="55"/>
        <v>41629.010552014581</v>
      </c>
      <c r="DJ10" s="7">
        <f t="shared" si="93"/>
        <v>1481</v>
      </c>
      <c r="DK10" s="7">
        <f t="shared" si="94"/>
        <v>44482.369861135347</v>
      </c>
      <c r="DM10" s="7">
        <f t="shared" si="56"/>
        <v>0</v>
      </c>
      <c r="DN10" s="37">
        <v>0</v>
      </c>
      <c r="DO10" s="346"/>
      <c r="DP10" s="347">
        <f t="shared" si="57"/>
        <v>0</v>
      </c>
      <c r="DQ10" s="347">
        <f t="shared" si="58"/>
        <v>0</v>
      </c>
      <c r="DR10" s="7">
        <f t="shared" si="95"/>
        <v>1481</v>
      </c>
      <c r="DS10" s="7">
        <f t="shared" si="96"/>
        <v>0</v>
      </c>
      <c r="DU10" s="7">
        <f t="shared" si="59"/>
        <v>14.945877186987637</v>
      </c>
      <c r="DV10" s="37">
        <v>9.0909090909090912E-2</v>
      </c>
      <c r="DW10" s="346"/>
      <c r="DX10" s="347">
        <f t="shared" si="60"/>
        <v>65.761859622745604</v>
      </c>
      <c r="DY10" s="347">
        <f t="shared" si="61"/>
        <v>20714.985781164865</v>
      </c>
      <c r="DZ10" s="7">
        <f t="shared" si="97"/>
        <v>1481</v>
      </c>
      <c r="EA10" s="7">
        <f t="shared" si="98"/>
        <v>22134.844113928692</v>
      </c>
      <c r="EB10" s="7"/>
      <c r="EC10" s="7">
        <f t="shared" si="62"/>
        <v>7.7604502134191318</v>
      </c>
      <c r="ED10" s="37">
        <v>8.5714285714285715E-2</v>
      </c>
      <c r="EE10" s="346"/>
      <c r="EF10" s="347">
        <f t="shared" si="63"/>
        <v>34.145980939044179</v>
      </c>
      <c r="EG10" s="347">
        <f t="shared" si="64"/>
        <v>10755.983995798917</v>
      </c>
      <c r="EH10" s="7">
        <f t="shared" si="99"/>
        <v>1481</v>
      </c>
      <c r="EI10" s="7">
        <f t="shared" si="100"/>
        <v>11493.226766073734</v>
      </c>
      <c r="EK10" s="7">
        <f t="shared" si="65"/>
        <v>0</v>
      </c>
      <c r="EL10" s="37">
        <v>0</v>
      </c>
      <c r="EM10" s="346"/>
      <c r="EN10" s="347">
        <f t="shared" si="66"/>
        <v>0</v>
      </c>
      <c r="EO10" s="347">
        <f t="shared" si="67"/>
        <v>0</v>
      </c>
      <c r="EP10" s="7">
        <f t="shared" si="68"/>
        <v>1481</v>
      </c>
      <c r="EQ10" s="7">
        <f t="shared" si="101"/>
        <v>0</v>
      </c>
      <c r="ER10" s="7"/>
      <c r="ES10" s="7">
        <f t="shared" si="69"/>
        <v>0</v>
      </c>
      <c r="ET10" s="37">
        <v>0</v>
      </c>
      <c r="EU10" s="346"/>
      <c r="EV10" s="347">
        <f t="shared" si="70"/>
        <v>0</v>
      </c>
      <c r="EW10" s="347">
        <f t="shared" si="71"/>
        <v>0</v>
      </c>
      <c r="EX10" s="7">
        <f t="shared" si="102"/>
        <v>1481</v>
      </c>
      <c r="EY10" s="7">
        <f t="shared" si="103"/>
        <v>0</v>
      </c>
      <c r="EZ10" s="7"/>
      <c r="FA10" s="7">
        <f t="shared" si="72"/>
        <v>784061.35632630251</v>
      </c>
      <c r="FB10" s="37">
        <f t="shared" si="73"/>
        <v>9.4701835725211472E-2</v>
      </c>
      <c r="FC10" s="346"/>
      <c r="FD10" s="347">
        <f t="shared" si="74"/>
        <v>3449869.9678357313</v>
      </c>
      <c r="FE10" s="347">
        <f t="shared" si="75"/>
        <v>1086709039.8682554</v>
      </c>
      <c r="FF10" s="7">
        <f t="shared" si="104"/>
        <v>1481</v>
      </c>
      <c r="FG10" s="7">
        <f t="shared" si="76"/>
        <v>21419.121164002932</v>
      </c>
      <c r="FH10" s="7">
        <f t="shared" si="105"/>
        <v>1161194868.719254</v>
      </c>
      <c r="FI10" s="7">
        <f t="shared" si="106"/>
        <v>1141535303.0828452</v>
      </c>
      <c r="FJ10" s="7"/>
      <c r="FK10" s="19"/>
      <c r="FM10" s="261">
        <v>5</v>
      </c>
      <c r="FN10" s="346"/>
      <c r="FO10" s="7">
        <v>165</v>
      </c>
      <c r="FP10" s="7">
        <v>805</v>
      </c>
      <c r="FQ10" s="7"/>
      <c r="FR10" s="261">
        <v>4.4000000000000004</v>
      </c>
      <c r="FS10" s="346"/>
      <c r="FT10" s="7">
        <v>315</v>
      </c>
      <c r="FU10" s="7"/>
      <c r="FV10" s="7">
        <v>1481</v>
      </c>
      <c r="FX10" s="19"/>
      <c r="FZ10" s="346" t="s">
        <v>867</v>
      </c>
      <c r="GB10" s="346" t="s">
        <v>867</v>
      </c>
      <c r="GC10" s="402"/>
      <c r="GD10" s="402" t="s">
        <v>1158</v>
      </c>
      <c r="GE10" s="402"/>
      <c r="GF10" s="350"/>
      <c r="GG10" s="350"/>
      <c r="GH10"/>
      <c r="GI10" s="346" t="s">
        <v>867</v>
      </c>
      <c r="GJ10" s="402"/>
      <c r="GK10" s="402" t="s">
        <v>1158</v>
      </c>
      <c r="GL10" s="402"/>
      <c r="GM10" s="350"/>
      <c r="GN10" s="350"/>
      <c r="GP10" s="346" t="s">
        <v>867</v>
      </c>
      <c r="GQ10" s="350"/>
      <c r="GR10" s="350"/>
      <c r="GT10" s="19"/>
      <c r="GV10" s="5" t="s">
        <v>963</v>
      </c>
    </row>
    <row r="11" spans="1:253" x14ac:dyDescent="0.35">
      <c r="A11" s="5" t="s">
        <v>811</v>
      </c>
      <c r="B11" s="7">
        <f t="shared" si="77"/>
        <v>798879.9020219997</v>
      </c>
      <c r="C11" s="37">
        <f t="shared" si="0"/>
        <v>9.5682727475748713E-2</v>
      </c>
      <c r="D11" s="346"/>
      <c r="E11" s="347">
        <f t="shared" si="1"/>
        <v>4313951.4709187988</v>
      </c>
      <c r="F11" s="347">
        <f t="shared" si="2"/>
        <v>720429895.64343941</v>
      </c>
      <c r="G11" s="7">
        <f t="shared" si="3"/>
        <v>654</v>
      </c>
      <c r="H11" s="7">
        <f t="shared" si="78"/>
        <v>522467455.92238778</v>
      </c>
      <c r="I11" s="348">
        <f t="shared" si="4"/>
        <v>507036713.76269984</v>
      </c>
      <c r="K11" s="7">
        <f>+'3 Analysis'!C22</f>
        <v>27.503710487250299</v>
      </c>
      <c r="L11" s="37">
        <f t="shared" si="5"/>
        <v>0.15261849941440314</v>
      </c>
      <c r="M11" s="346"/>
      <c r="N11" s="347">
        <f t="shared" si="79"/>
        <v>148.52003663115161</v>
      </c>
      <c r="O11" s="347">
        <f t="shared" si="6"/>
        <v>24802.846117402318</v>
      </c>
      <c r="P11" s="7">
        <f t="shared" si="7"/>
        <v>654</v>
      </c>
      <c r="Q11" s="7">
        <f t="shared" si="80"/>
        <v>17987.426658661694</v>
      </c>
      <c r="S11" s="7">
        <f>+'3 Analysis'!D22</f>
        <v>27.8622112038768</v>
      </c>
      <c r="T11" s="37">
        <f t="shared" si="8"/>
        <v>0.11784658222697127</v>
      </c>
      <c r="U11" s="346"/>
      <c r="V11" s="347">
        <f t="shared" si="9"/>
        <v>150.45594050093473</v>
      </c>
      <c r="W11" s="347">
        <f t="shared" si="10"/>
        <v>25126.142063656102</v>
      </c>
      <c r="X11" s="7">
        <f t="shared" si="11"/>
        <v>654</v>
      </c>
      <c r="Y11" s="7">
        <f t="shared" si="12"/>
        <v>18221.886127335427</v>
      </c>
      <c r="AA11" s="7">
        <f>+'3 Analysis'!E22</f>
        <v>0.43722010105812498</v>
      </c>
      <c r="AB11" s="37">
        <f t="shared" si="13"/>
        <v>1.8328366965818545E-2</v>
      </c>
      <c r="AC11" s="346"/>
      <c r="AD11" s="347">
        <f t="shared" si="14"/>
        <v>2.3609885457138748</v>
      </c>
      <c r="AE11" s="347">
        <f t="shared" si="15"/>
        <v>394.28508713421712</v>
      </c>
      <c r="AF11" s="7">
        <f t="shared" si="16"/>
        <v>654</v>
      </c>
      <c r="AG11" s="7">
        <f t="shared" si="81"/>
        <v>285.94194609201372</v>
      </c>
      <c r="AI11" s="7">
        <f>+'3 Analysis'!F22</f>
        <v>6.1451493403508399</v>
      </c>
      <c r="AJ11" s="37">
        <f t="shared" si="17"/>
        <v>3.7378196879489498E-2</v>
      </c>
      <c r="AK11" s="346"/>
      <c r="AL11" s="347">
        <f t="shared" si="18"/>
        <v>33.183806437894539</v>
      </c>
      <c r="AM11" s="347">
        <f t="shared" si="19"/>
        <v>5541.6956751283878</v>
      </c>
      <c r="AN11" s="7">
        <f t="shared" si="20"/>
        <v>654</v>
      </c>
      <c r="AO11" s="7">
        <f t="shared" si="82"/>
        <v>4018.9276685894492</v>
      </c>
      <c r="AQ11" s="7">
        <f>+'3 Analysis'!G22</f>
        <v>0.851812913224409</v>
      </c>
      <c r="AR11" s="37">
        <f t="shared" si="21"/>
        <v>5.1726776091532587E-3</v>
      </c>
      <c r="AS11" s="346"/>
      <c r="AT11" s="347">
        <f t="shared" si="22"/>
        <v>4.5997897314118088</v>
      </c>
      <c r="AU11" s="347">
        <f t="shared" si="23"/>
        <v>768.16488514577202</v>
      </c>
      <c r="AV11" s="7">
        <f t="shared" si="24"/>
        <v>654</v>
      </c>
      <c r="AW11" s="7">
        <f t="shared" si="83"/>
        <v>557.08564524876351</v>
      </c>
      <c r="AY11" s="7">
        <f>+'3 Analysis'!H22</f>
        <v>3.2567163238972801</v>
      </c>
      <c r="AZ11" s="37">
        <f t="shared" si="25"/>
        <v>3.5970479263460399E-2</v>
      </c>
      <c r="BA11" s="346"/>
      <c r="BB11" s="347">
        <f t="shared" si="26"/>
        <v>17.586268149045313</v>
      </c>
      <c r="BC11" s="347">
        <f t="shared" si="27"/>
        <v>2936.9067808905675</v>
      </c>
      <c r="BD11" s="7">
        <f t="shared" si="28"/>
        <v>654</v>
      </c>
      <c r="BE11" s="7">
        <f t="shared" si="84"/>
        <v>2129.8924758288213</v>
      </c>
      <c r="BG11" s="7">
        <f>+'3 Analysis'!I22</f>
        <v>23.521530615449102</v>
      </c>
      <c r="BH11" s="37">
        <f t="shared" si="29"/>
        <v>0.14099838968995565</v>
      </c>
      <c r="BI11" s="346"/>
      <c r="BJ11" s="347">
        <f t="shared" si="30"/>
        <v>127.01626532342516</v>
      </c>
      <c r="BK11" s="347">
        <f t="shared" si="31"/>
        <v>21211.716309012001</v>
      </c>
      <c r="BL11" s="7">
        <f t="shared" si="32"/>
        <v>654</v>
      </c>
      <c r="BM11" s="7">
        <f t="shared" si="85"/>
        <v>15383.081022503713</v>
      </c>
      <c r="BO11" s="7">
        <f>+'3 Analysis'!J22</f>
        <v>11.4031299190942</v>
      </c>
      <c r="BP11" s="37">
        <f t="shared" si="33"/>
        <v>0.15528196073386097</v>
      </c>
      <c r="BQ11" s="346"/>
      <c r="BR11" s="347">
        <f t="shared" si="34"/>
        <v>61.576901563108684</v>
      </c>
      <c r="BS11" s="347">
        <f t="shared" si="35"/>
        <v>10283.34256103915</v>
      </c>
      <c r="BT11" s="7">
        <f t="shared" si="36"/>
        <v>654</v>
      </c>
      <c r="BU11" s="7">
        <f t="shared" si="86"/>
        <v>7457.6469670876068</v>
      </c>
      <c r="BW11" s="7">
        <f>+'3 Analysis'!K22</f>
        <v>5.3000731780084704</v>
      </c>
      <c r="BX11" s="37">
        <f t="shared" si="37"/>
        <v>8.7911124808232127E-2</v>
      </c>
      <c r="BY11" s="346"/>
      <c r="BZ11" s="347">
        <f t="shared" si="38"/>
        <v>28.620395161245742</v>
      </c>
      <c r="CA11" s="347">
        <f t="shared" si="39"/>
        <v>4779.6059919280387</v>
      </c>
      <c r="CB11" s="7">
        <f t="shared" si="40"/>
        <v>654</v>
      </c>
      <c r="CC11" s="7">
        <f t="shared" si="87"/>
        <v>3466.2478584175396</v>
      </c>
      <c r="CD11" s="7"/>
      <c r="CE11" s="7">
        <f>+'3 Analysis'!B22</f>
        <v>13.985012659926101</v>
      </c>
      <c r="CF11" s="37">
        <f t="shared" si="41"/>
        <v>9.4681056745165179E-2</v>
      </c>
      <c r="CG11" s="346"/>
      <c r="CH11" s="347">
        <f t="shared" si="42"/>
        <v>75.519068363600951</v>
      </c>
      <c r="CI11" s="347">
        <f t="shared" si="43"/>
        <v>12611.684416721359</v>
      </c>
      <c r="CJ11" s="7">
        <f t="shared" si="44"/>
        <v>654</v>
      </c>
      <c r="CK11" s="7">
        <f t="shared" si="88"/>
        <v>9146.1982795916701</v>
      </c>
      <c r="CL11" s="349"/>
      <c r="CN11" s="7">
        <f t="shared" si="45"/>
        <v>232805.95694664176</v>
      </c>
      <c r="CO11" s="37">
        <f t="shared" si="46"/>
        <v>2.8603435451725143E-2</v>
      </c>
      <c r="CP11" s="346"/>
      <c r="CQ11" s="347">
        <f t="shared" si="47"/>
        <v>698417.87083992525</v>
      </c>
      <c r="CR11" s="347">
        <f t="shared" si="48"/>
        <v>201842764.6727384</v>
      </c>
      <c r="CS11" s="7">
        <f t="shared" si="89"/>
        <v>808</v>
      </c>
      <c r="CT11" s="7">
        <f t="shared" si="49"/>
        <v>3469.7803961824752</v>
      </c>
      <c r="CU11" s="7">
        <f t="shared" si="90"/>
        <v>188107213.21288654</v>
      </c>
      <c r="CW11" s="7">
        <f t="shared" si="50"/>
        <v>6.4519855518008322</v>
      </c>
      <c r="CX11" s="37">
        <v>3.2000000000000001E-2</v>
      </c>
      <c r="CY11" s="346"/>
      <c r="CZ11" s="347">
        <f t="shared" si="51"/>
        <v>19.355956655402498</v>
      </c>
      <c r="DA11" s="347">
        <f t="shared" si="52"/>
        <v>5593.8714734113219</v>
      </c>
      <c r="DB11" s="7">
        <f t="shared" si="91"/>
        <v>808</v>
      </c>
      <c r="DC11" s="7">
        <f t="shared" si="92"/>
        <v>5213.2043258550721</v>
      </c>
      <c r="DE11" s="7">
        <f t="shared" si="53"/>
        <v>7.5088402871599165</v>
      </c>
      <c r="DF11" s="37">
        <v>4.1666666666666664E-2</v>
      </c>
      <c r="DG11" s="346"/>
      <c r="DH11" s="347">
        <f t="shared" si="54"/>
        <v>22.526520861479749</v>
      </c>
      <c r="DI11" s="347">
        <f t="shared" si="55"/>
        <v>6510.1645289676471</v>
      </c>
      <c r="DJ11" s="7">
        <f t="shared" si="93"/>
        <v>808</v>
      </c>
      <c r="DK11" s="7">
        <f t="shared" si="94"/>
        <v>6067.1429520252123</v>
      </c>
      <c r="DM11" s="7">
        <f t="shared" si="56"/>
        <v>0</v>
      </c>
      <c r="DN11" s="37">
        <v>0</v>
      </c>
      <c r="DO11" s="346"/>
      <c r="DP11" s="347">
        <f t="shared" si="57"/>
        <v>0</v>
      </c>
      <c r="DQ11" s="347">
        <f t="shared" si="58"/>
        <v>0</v>
      </c>
      <c r="DR11" s="7">
        <f t="shared" si="95"/>
        <v>808</v>
      </c>
      <c r="DS11" s="7">
        <f t="shared" si="96"/>
        <v>0</v>
      </c>
      <c r="DU11" s="7">
        <f t="shared" si="59"/>
        <v>7.4729385934938186</v>
      </c>
      <c r="DV11" s="37">
        <v>4.5454545454545456E-2</v>
      </c>
      <c r="DW11" s="346"/>
      <c r="DX11" s="347">
        <f t="shared" si="60"/>
        <v>22.418815780481456</v>
      </c>
      <c r="DY11" s="347">
        <f t="shared" si="61"/>
        <v>6479.0377605591411</v>
      </c>
      <c r="DZ11" s="7">
        <f t="shared" si="97"/>
        <v>808</v>
      </c>
      <c r="EA11" s="7">
        <f t="shared" si="98"/>
        <v>6038.1343835430052</v>
      </c>
      <c r="EB11" s="7"/>
      <c r="EC11" s="7">
        <f t="shared" si="62"/>
        <v>2.5868167378063771</v>
      </c>
      <c r="ED11" s="37">
        <v>2.8571428571428571E-2</v>
      </c>
      <c r="EE11" s="346"/>
      <c r="EF11" s="347">
        <f t="shared" si="63"/>
        <v>7.7604502134191318</v>
      </c>
      <c r="EG11" s="347">
        <f t="shared" si="64"/>
        <v>2242.7701116781291</v>
      </c>
      <c r="EH11" s="7">
        <f t="shared" si="99"/>
        <v>808</v>
      </c>
      <c r="EI11" s="7">
        <f t="shared" si="100"/>
        <v>2090.1479241475527</v>
      </c>
      <c r="EK11" s="7">
        <f t="shared" si="65"/>
        <v>0</v>
      </c>
      <c r="EL11" s="37">
        <v>0</v>
      </c>
      <c r="EM11" s="346"/>
      <c r="EN11" s="347">
        <f t="shared" si="66"/>
        <v>0</v>
      </c>
      <c r="EO11" s="347">
        <f t="shared" si="67"/>
        <v>0</v>
      </c>
      <c r="EP11" s="7">
        <f t="shared" si="68"/>
        <v>808</v>
      </c>
      <c r="EQ11" s="7">
        <f t="shared" si="101"/>
        <v>0</v>
      </c>
      <c r="ER11" s="7"/>
      <c r="ES11" s="7">
        <f t="shared" si="69"/>
        <v>0</v>
      </c>
      <c r="ET11" s="37">
        <v>0</v>
      </c>
      <c r="EU11" s="346"/>
      <c r="EV11" s="347">
        <f t="shared" si="70"/>
        <v>0</v>
      </c>
      <c r="EW11" s="347">
        <f t="shared" si="71"/>
        <v>0</v>
      </c>
      <c r="EX11" s="7">
        <f t="shared" si="102"/>
        <v>808</v>
      </c>
      <c r="EY11" s="7">
        <f t="shared" si="103"/>
        <v>0</v>
      </c>
      <c r="EZ11" s="7"/>
      <c r="FA11" s="7">
        <f t="shared" si="72"/>
        <v>236815.35024247685</v>
      </c>
      <c r="FB11" s="37">
        <f t="shared" si="73"/>
        <v>2.8603435451725143E-2</v>
      </c>
      <c r="FC11" s="346"/>
      <c r="FD11" s="347">
        <f t="shared" si="74"/>
        <v>710446.0507274305</v>
      </c>
      <c r="FE11" s="347">
        <f t="shared" si="75"/>
        <v>205318908.66022742</v>
      </c>
      <c r="FF11" s="7">
        <f t="shared" si="104"/>
        <v>808</v>
      </c>
      <c r="FG11" s="7">
        <f t="shared" si="76"/>
        <v>3529.5370898725018</v>
      </c>
      <c r="FH11" s="7">
        <f t="shared" si="105"/>
        <v>191346802.99592128</v>
      </c>
      <c r="FI11" s="7">
        <f t="shared" si="106"/>
        <v>188107213.21288651</v>
      </c>
      <c r="FJ11" s="7"/>
      <c r="FK11" s="19"/>
      <c r="FM11" s="261">
        <v>5.4</v>
      </c>
      <c r="FN11" s="346"/>
      <c r="FO11" s="7">
        <v>167</v>
      </c>
      <c r="FP11" s="7">
        <v>654</v>
      </c>
      <c r="FQ11" s="7"/>
      <c r="FR11" s="285">
        <v>3</v>
      </c>
      <c r="FS11" s="346"/>
      <c r="FT11" s="7">
        <v>289</v>
      </c>
      <c r="FU11" s="7"/>
      <c r="FV11" s="7">
        <v>808</v>
      </c>
      <c r="FX11" s="19"/>
      <c r="FZ11" s="346" t="s">
        <v>867</v>
      </c>
      <c r="GB11" s="346" t="s">
        <v>867</v>
      </c>
      <c r="GC11" s="402"/>
      <c r="GD11" s="402" t="s">
        <v>1158</v>
      </c>
      <c r="GE11" s="402"/>
      <c r="GF11" s="350"/>
      <c r="GG11" s="350"/>
      <c r="GH11"/>
      <c r="GI11" s="346" t="s">
        <v>867</v>
      </c>
      <c r="GJ11" s="402"/>
      <c r="GK11" s="402" t="s">
        <v>1158</v>
      </c>
      <c r="GL11" s="402"/>
      <c r="GM11" s="350"/>
      <c r="GN11" s="350"/>
      <c r="GP11" s="346" t="s">
        <v>867</v>
      </c>
      <c r="GQ11" s="350"/>
      <c r="GR11" s="350"/>
      <c r="GT11" s="19"/>
      <c r="GV11" s="5" t="s">
        <v>964</v>
      </c>
    </row>
    <row r="12" spans="1:253" x14ac:dyDescent="0.35">
      <c r="A12" s="5" t="s">
        <v>771</v>
      </c>
      <c r="B12" s="7">
        <f t="shared" si="77"/>
        <v>159342.25625400012</v>
      </c>
      <c r="C12" s="37">
        <f t="shared" si="0"/>
        <v>1.9084597875016453E-2</v>
      </c>
      <c r="D12" s="346"/>
      <c r="E12" s="347">
        <f t="shared" si="1"/>
        <v>382421.41500960028</v>
      </c>
      <c r="F12" s="347">
        <f t="shared" si="2"/>
        <v>80308497.152016059</v>
      </c>
      <c r="G12" s="7">
        <f t="shared" si="3"/>
        <v>225</v>
      </c>
      <c r="H12" s="7">
        <f t="shared" si="78"/>
        <v>35852007.65715003</v>
      </c>
      <c r="I12" s="348">
        <f t="shared" si="4"/>
        <v>35852007.65715003</v>
      </c>
      <c r="K12" s="7">
        <f>+'3 Analysis'!C29</f>
        <v>7.9796884493642102</v>
      </c>
      <c r="L12" s="37">
        <f t="shared" si="5"/>
        <v>4.4279410136350894E-2</v>
      </c>
      <c r="M12" s="346"/>
      <c r="N12" s="347">
        <f t="shared" si="79"/>
        <v>19.151252278474104</v>
      </c>
      <c r="O12" s="347">
        <f t="shared" si="6"/>
        <v>4021.7629784795618</v>
      </c>
      <c r="P12" s="7">
        <f t="shared" si="7"/>
        <v>225</v>
      </c>
      <c r="Q12" s="7">
        <f t="shared" si="80"/>
        <v>1795.4299011069472</v>
      </c>
      <c r="S12" s="7">
        <f>+'3 Analysis'!D29</f>
        <v>5.3919955529016699</v>
      </c>
      <c r="T12" s="37">
        <f t="shared" si="8"/>
        <v>2.2806095418732429E-2</v>
      </c>
      <c r="U12" s="346"/>
      <c r="V12" s="347">
        <f t="shared" si="9"/>
        <v>12.940789326964007</v>
      </c>
      <c r="W12" s="347">
        <f t="shared" si="10"/>
        <v>2717.5657586624416</v>
      </c>
      <c r="X12" s="7">
        <f t="shared" si="11"/>
        <v>225</v>
      </c>
      <c r="Y12" s="7">
        <f t="shared" si="12"/>
        <v>1213.1989994028756</v>
      </c>
      <c r="AA12" s="7">
        <f>+'3 Analysis'!E29</f>
        <v>0.36012895928358102</v>
      </c>
      <c r="AB12" s="37">
        <f t="shared" si="13"/>
        <v>1.5096688612425677E-2</v>
      </c>
      <c r="AC12" s="346"/>
      <c r="AD12" s="347">
        <f t="shared" si="14"/>
        <v>0.86430950228059444</v>
      </c>
      <c r="AE12" s="347">
        <f t="shared" si="15"/>
        <v>181.50499547892483</v>
      </c>
      <c r="AF12" s="7">
        <f t="shared" si="16"/>
        <v>225</v>
      </c>
      <c r="AG12" s="7">
        <f t="shared" si="81"/>
        <v>81.029015838805734</v>
      </c>
      <c r="AI12" s="7"/>
      <c r="AJ12" s="37">
        <f t="shared" si="17"/>
        <v>0</v>
      </c>
      <c r="AK12" s="346"/>
      <c r="AL12" s="347">
        <f t="shared" si="18"/>
        <v>0</v>
      </c>
      <c r="AM12" s="347">
        <f t="shared" si="19"/>
        <v>0</v>
      </c>
      <c r="AN12" s="7">
        <f t="shared" si="20"/>
        <v>225</v>
      </c>
      <c r="AO12" s="7">
        <f t="shared" si="82"/>
        <v>0</v>
      </c>
      <c r="AQ12" s="7"/>
      <c r="AR12" s="37">
        <f t="shared" si="21"/>
        <v>0</v>
      </c>
      <c r="AS12" s="346"/>
      <c r="AT12" s="347">
        <f t="shared" si="22"/>
        <v>0</v>
      </c>
      <c r="AU12" s="347">
        <f t="shared" si="23"/>
        <v>0</v>
      </c>
      <c r="AV12" s="7">
        <f t="shared" si="24"/>
        <v>225</v>
      </c>
      <c r="AW12" s="7">
        <f t="shared" si="83"/>
        <v>0</v>
      </c>
      <c r="AY12" s="7"/>
      <c r="AZ12" s="37">
        <f t="shared" si="25"/>
        <v>0</v>
      </c>
      <c r="BA12" s="346"/>
      <c r="BB12" s="347">
        <f t="shared" si="26"/>
        <v>0</v>
      </c>
      <c r="BC12" s="347">
        <f t="shared" si="27"/>
        <v>0</v>
      </c>
      <c r="BD12" s="7">
        <f t="shared" si="28"/>
        <v>225</v>
      </c>
      <c r="BE12" s="7">
        <f t="shared" si="84"/>
        <v>0</v>
      </c>
      <c r="BG12" s="7">
        <f>+'3 Analysis'!I29</f>
        <v>2.4739674985523501</v>
      </c>
      <c r="BH12" s="37">
        <f t="shared" si="29"/>
        <v>1.4830048228751665E-2</v>
      </c>
      <c r="BI12" s="346"/>
      <c r="BJ12" s="347">
        <f t="shared" si="30"/>
        <v>5.9375219965256401</v>
      </c>
      <c r="BK12" s="347">
        <f t="shared" si="31"/>
        <v>1246.8796192703844</v>
      </c>
      <c r="BL12" s="7">
        <f t="shared" si="32"/>
        <v>225</v>
      </c>
      <c r="BM12" s="7">
        <f t="shared" si="85"/>
        <v>556.64268717427876</v>
      </c>
      <c r="BO12" s="7"/>
      <c r="BP12" s="37">
        <f t="shared" si="33"/>
        <v>0</v>
      </c>
      <c r="BQ12" s="346"/>
      <c r="BR12" s="347">
        <f t="shared" si="34"/>
        <v>0</v>
      </c>
      <c r="BS12" s="347">
        <f t="shared" si="35"/>
        <v>0</v>
      </c>
      <c r="BT12" s="7">
        <f t="shared" si="36"/>
        <v>225</v>
      </c>
      <c r="BU12" s="7">
        <f t="shared" si="86"/>
        <v>0</v>
      </c>
      <c r="BW12" s="7"/>
      <c r="BX12" s="37">
        <f t="shared" si="37"/>
        <v>0</v>
      </c>
      <c r="BY12" s="346"/>
      <c r="BZ12" s="347">
        <f t="shared" si="38"/>
        <v>0</v>
      </c>
      <c r="CA12" s="347">
        <f t="shared" si="39"/>
        <v>0</v>
      </c>
      <c r="CB12" s="7">
        <f t="shared" si="40"/>
        <v>225</v>
      </c>
      <c r="CC12" s="7">
        <f t="shared" si="87"/>
        <v>0</v>
      </c>
      <c r="CD12" s="7"/>
      <c r="CE12" s="7">
        <f>+'3 Analysis'!B29</f>
        <v>2.8932332335181599</v>
      </c>
      <c r="CF12" s="37">
        <f t="shared" si="41"/>
        <v>1.9587710545639091E-2</v>
      </c>
      <c r="CG12" s="346"/>
      <c r="CH12" s="347">
        <f t="shared" si="42"/>
        <v>6.9437597604435837</v>
      </c>
      <c r="CI12" s="347">
        <f t="shared" si="43"/>
        <v>1458.1895496931525</v>
      </c>
      <c r="CJ12" s="7">
        <f t="shared" si="44"/>
        <v>225</v>
      </c>
      <c r="CK12" s="7">
        <f t="shared" si="88"/>
        <v>650.97747754158593</v>
      </c>
      <c r="CL12" s="349"/>
      <c r="CN12" s="347">
        <f t="shared" si="45"/>
        <v>651755.62720255763</v>
      </c>
      <c r="CO12" s="37">
        <f t="shared" si="46"/>
        <v>8.0077203596898391E-2</v>
      </c>
      <c r="CP12" s="346"/>
      <c r="CQ12" s="347">
        <f t="shared" si="47"/>
        <v>977633.44080383645</v>
      </c>
      <c r="CR12" s="347">
        <f t="shared" si="48"/>
        <v>294267665.68195474</v>
      </c>
      <c r="CS12" s="7">
        <f t="shared" si="89"/>
        <v>341</v>
      </c>
      <c r="CT12" s="7">
        <f t="shared" si="49"/>
        <v>4099.5454728846962</v>
      </c>
      <c r="CU12" s="7">
        <f t="shared" si="90"/>
        <v>222248668.87607214</v>
      </c>
      <c r="CW12" s="7">
        <f t="shared" si="50"/>
        <v>18.549458461427392</v>
      </c>
      <c r="CX12" s="37">
        <v>9.1999999999999998E-2</v>
      </c>
      <c r="CY12" s="346"/>
      <c r="CZ12" s="347">
        <f t="shared" si="51"/>
        <v>27.824187692141088</v>
      </c>
      <c r="DA12" s="347">
        <f t="shared" si="52"/>
        <v>8375.0804953344668</v>
      </c>
      <c r="DB12" s="7">
        <f t="shared" si="91"/>
        <v>341</v>
      </c>
      <c r="DC12" s="7">
        <f t="shared" si="92"/>
        <v>6325.3653353467407</v>
      </c>
      <c r="DE12" s="7">
        <f t="shared" si="53"/>
        <v>30.035361148639666</v>
      </c>
      <c r="DF12" s="37">
        <v>0.16666666666666666</v>
      </c>
      <c r="DG12" s="346"/>
      <c r="DH12" s="347">
        <f t="shared" si="54"/>
        <v>45.053041722959499</v>
      </c>
      <c r="DI12" s="347">
        <f t="shared" si="55"/>
        <v>13560.965558610809</v>
      </c>
      <c r="DJ12" s="7">
        <f t="shared" si="93"/>
        <v>341</v>
      </c>
      <c r="DK12" s="7">
        <f t="shared" si="94"/>
        <v>10242.058151686126</v>
      </c>
      <c r="DM12" s="7">
        <f t="shared" si="56"/>
        <v>0</v>
      </c>
      <c r="DN12" s="37">
        <v>0</v>
      </c>
      <c r="DO12" s="346"/>
      <c r="DP12" s="347">
        <f t="shared" si="57"/>
        <v>0</v>
      </c>
      <c r="DQ12" s="347">
        <f t="shared" si="58"/>
        <v>0</v>
      </c>
      <c r="DR12" s="7">
        <f t="shared" si="95"/>
        <v>341</v>
      </c>
      <c r="DS12" s="7">
        <f t="shared" si="96"/>
        <v>0</v>
      </c>
      <c r="DU12" s="7">
        <f t="shared" si="59"/>
        <v>7.4729385934938186</v>
      </c>
      <c r="DV12" s="37">
        <v>4.5454545454545456E-2</v>
      </c>
      <c r="DW12" s="346"/>
      <c r="DX12" s="347">
        <f t="shared" si="60"/>
        <v>11.209407890240728</v>
      </c>
      <c r="DY12" s="347">
        <f t="shared" si="61"/>
        <v>3374.0317749624592</v>
      </c>
      <c r="DZ12" s="7">
        <f t="shared" si="97"/>
        <v>341</v>
      </c>
      <c r="EA12" s="7">
        <f t="shared" si="98"/>
        <v>2548.2720603813923</v>
      </c>
      <c r="EB12" s="7"/>
      <c r="EC12" s="7">
        <f t="shared" si="62"/>
        <v>0</v>
      </c>
      <c r="ED12" s="37">
        <v>0</v>
      </c>
      <c r="EE12" s="346"/>
      <c r="EF12" s="347">
        <f t="shared" si="63"/>
        <v>0</v>
      </c>
      <c r="EG12" s="347">
        <f t="shared" si="64"/>
        <v>0</v>
      </c>
      <c r="EH12" s="7">
        <f t="shared" si="99"/>
        <v>341</v>
      </c>
      <c r="EI12" s="7">
        <f t="shared" si="100"/>
        <v>0</v>
      </c>
      <c r="EK12" s="7">
        <f t="shared" si="65"/>
        <v>0</v>
      </c>
      <c r="EL12" s="37">
        <v>0</v>
      </c>
      <c r="EM12" s="346"/>
      <c r="EN12" s="347">
        <f t="shared" si="66"/>
        <v>0</v>
      </c>
      <c r="EO12" s="347">
        <f t="shared" si="67"/>
        <v>0</v>
      </c>
      <c r="EP12" s="7">
        <f t="shared" si="68"/>
        <v>341</v>
      </c>
      <c r="EQ12" s="7">
        <f t="shared" si="101"/>
        <v>0</v>
      </c>
      <c r="ER12" s="7"/>
      <c r="ES12" s="7">
        <f t="shared" si="69"/>
        <v>0</v>
      </c>
      <c r="ET12" s="37">
        <v>0</v>
      </c>
      <c r="EU12" s="346"/>
      <c r="EV12" s="347">
        <f t="shared" si="70"/>
        <v>0</v>
      </c>
      <c r="EW12" s="347">
        <f t="shared" si="71"/>
        <v>0</v>
      </c>
      <c r="EX12" s="7">
        <f t="shared" si="102"/>
        <v>341</v>
      </c>
      <c r="EY12" s="7">
        <f t="shared" si="103"/>
        <v>0</v>
      </c>
      <c r="EZ12" s="7"/>
      <c r="FA12" s="7">
        <f t="shared" si="72"/>
        <v>662980.18810512789</v>
      </c>
      <c r="FB12" s="37">
        <f t="shared" si="73"/>
        <v>8.0077203596898391E-2</v>
      </c>
      <c r="FC12" s="346"/>
      <c r="FD12" s="347">
        <f t="shared" si="74"/>
        <v>994470.28215769189</v>
      </c>
      <c r="FE12" s="347">
        <f t="shared" si="75"/>
        <v>299335554.92946523</v>
      </c>
      <c r="FF12" s="7">
        <f t="shared" si="104"/>
        <v>341</v>
      </c>
      <c r="FG12" s="7">
        <f t="shared" si="76"/>
        <v>4170.148005356501</v>
      </c>
      <c r="FH12" s="7">
        <f t="shared" si="105"/>
        <v>226076244.1438486</v>
      </c>
      <c r="FI12" s="7">
        <f t="shared" si="106"/>
        <v>222248668.87607214</v>
      </c>
      <c r="FJ12" s="7"/>
      <c r="FK12" s="19"/>
      <c r="FM12" s="261">
        <v>2.4</v>
      </c>
      <c r="FN12" s="346"/>
      <c r="FO12" s="7">
        <v>210</v>
      </c>
      <c r="FP12" s="7">
        <v>225</v>
      </c>
      <c r="FQ12" s="7"/>
      <c r="FR12" s="261">
        <v>1.5</v>
      </c>
      <c r="FS12" s="346"/>
      <c r="FT12" s="7">
        <v>301</v>
      </c>
      <c r="FU12" s="7"/>
      <c r="FV12" s="7">
        <v>341</v>
      </c>
      <c r="FX12" s="19"/>
      <c r="FZ12" s="5" t="s">
        <v>862</v>
      </c>
      <c r="GB12" s="347">
        <f>+'7 HIDE Comparis with FBS IDDRI'!Z313</f>
        <v>184996.94449740933</v>
      </c>
      <c r="GC12" s="276"/>
      <c r="GD12" s="347">
        <f>+SUM('7 HIDE Comparis with FBS IDDRI'!Z271)*1000000</f>
        <v>2912120</v>
      </c>
      <c r="GE12" s="276"/>
      <c r="GF12" s="350"/>
      <c r="GG12" s="350"/>
      <c r="GH12"/>
      <c r="GI12" s="347">
        <f>+'7 HIDE Comparis with FBS IDDRI'!AA313</f>
        <v>1395216.7157409326</v>
      </c>
      <c r="GJ12" s="276"/>
      <c r="GK12" s="347">
        <f>+SUM('7 HIDE Comparis with FBS IDDRI'!AA271)*1000000</f>
        <v>3775668.1734315148</v>
      </c>
      <c r="GL12" s="276"/>
      <c r="GM12" s="350"/>
      <c r="GN12" s="350"/>
      <c r="GP12" s="37">
        <f>+SUM(CN12/B12)</f>
        <v>4.0902874261026163</v>
      </c>
      <c r="GQ12" s="276">
        <f>+SUM((CQ12+CQ16)/(E12+E16))</f>
        <v>0.42431503097208018</v>
      </c>
      <c r="GR12" s="350"/>
      <c r="GT12" s="19"/>
      <c r="GV12" s="5" t="s">
        <v>965</v>
      </c>
    </row>
    <row r="13" spans="1:253" x14ac:dyDescent="0.35">
      <c r="A13" s="5" t="s">
        <v>812</v>
      </c>
      <c r="B13" s="7">
        <f t="shared" si="77"/>
        <v>59084.153946000035</v>
      </c>
      <c r="C13" s="37">
        <f t="shared" si="0"/>
        <v>7.0765743209229232E-3</v>
      </c>
      <c r="D13" s="346"/>
      <c r="E13" s="347">
        <f t="shared" si="1"/>
        <v>2192022.1113966014</v>
      </c>
      <c r="F13" s="347">
        <f t="shared" si="2"/>
        <v>449364532.83630329</v>
      </c>
      <c r="G13" s="7">
        <f t="shared" si="3"/>
        <v>5355</v>
      </c>
      <c r="H13" s="7">
        <f t="shared" si="78"/>
        <v>316395644.38083017</v>
      </c>
      <c r="I13" s="348">
        <f t="shared" si="4"/>
        <v>316395644.38083017</v>
      </c>
      <c r="K13" s="7">
        <f>+'3 Analysis'!C33</f>
        <v>0</v>
      </c>
      <c r="L13" s="37">
        <f t="shared" si="5"/>
        <v>0</v>
      </c>
      <c r="M13" s="346"/>
      <c r="N13" s="347">
        <f t="shared" si="79"/>
        <v>0</v>
      </c>
      <c r="O13" s="347">
        <f t="shared" si="6"/>
        <v>0</v>
      </c>
      <c r="P13" s="7">
        <f t="shared" si="7"/>
        <v>5355</v>
      </c>
      <c r="Q13" s="7">
        <f t="shared" si="80"/>
        <v>0</v>
      </c>
      <c r="S13" s="7">
        <f>+'3 Analysis'!D33</f>
        <v>9.4773732617240292</v>
      </c>
      <c r="T13" s="37">
        <f t="shared" si="8"/>
        <v>4.008569309919148E-2</v>
      </c>
      <c r="U13" s="346"/>
      <c r="V13" s="347">
        <f t="shared" si="9"/>
        <v>351.61054800996152</v>
      </c>
      <c r="W13" s="347">
        <f t="shared" si="10"/>
        <v>72080.162342042109</v>
      </c>
      <c r="X13" s="7">
        <f t="shared" si="11"/>
        <v>5355</v>
      </c>
      <c r="Y13" s="7">
        <f t="shared" si="12"/>
        <v>50751.333816532177</v>
      </c>
      <c r="AA13" s="7">
        <f>+'3 Analysis'!E33</f>
        <v>1.1131527469981499</v>
      </c>
      <c r="AB13" s="37">
        <f t="shared" si="13"/>
        <v>4.6663618590762686E-2</v>
      </c>
      <c r="AC13" s="346"/>
      <c r="AD13" s="347">
        <f t="shared" si="14"/>
        <v>41.297966913631363</v>
      </c>
      <c r="AE13" s="347">
        <f t="shared" si="15"/>
        <v>8466.0832172944301</v>
      </c>
      <c r="AF13" s="7">
        <f t="shared" si="16"/>
        <v>5355</v>
      </c>
      <c r="AG13" s="7">
        <f t="shared" si="81"/>
        <v>5960.9329601750933</v>
      </c>
      <c r="AI13" s="7">
        <f>+'3 Analysis'!F33</f>
        <v>0</v>
      </c>
      <c r="AJ13" s="37">
        <f t="shared" si="17"/>
        <v>0</v>
      </c>
      <c r="AK13" s="346"/>
      <c r="AL13" s="347">
        <f t="shared" si="18"/>
        <v>0</v>
      </c>
      <c r="AM13" s="347">
        <f t="shared" si="19"/>
        <v>0</v>
      </c>
      <c r="AN13" s="7">
        <f t="shared" si="20"/>
        <v>5355</v>
      </c>
      <c r="AO13" s="7">
        <f t="shared" si="82"/>
        <v>0</v>
      </c>
      <c r="AQ13" s="7">
        <f>+'3 Analysis'!G33</f>
        <v>0</v>
      </c>
      <c r="AR13" s="37">
        <f t="shared" si="21"/>
        <v>0</v>
      </c>
      <c r="AS13" s="346"/>
      <c r="AT13" s="347">
        <f t="shared" si="22"/>
        <v>0</v>
      </c>
      <c r="AU13" s="347">
        <f t="shared" si="23"/>
        <v>0</v>
      </c>
      <c r="AV13" s="7">
        <f t="shared" si="24"/>
        <v>5355</v>
      </c>
      <c r="AW13" s="7">
        <f t="shared" si="83"/>
        <v>0</v>
      </c>
      <c r="AY13" s="7">
        <f>+'3 Analysis'!H33</f>
        <v>0</v>
      </c>
      <c r="AZ13" s="37">
        <f t="shared" si="25"/>
        <v>0</v>
      </c>
      <c r="BA13" s="346"/>
      <c r="BB13" s="347">
        <f t="shared" si="26"/>
        <v>0</v>
      </c>
      <c r="BC13" s="347">
        <f t="shared" si="27"/>
        <v>0</v>
      </c>
      <c r="BD13" s="7">
        <f t="shared" si="28"/>
        <v>5355</v>
      </c>
      <c r="BE13" s="7">
        <f t="shared" si="84"/>
        <v>0</v>
      </c>
      <c r="BG13" s="7"/>
      <c r="BH13" s="37">
        <f t="shared" si="29"/>
        <v>0</v>
      </c>
      <c r="BI13" s="346"/>
      <c r="BJ13" s="347">
        <f t="shared" si="30"/>
        <v>0</v>
      </c>
      <c r="BK13" s="347">
        <f t="shared" si="31"/>
        <v>0</v>
      </c>
      <c r="BL13" s="7">
        <f t="shared" si="32"/>
        <v>5355</v>
      </c>
      <c r="BM13" s="7">
        <f t="shared" si="85"/>
        <v>0</v>
      </c>
      <c r="BO13" s="7">
        <f>+'3 Analysis'!J33</f>
        <v>0</v>
      </c>
      <c r="BP13" s="37">
        <f t="shared" si="33"/>
        <v>0</v>
      </c>
      <c r="BQ13" s="346"/>
      <c r="BR13" s="347">
        <f t="shared" si="34"/>
        <v>0</v>
      </c>
      <c r="BS13" s="347">
        <f t="shared" si="35"/>
        <v>0</v>
      </c>
      <c r="BT13" s="7">
        <f t="shared" si="36"/>
        <v>5355</v>
      </c>
      <c r="BU13" s="7">
        <f t="shared" si="86"/>
        <v>0</v>
      </c>
      <c r="BW13" s="7">
        <f>+'3 Analysis'!K33</f>
        <v>0</v>
      </c>
      <c r="BX13" s="37">
        <f t="shared" si="37"/>
        <v>0</v>
      </c>
      <c r="BY13" s="346"/>
      <c r="BZ13" s="347">
        <f t="shared" si="38"/>
        <v>0</v>
      </c>
      <c r="CA13" s="347">
        <f t="shared" si="39"/>
        <v>0</v>
      </c>
      <c r="CB13" s="7">
        <f t="shared" si="40"/>
        <v>5355</v>
      </c>
      <c r="CC13" s="7">
        <f t="shared" si="87"/>
        <v>0</v>
      </c>
      <c r="CD13" s="7"/>
      <c r="CE13" s="7">
        <f>+'3 Analysis'!B33</f>
        <v>1.20701821192687</v>
      </c>
      <c r="CF13" s="37">
        <f t="shared" si="41"/>
        <v>8.1717308803994811E-3</v>
      </c>
      <c r="CG13" s="346"/>
      <c r="CH13" s="347">
        <f t="shared" si="42"/>
        <v>44.780375662486875</v>
      </c>
      <c r="CI13" s="347">
        <f t="shared" si="43"/>
        <v>9179.9770108098091</v>
      </c>
      <c r="CJ13" s="7">
        <f t="shared" si="44"/>
        <v>5355</v>
      </c>
      <c r="CK13" s="7">
        <f t="shared" si="88"/>
        <v>6463.5825248683886</v>
      </c>
      <c r="CL13" s="349"/>
      <c r="CN13" s="7">
        <f t="shared" si="45"/>
        <v>169142.35705448157</v>
      </c>
      <c r="CO13" s="37">
        <f t="shared" si="46"/>
        <v>2.0781480661465093E-2</v>
      </c>
      <c r="CP13" s="346"/>
      <c r="CQ13" s="347">
        <f t="shared" si="47"/>
        <v>3890274.212253076</v>
      </c>
      <c r="CR13" s="347">
        <f t="shared" si="48"/>
        <v>1167082263.6759229</v>
      </c>
      <c r="CS13" s="7">
        <f t="shared" si="89"/>
        <v>2739</v>
      </c>
      <c r="CT13" s="7">
        <f t="shared" si="49"/>
        <v>8545.5683102734092</v>
      </c>
      <c r="CU13" s="7">
        <f t="shared" si="90"/>
        <v>463280915.97222501</v>
      </c>
      <c r="CW13" s="7">
        <f t="shared" si="50"/>
        <v>3.2259927759004161</v>
      </c>
      <c r="CX13" s="37">
        <v>1.6E-2</v>
      </c>
      <c r="CY13" s="346"/>
      <c r="CZ13" s="347">
        <f t="shared" si="51"/>
        <v>74.197833845709567</v>
      </c>
      <c r="DA13" s="347">
        <f t="shared" si="52"/>
        <v>22259.350153712869</v>
      </c>
      <c r="DB13" s="7">
        <f t="shared" si="91"/>
        <v>2739</v>
      </c>
      <c r="DC13" s="7">
        <f t="shared" si="92"/>
        <v>8835.9942131912394</v>
      </c>
      <c r="DE13" s="7">
        <f t="shared" si="53"/>
        <v>7.5088402871599165</v>
      </c>
      <c r="DF13" s="37">
        <v>4.1666666666666664E-2</v>
      </c>
      <c r="DG13" s="346"/>
      <c r="DH13" s="347">
        <f t="shared" si="54"/>
        <v>172.70332660467807</v>
      </c>
      <c r="DI13" s="347">
        <f t="shared" si="55"/>
        <v>51810.997981403423</v>
      </c>
      <c r="DJ13" s="7">
        <f t="shared" si="93"/>
        <v>2739</v>
      </c>
      <c r="DK13" s="7">
        <f t="shared" si="94"/>
        <v>20566.713546531013</v>
      </c>
      <c r="DM13" s="7">
        <f t="shared" si="56"/>
        <v>0</v>
      </c>
      <c r="DN13" s="37">
        <v>0</v>
      </c>
      <c r="DO13" s="346"/>
      <c r="DP13" s="347">
        <f t="shared" si="57"/>
        <v>0</v>
      </c>
      <c r="DQ13" s="347">
        <f t="shared" si="58"/>
        <v>0</v>
      </c>
      <c r="DR13" s="7">
        <f t="shared" si="95"/>
        <v>2739</v>
      </c>
      <c r="DS13" s="7">
        <f t="shared" si="96"/>
        <v>0</v>
      </c>
      <c r="DU13" s="7">
        <f t="shared" si="59"/>
        <v>2.989175437397527</v>
      </c>
      <c r="DV13" s="37">
        <v>1.8181818181818181E-2</v>
      </c>
      <c r="DW13" s="346"/>
      <c r="DX13" s="347">
        <f t="shared" si="60"/>
        <v>68.751035060143124</v>
      </c>
      <c r="DY13" s="347">
        <f t="shared" si="61"/>
        <v>20625.310518042937</v>
      </c>
      <c r="DZ13" s="7">
        <f t="shared" si="97"/>
        <v>2739</v>
      </c>
      <c r="EA13" s="7">
        <f t="shared" si="98"/>
        <v>8187.3515230318262</v>
      </c>
      <c r="EB13" s="7"/>
      <c r="EC13" s="7">
        <f t="shared" si="62"/>
        <v>1.5520900426838264</v>
      </c>
      <c r="ED13" s="37">
        <v>1.7142857142857144E-2</v>
      </c>
      <c r="EE13" s="346"/>
      <c r="EF13" s="347">
        <f t="shared" si="63"/>
        <v>35.698070981728009</v>
      </c>
      <c r="EG13" s="347">
        <f t="shared" si="64"/>
        <v>10709.421294518403</v>
      </c>
      <c r="EH13" s="7">
        <f t="shared" si="99"/>
        <v>2739</v>
      </c>
      <c r="EI13" s="7">
        <f t="shared" si="100"/>
        <v>4251.1746269110008</v>
      </c>
      <c r="EK13" s="7">
        <f t="shared" si="65"/>
        <v>0</v>
      </c>
      <c r="EL13" s="37">
        <v>0</v>
      </c>
      <c r="EM13" s="346"/>
      <c r="EN13" s="347">
        <f t="shared" si="66"/>
        <v>0</v>
      </c>
      <c r="EO13" s="347">
        <f t="shared" si="67"/>
        <v>0</v>
      </c>
      <c r="EP13" s="7">
        <f t="shared" si="68"/>
        <v>2739</v>
      </c>
      <c r="EQ13" s="7">
        <f t="shared" si="101"/>
        <v>0</v>
      </c>
      <c r="ER13" s="7"/>
      <c r="ES13" s="7">
        <f t="shared" si="69"/>
        <v>0</v>
      </c>
      <c r="ET13" s="37">
        <v>0</v>
      </c>
      <c r="EU13" s="346"/>
      <c r="EV13" s="347">
        <f t="shared" si="70"/>
        <v>0</v>
      </c>
      <c r="EW13" s="347">
        <f t="shared" si="71"/>
        <v>0</v>
      </c>
      <c r="EX13" s="7">
        <f t="shared" si="102"/>
        <v>2739</v>
      </c>
      <c r="EY13" s="7">
        <f t="shared" si="103"/>
        <v>0</v>
      </c>
      <c r="EZ13" s="7"/>
      <c r="FA13" s="7">
        <f t="shared" si="72"/>
        <v>172055.33334301965</v>
      </c>
      <c r="FB13" s="37">
        <f t="shared" si="73"/>
        <v>2.0781480661465093E-2</v>
      </c>
      <c r="FC13" s="346"/>
      <c r="FD13" s="347">
        <f t="shared" si="74"/>
        <v>3957272.6668894519</v>
      </c>
      <c r="FE13" s="347">
        <f t="shared" si="75"/>
        <v>1187181800.0668356</v>
      </c>
      <c r="FF13" s="7">
        <f t="shared" si="104"/>
        <v>2739</v>
      </c>
      <c r="FG13" s="7">
        <f t="shared" si="76"/>
        <v>8692.740421939623</v>
      </c>
      <c r="FH13" s="7">
        <f t="shared" si="105"/>
        <v>471259558.0265308</v>
      </c>
      <c r="FI13" s="7">
        <f t="shared" si="106"/>
        <v>463280915.97222501</v>
      </c>
      <c r="FJ13" s="7"/>
      <c r="FK13" s="19"/>
      <c r="FM13" s="261">
        <v>37.1</v>
      </c>
      <c r="FN13" s="346"/>
      <c r="FO13" s="7">
        <v>205</v>
      </c>
      <c r="FP13" s="7">
        <v>5355</v>
      </c>
      <c r="FQ13" s="7"/>
      <c r="FR13" s="261">
        <v>23</v>
      </c>
      <c r="FS13" s="346"/>
      <c r="FT13" s="347">
        <v>300</v>
      </c>
      <c r="FU13" s="347"/>
      <c r="FV13" s="7">
        <v>2739</v>
      </c>
      <c r="FX13" s="19"/>
      <c r="FZ13" s="5" t="s">
        <v>864</v>
      </c>
      <c r="GB13" s="347">
        <f>+'7 HIDE Comparis with FBS IDDRI'!Z312</f>
        <v>329462.58658962284</v>
      </c>
      <c r="GC13" s="276"/>
      <c r="GD13" s="347">
        <f>+'7 HIDE Comparis with FBS IDDRI'!Z276*1000000</f>
        <v>4252560</v>
      </c>
      <c r="GE13" s="276"/>
      <c r="GF13" s="350"/>
      <c r="GG13" s="350"/>
      <c r="GH13"/>
      <c r="GI13" s="347">
        <f>+'7 HIDE Comparis with FBS IDDRI'!AA312</f>
        <v>525527.20909550204</v>
      </c>
      <c r="GJ13" s="276"/>
      <c r="GK13" s="347">
        <f>+'7 HIDE Comparis with FBS IDDRI'!AA276*1000000</f>
        <v>1688654.0102402628</v>
      </c>
      <c r="GL13" s="276"/>
      <c r="GM13" s="350"/>
      <c r="GN13" s="350"/>
      <c r="GP13" s="37">
        <f>+SUM(CN13/B13)</f>
        <v>2.8627363812143138</v>
      </c>
      <c r="GQ13" s="276">
        <f>+SUM(CQ13/E13)</f>
        <v>1.7747422309414884</v>
      </c>
      <c r="GR13" s="350"/>
      <c r="GT13" s="19"/>
      <c r="GV13" s="5" t="s">
        <v>936</v>
      </c>
    </row>
    <row r="14" spans="1:253" x14ac:dyDescent="0.35">
      <c r="A14" s="5" t="s">
        <v>813</v>
      </c>
      <c r="B14" s="7">
        <f t="shared" si="77"/>
        <v>0</v>
      </c>
      <c r="C14" s="37">
        <f t="shared" si="0"/>
        <v>0</v>
      </c>
      <c r="D14" s="346"/>
      <c r="E14" s="347">
        <f t="shared" si="1"/>
        <v>0</v>
      </c>
      <c r="F14" s="347">
        <f t="shared" si="2"/>
        <v>0</v>
      </c>
      <c r="G14" s="7">
        <f t="shared" si="3"/>
        <v>0</v>
      </c>
      <c r="H14" s="7">
        <f t="shared" si="78"/>
        <v>0</v>
      </c>
      <c r="I14" s="348">
        <f t="shared" si="4"/>
        <v>0</v>
      </c>
      <c r="K14" s="5">
        <v>0</v>
      </c>
      <c r="L14" s="37">
        <f t="shared" si="5"/>
        <v>0</v>
      </c>
      <c r="M14" s="346"/>
      <c r="N14" s="347">
        <f t="shared" si="79"/>
        <v>0</v>
      </c>
      <c r="O14" s="347">
        <f t="shared" si="6"/>
        <v>0</v>
      </c>
      <c r="P14" s="7">
        <f t="shared" si="7"/>
        <v>0</v>
      </c>
      <c r="Q14" s="7">
        <f t="shared" si="80"/>
        <v>0</v>
      </c>
      <c r="S14" s="5">
        <v>0</v>
      </c>
      <c r="T14" s="37">
        <f t="shared" si="8"/>
        <v>0</v>
      </c>
      <c r="U14" s="346"/>
      <c r="V14" s="347">
        <f t="shared" si="9"/>
        <v>0</v>
      </c>
      <c r="W14" s="347">
        <f t="shared" si="10"/>
        <v>0</v>
      </c>
      <c r="X14" s="7">
        <f t="shared" si="11"/>
        <v>0</v>
      </c>
      <c r="Y14" s="7">
        <f t="shared" si="12"/>
        <v>0</v>
      </c>
      <c r="AA14" s="5">
        <v>0</v>
      </c>
      <c r="AB14" s="37">
        <f t="shared" si="13"/>
        <v>0</v>
      </c>
      <c r="AC14" s="346"/>
      <c r="AD14" s="347">
        <f t="shared" si="14"/>
        <v>0</v>
      </c>
      <c r="AE14" s="347">
        <f t="shared" si="15"/>
        <v>0</v>
      </c>
      <c r="AF14" s="7">
        <f t="shared" si="16"/>
        <v>0</v>
      </c>
      <c r="AG14" s="7">
        <f t="shared" si="81"/>
        <v>0</v>
      </c>
      <c r="AI14" s="5">
        <v>0</v>
      </c>
      <c r="AJ14" s="37">
        <f t="shared" si="17"/>
        <v>0</v>
      </c>
      <c r="AK14" s="346"/>
      <c r="AL14" s="347">
        <f t="shared" si="18"/>
        <v>0</v>
      </c>
      <c r="AM14" s="347">
        <f t="shared" si="19"/>
        <v>0</v>
      </c>
      <c r="AN14" s="7">
        <f t="shared" si="20"/>
        <v>0</v>
      </c>
      <c r="AO14" s="7">
        <f t="shared" si="82"/>
        <v>0</v>
      </c>
      <c r="AQ14" s="5">
        <v>0</v>
      </c>
      <c r="AR14" s="37">
        <f t="shared" si="21"/>
        <v>0</v>
      </c>
      <c r="AS14" s="346"/>
      <c r="AT14" s="347">
        <f t="shared" si="22"/>
        <v>0</v>
      </c>
      <c r="AU14" s="347">
        <f t="shared" si="23"/>
        <v>0</v>
      </c>
      <c r="AV14" s="7">
        <f t="shared" si="24"/>
        <v>0</v>
      </c>
      <c r="AW14" s="7">
        <f t="shared" si="83"/>
        <v>0</v>
      </c>
      <c r="AY14" s="5">
        <v>0</v>
      </c>
      <c r="AZ14" s="37">
        <f t="shared" si="25"/>
        <v>0</v>
      </c>
      <c r="BA14" s="346"/>
      <c r="BB14" s="347">
        <f t="shared" si="26"/>
        <v>0</v>
      </c>
      <c r="BC14" s="347">
        <f t="shared" si="27"/>
        <v>0</v>
      </c>
      <c r="BD14" s="7">
        <f t="shared" si="28"/>
        <v>0</v>
      </c>
      <c r="BE14" s="7">
        <f t="shared" si="84"/>
        <v>0</v>
      </c>
      <c r="BG14" s="5">
        <v>0</v>
      </c>
      <c r="BH14" s="37">
        <f t="shared" si="29"/>
        <v>0</v>
      </c>
      <c r="BI14" s="346"/>
      <c r="BJ14" s="347">
        <f t="shared" si="30"/>
        <v>0</v>
      </c>
      <c r="BK14" s="347">
        <f t="shared" si="31"/>
        <v>0</v>
      </c>
      <c r="BL14" s="7">
        <f t="shared" si="32"/>
        <v>0</v>
      </c>
      <c r="BM14" s="7">
        <f t="shared" si="85"/>
        <v>0</v>
      </c>
      <c r="BO14" s="5">
        <v>0</v>
      </c>
      <c r="BP14" s="37">
        <f t="shared" si="33"/>
        <v>0</v>
      </c>
      <c r="BQ14" s="346"/>
      <c r="BR14" s="347">
        <f t="shared" si="34"/>
        <v>0</v>
      </c>
      <c r="BS14" s="347">
        <f t="shared" si="35"/>
        <v>0</v>
      </c>
      <c r="BT14" s="7">
        <f t="shared" si="36"/>
        <v>0</v>
      </c>
      <c r="BU14" s="7">
        <f t="shared" si="86"/>
        <v>0</v>
      </c>
      <c r="BW14" s="5">
        <v>0</v>
      </c>
      <c r="BX14" s="37">
        <f t="shared" si="37"/>
        <v>0</v>
      </c>
      <c r="BY14" s="346"/>
      <c r="BZ14" s="347">
        <f t="shared" si="38"/>
        <v>0</v>
      </c>
      <c r="CA14" s="347">
        <f t="shared" si="39"/>
        <v>0</v>
      </c>
      <c r="CB14" s="7">
        <f t="shared" si="40"/>
        <v>0</v>
      </c>
      <c r="CC14" s="7">
        <f t="shared" si="87"/>
        <v>0</v>
      </c>
      <c r="CD14" s="7"/>
      <c r="CE14" s="5">
        <v>0</v>
      </c>
      <c r="CF14" s="37">
        <f t="shared" si="41"/>
        <v>0</v>
      </c>
      <c r="CG14" s="346"/>
      <c r="CH14" s="347">
        <f t="shared" si="42"/>
        <v>0</v>
      </c>
      <c r="CI14" s="347">
        <f t="shared" si="43"/>
        <v>0</v>
      </c>
      <c r="CJ14" s="7">
        <f t="shared" si="44"/>
        <v>0</v>
      </c>
      <c r="CK14" s="7">
        <f t="shared" si="88"/>
        <v>0</v>
      </c>
      <c r="CL14" s="349"/>
      <c r="CN14" s="7">
        <f t="shared" si="45"/>
        <v>40482.142781032337</v>
      </c>
      <c r="CO14" s="37">
        <f t="shared" si="46"/>
        <v>4.9737917928370373E-3</v>
      </c>
      <c r="CP14" s="346"/>
      <c r="CQ14" s="347">
        <f t="shared" si="47"/>
        <v>1012053.5695258084</v>
      </c>
      <c r="CR14" s="347">
        <f t="shared" si="48"/>
        <v>394700892.11506528</v>
      </c>
      <c r="CS14" s="7">
        <f t="shared" si="89"/>
        <v>3607</v>
      </c>
      <c r="CT14" s="7">
        <f t="shared" si="49"/>
        <v>2693.4329835934218</v>
      </c>
      <c r="CU14" s="7">
        <f t="shared" si="90"/>
        <v>146019089.01118365</v>
      </c>
      <c r="CW14" s="7">
        <f t="shared" si="50"/>
        <v>1.6129963879502081</v>
      </c>
      <c r="CX14" s="37">
        <v>8.0000000000000002E-3</v>
      </c>
      <c r="CY14" s="346"/>
      <c r="CZ14" s="347">
        <f t="shared" si="51"/>
        <v>40.324909698755199</v>
      </c>
      <c r="DA14" s="347">
        <f t="shared" si="52"/>
        <v>15726.714782514528</v>
      </c>
      <c r="DB14" s="7">
        <f t="shared" si="91"/>
        <v>3607</v>
      </c>
      <c r="DC14" s="7">
        <f t="shared" si="92"/>
        <v>5818.0779713364009</v>
      </c>
      <c r="DE14" s="7">
        <f t="shared" si="53"/>
        <v>0</v>
      </c>
      <c r="DF14" s="37">
        <v>0</v>
      </c>
      <c r="DG14" s="346"/>
      <c r="DH14" s="347">
        <f t="shared" si="54"/>
        <v>0</v>
      </c>
      <c r="DI14" s="347">
        <f t="shared" si="55"/>
        <v>0</v>
      </c>
      <c r="DJ14" s="7">
        <f t="shared" si="93"/>
        <v>3607</v>
      </c>
      <c r="DK14" s="7">
        <f t="shared" si="94"/>
        <v>0</v>
      </c>
      <c r="DM14" s="7">
        <f t="shared" si="56"/>
        <v>0</v>
      </c>
      <c r="DN14" s="37">
        <v>0</v>
      </c>
      <c r="DO14" s="346"/>
      <c r="DP14" s="347">
        <f t="shared" si="57"/>
        <v>0</v>
      </c>
      <c r="DQ14" s="347">
        <f t="shared" si="58"/>
        <v>0</v>
      </c>
      <c r="DR14" s="7">
        <f t="shared" si="95"/>
        <v>3607</v>
      </c>
      <c r="DS14" s="7">
        <f t="shared" si="96"/>
        <v>0</v>
      </c>
      <c r="DU14" s="7">
        <f t="shared" si="59"/>
        <v>2.989175437397527</v>
      </c>
      <c r="DV14" s="37">
        <v>1.8181818181818181E-2</v>
      </c>
      <c r="DW14" s="346"/>
      <c r="DX14" s="347">
        <f t="shared" si="60"/>
        <v>74.729385934938179</v>
      </c>
      <c r="DY14" s="347">
        <f t="shared" si="61"/>
        <v>29144.460514625891</v>
      </c>
      <c r="DZ14" s="7">
        <f t="shared" si="97"/>
        <v>3607</v>
      </c>
      <c r="EA14" s="7">
        <f t="shared" si="98"/>
        <v>10781.955802692881</v>
      </c>
      <c r="EB14" s="7"/>
      <c r="EC14" s="7">
        <f t="shared" si="62"/>
        <v>1.0347266951225509</v>
      </c>
      <c r="ED14" s="37">
        <v>1.1428571428571429E-2</v>
      </c>
      <c r="EE14" s="346"/>
      <c r="EF14" s="347">
        <f t="shared" si="63"/>
        <v>25.868167378063774</v>
      </c>
      <c r="EG14" s="347">
        <f t="shared" si="64"/>
        <v>10088.585277444872</v>
      </c>
      <c r="EH14" s="7">
        <f t="shared" si="99"/>
        <v>3607</v>
      </c>
      <c r="EI14" s="7">
        <f t="shared" si="100"/>
        <v>3732.2591893070412</v>
      </c>
      <c r="EK14" s="7">
        <f t="shared" si="65"/>
        <v>0</v>
      </c>
      <c r="EL14" s="37">
        <v>0</v>
      </c>
      <c r="EM14" s="346"/>
      <c r="EN14" s="347">
        <f t="shared" si="66"/>
        <v>0</v>
      </c>
      <c r="EO14" s="347">
        <f t="shared" si="67"/>
        <v>0</v>
      </c>
      <c r="EP14" s="7">
        <f t="shared" si="68"/>
        <v>3607</v>
      </c>
      <c r="EQ14" s="7">
        <f t="shared" si="101"/>
        <v>0</v>
      </c>
      <c r="ER14" s="7"/>
      <c r="ES14" s="7">
        <f t="shared" si="69"/>
        <v>0</v>
      </c>
      <c r="ET14" s="37">
        <v>0</v>
      </c>
      <c r="EU14" s="346"/>
      <c r="EV14" s="347">
        <f t="shared" si="70"/>
        <v>0</v>
      </c>
      <c r="EW14" s="347">
        <f t="shared" si="71"/>
        <v>0</v>
      </c>
      <c r="EX14" s="7">
        <f t="shared" si="102"/>
        <v>3607</v>
      </c>
      <c r="EY14" s="7">
        <f t="shared" si="103"/>
        <v>0</v>
      </c>
      <c r="EZ14" s="7"/>
      <c r="FA14" s="7">
        <f t="shared" si="72"/>
        <v>41179.327827308924</v>
      </c>
      <c r="FB14" s="37">
        <f t="shared" si="73"/>
        <v>4.9737917928370373E-3</v>
      </c>
      <c r="FC14" s="346"/>
      <c r="FD14" s="347">
        <f t="shared" si="74"/>
        <v>1029483.1956827231</v>
      </c>
      <c r="FE14" s="347">
        <f t="shared" si="75"/>
        <v>401498446.31626201</v>
      </c>
      <c r="FF14" s="7">
        <f t="shared" si="104"/>
        <v>3607</v>
      </c>
      <c r="FG14" s="7">
        <f t="shared" si="76"/>
        <v>2739.8193917800281</v>
      </c>
      <c r="FH14" s="7">
        <f t="shared" si="105"/>
        <v>148533835.47310328</v>
      </c>
      <c r="FI14" s="7">
        <f t="shared" si="106"/>
        <v>146019089.01118362</v>
      </c>
      <c r="FJ14" s="7"/>
      <c r="FK14" s="19"/>
      <c r="FM14" s="351"/>
      <c r="FN14" s="346"/>
      <c r="FO14" s="348"/>
      <c r="FP14" s="348"/>
      <c r="FQ14" s="7"/>
      <c r="FR14" s="285">
        <v>25</v>
      </c>
      <c r="FS14" s="346"/>
      <c r="FT14" s="347">
        <v>390</v>
      </c>
      <c r="FU14" s="347"/>
      <c r="FV14" s="7">
        <v>3607</v>
      </c>
      <c r="FX14" s="19"/>
      <c r="FZ14" s="346"/>
      <c r="GB14" s="346" t="s">
        <v>1135</v>
      </c>
      <c r="GC14" s="402"/>
      <c r="GD14" s="346" t="s">
        <v>1143</v>
      </c>
      <c r="GE14" s="402"/>
      <c r="GF14" s="350"/>
      <c r="GG14" s="350"/>
      <c r="GH14"/>
      <c r="GI14" s="346" t="s">
        <v>1135</v>
      </c>
      <c r="GJ14" s="402"/>
      <c r="GK14" s="346" t="s">
        <v>1143</v>
      </c>
      <c r="GL14" s="402"/>
      <c r="GM14" s="350"/>
      <c r="GN14" s="350"/>
      <c r="GP14" s="346"/>
      <c r="GQ14" s="350"/>
      <c r="GR14" s="350"/>
      <c r="GT14" s="19"/>
      <c r="GV14" s="5" t="s">
        <v>937</v>
      </c>
      <c r="GX14" s="7">
        <f>+SUM(FR14*FT14)</f>
        <v>9750</v>
      </c>
      <c r="GY14" s="5">
        <v>0</v>
      </c>
      <c r="GZ14" s="5">
        <v>6143</v>
      </c>
      <c r="HA14" s="7">
        <f>+SUM(GX14+GY14-GZ14)</f>
        <v>3607</v>
      </c>
    </row>
    <row r="15" spans="1:253" x14ac:dyDescent="0.35">
      <c r="A15" s="5" t="s">
        <v>832</v>
      </c>
      <c r="B15" s="7">
        <f t="shared" si="77"/>
        <v>0</v>
      </c>
      <c r="C15" s="37">
        <f t="shared" si="0"/>
        <v>0</v>
      </c>
      <c r="D15" s="346"/>
      <c r="E15" s="347">
        <f t="shared" si="1"/>
        <v>0</v>
      </c>
      <c r="F15" s="347">
        <f t="shared" si="2"/>
        <v>0</v>
      </c>
      <c r="G15" s="7">
        <f t="shared" si="3"/>
        <v>0</v>
      </c>
      <c r="H15" s="7">
        <f t="shared" si="78"/>
        <v>0</v>
      </c>
      <c r="I15" s="348">
        <f t="shared" si="4"/>
        <v>0</v>
      </c>
      <c r="K15" s="5">
        <v>0</v>
      </c>
      <c r="L15" s="37">
        <f t="shared" si="5"/>
        <v>0</v>
      </c>
      <c r="M15" s="346"/>
      <c r="N15" s="347">
        <f t="shared" si="79"/>
        <v>0</v>
      </c>
      <c r="O15" s="347">
        <f t="shared" si="6"/>
        <v>0</v>
      </c>
      <c r="P15" s="7">
        <f t="shared" si="7"/>
        <v>0</v>
      </c>
      <c r="Q15" s="7">
        <f t="shared" si="80"/>
        <v>0</v>
      </c>
      <c r="S15" s="5">
        <v>0</v>
      </c>
      <c r="T15" s="37">
        <f t="shared" si="8"/>
        <v>0</v>
      </c>
      <c r="U15" s="346"/>
      <c r="V15" s="347">
        <f t="shared" si="9"/>
        <v>0</v>
      </c>
      <c r="W15" s="347">
        <f t="shared" si="10"/>
        <v>0</v>
      </c>
      <c r="X15" s="7">
        <f t="shared" si="11"/>
        <v>0</v>
      </c>
      <c r="Y15" s="7">
        <f t="shared" si="12"/>
        <v>0</v>
      </c>
      <c r="AA15" s="5">
        <v>0</v>
      </c>
      <c r="AB15" s="37">
        <f t="shared" si="13"/>
        <v>0</v>
      </c>
      <c r="AC15" s="346"/>
      <c r="AD15" s="347">
        <f t="shared" si="14"/>
        <v>0</v>
      </c>
      <c r="AE15" s="347">
        <f t="shared" si="15"/>
        <v>0</v>
      </c>
      <c r="AF15" s="7">
        <f t="shared" si="16"/>
        <v>0</v>
      </c>
      <c r="AG15" s="7">
        <f t="shared" si="81"/>
        <v>0</v>
      </c>
      <c r="AI15" s="5">
        <v>0</v>
      </c>
      <c r="AJ15" s="37">
        <f t="shared" si="17"/>
        <v>0</v>
      </c>
      <c r="AK15" s="346"/>
      <c r="AL15" s="347">
        <f t="shared" si="18"/>
        <v>0</v>
      </c>
      <c r="AM15" s="347">
        <f t="shared" si="19"/>
        <v>0</v>
      </c>
      <c r="AN15" s="7">
        <f t="shared" si="20"/>
        <v>0</v>
      </c>
      <c r="AO15" s="7">
        <f t="shared" si="82"/>
        <v>0</v>
      </c>
      <c r="AQ15" s="5">
        <v>0</v>
      </c>
      <c r="AR15" s="37">
        <f t="shared" si="21"/>
        <v>0</v>
      </c>
      <c r="AS15" s="346"/>
      <c r="AT15" s="347">
        <f t="shared" si="22"/>
        <v>0</v>
      </c>
      <c r="AU15" s="347">
        <f t="shared" si="23"/>
        <v>0</v>
      </c>
      <c r="AV15" s="7">
        <f t="shared" si="24"/>
        <v>0</v>
      </c>
      <c r="AW15" s="7">
        <f t="shared" si="83"/>
        <v>0</v>
      </c>
      <c r="AY15" s="5">
        <v>0</v>
      </c>
      <c r="AZ15" s="37">
        <f t="shared" si="25"/>
        <v>0</v>
      </c>
      <c r="BA15" s="346"/>
      <c r="BB15" s="347">
        <f t="shared" si="26"/>
        <v>0</v>
      </c>
      <c r="BC15" s="347">
        <f t="shared" si="27"/>
        <v>0</v>
      </c>
      <c r="BD15" s="7">
        <f t="shared" si="28"/>
        <v>0</v>
      </c>
      <c r="BE15" s="7">
        <f t="shared" si="84"/>
        <v>0</v>
      </c>
      <c r="BG15" s="5">
        <v>0</v>
      </c>
      <c r="BH15" s="37">
        <f t="shared" si="29"/>
        <v>0</v>
      </c>
      <c r="BI15" s="346"/>
      <c r="BJ15" s="347">
        <f t="shared" si="30"/>
        <v>0</v>
      </c>
      <c r="BK15" s="347">
        <f t="shared" si="31"/>
        <v>0</v>
      </c>
      <c r="BL15" s="7">
        <f t="shared" si="32"/>
        <v>0</v>
      </c>
      <c r="BM15" s="7">
        <f t="shared" si="85"/>
        <v>0</v>
      </c>
      <c r="BO15" s="5">
        <v>0</v>
      </c>
      <c r="BP15" s="37">
        <f t="shared" si="33"/>
        <v>0</v>
      </c>
      <c r="BQ15" s="346"/>
      <c r="BR15" s="347">
        <f t="shared" si="34"/>
        <v>0</v>
      </c>
      <c r="BS15" s="347">
        <f t="shared" si="35"/>
        <v>0</v>
      </c>
      <c r="BT15" s="7">
        <f t="shared" si="36"/>
        <v>0</v>
      </c>
      <c r="BU15" s="7">
        <f t="shared" si="86"/>
        <v>0</v>
      </c>
      <c r="BW15" s="5">
        <v>0</v>
      </c>
      <c r="BX15" s="37">
        <f t="shared" si="37"/>
        <v>0</v>
      </c>
      <c r="BY15" s="346"/>
      <c r="BZ15" s="347">
        <f t="shared" si="38"/>
        <v>0</v>
      </c>
      <c r="CA15" s="347">
        <f t="shared" si="39"/>
        <v>0</v>
      </c>
      <c r="CB15" s="7">
        <f t="shared" si="40"/>
        <v>0</v>
      </c>
      <c r="CC15" s="7">
        <f t="shared" si="87"/>
        <v>0</v>
      </c>
      <c r="CD15" s="7"/>
      <c r="CE15" s="5">
        <v>0</v>
      </c>
      <c r="CF15" s="37">
        <f t="shared" si="41"/>
        <v>0</v>
      </c>
      <c r="CG15" s="346"/>
      <c r="CH15" s="347">
        <f t="shared" si="42"/>
        <v>0</v>
      </c>
      <c r="CI15" s="347">
        <f t="shared" si="43"/>
        <v>0</v>
      </c>
      <c r="CJ15" s="7">
        <f t="shared" si="44"/>
        <v>0</v>
      </c>
      <c r="CK15" s="7">
        <f t="shared" si="88"/>
        <v>0</v>
      </c>
      <c r="CL15" s="349"/>
      <c r="CN15" s="7">
        <f t="shared" si="45"/>
        <v>47185.311467568099</v>
      </c>
      <c r="CO15" s="37">
        <f t="shared" si="46"/>
        <v>5.7973688840851599E-3</v>
      </c>
      <c r="CP15" s="346"/>
      <c r="CQ15" s="347">
        <f t="shared" si="47"/>
        <v>141555.9344027043</v>
      </c>
      <c r="CR15" s="347">
        <f t="shared" si="48"/>
        <v>31142305.568594944</v>
      </c>
      <c r="CS15" s="7">
        <f t="shared" si="89"/>
        <v>477</v>
      </c>
      <c r="CT15" s="7">
        <f t="shared" si="49"/>
        <v>415.16596649629952</v>
      </c>
      <c r="CU15" s="7">
        <f t="shared" si="90"/>
        <v>22507393.570029981</v>
      </c>
      <c r="CW15" s="7">
        <f t="shared" si="50"/>
        <v>0</v>
      </c>
      <c r="CX15" s="37">
        <v>0</v>
      </c>
      <c r="CY15" s="346"/>
      <c r="CZ15" s="347">
        <f t="shared" si="51"/>
        <v>0</v>
      </c>
      <c r="DA15" s="347">
        <f t="shared" si="52"/>
        <v>0</v>
      </c>
      <c r="DB15" s="7">
        <f t="shared" si="91"/>
        <v>477</v>
      </c>
      <c r="DC15" s="7">
        <f t="shared" si="92"/>
        <v>0</v>
      </c>
      <c r="DE15" s="7">
        <f t="shared" si="53"/>
        <v>0</v>
      </c>
      <c r="DF15" s="37">
        <v>0</v>
      </c>
      <c r="DG15" s="346"/>
      <c r="DH15" s="347">
        <f t="shared" si="54"/>
        <v>0</v>
      </c>
      <c r="DI15" s="347">
        <f t="shared" si="55"/>
        <v>0</v>
      </c>
      <c r="DJ15" s="7">
        <f t="shared" si="93"/>
        <v>477</v>
      </c>
      <c r="DK15" s="7">
        <f t="shared" si="94"/>
        <v>0</v>
      </c>
      <c r="DM15" s="7">
        <f t="shared" si="56"/>
        <v>16.440464905686401</v>
      </c>
      <c r="DN15" s="37">
        <v>0.1</v>
      </c>
      <c r="DO15" s="346"/>
      <c r="DP15" s="347">
        <f t="shared" si="57"/>
        <v>49.321394717059206</v>
      </c>
      <c r="DQ15" s="347">
        <f t="shared" si="58"/>
        <v>10850.706837753025</v>
      </c>
      <c r="DR15" s="7">
        <f t="shared" si="95"/>
        <v>477</v>
      </c>
      <c r="DS15" s="7">
        <f t="shared" si="96"/>
        <v>7842.1017600124133</v>
      </c>
      <c r="DU15" s="7">
        <f t="shared" si="59"/>
        <v>0</v>
      </c>
      <c r="DV15" s="37">
        <v>0</v>
      </c>
      <c r="DW15" s="346"/>
      <c r="DX15" s="347">
        <f t="shared" si="60"/>
        <v>0</v>
      </c>
      <c r="DY15" s="347">
        <f t="shared" si="61"/>
        <v>0</v>
      </c>
      <c r="DZ15" s="7">
        <f t="shared" si="97"/>
        <v>477</v>
      </c>
      <c r="EA15" s="7">
        <f t="shared" si="98"/>
        <v>0</v>
      </c>
      <c r="EB15" s="7"/>
      <c r="EC15" s="7">
        <f t="shared" si="62"/>
        <v>0</v>
      </c>
      <c r="ED15" s="37">
        <v>0</v>
      </c>
      <c r="EE15" s="346"/>
      <c r="EF15" s="347">
        <f t="shared" si="63"/>
        <v>0</v>
      </c>
      <c r="EG15" s="347">
        <f t="shared" si="64"/>
        <v>0</v>
      </c>
      <c r="EH15" s="7">
        <f t="shared" si="99"/>
        <v>477</v>
      </c>
      <c r="EI15" s="7">
        <f t="shared" si="100"/>
        <v>0</v>
      </c>
      <c r="EK15" s="7">
        <f t="shared" si="65"/>
        <v>0</v>
      </c>
      <c r="EL15" s="37">
        <v>0</v>
      </c>
      <c r="EM15" s="346"/>
      <c r="EN15" s="347">
        <f t="shared" si="66"/>
        <v>0</v>
      </c>
      <c r="EO15" s="347">
        <f t="shared" si="67"/>
        <v>0</v>
      </c>
      <c r="EP15" s="7">
        <f t="shared" si="68"/>
        <v>477</v>
      </c>
      <c r="EQ15" s="7">
        <f t="shared" si="101"/>
        <v>0</v>
      </c>
      <c r="ER15" s="7"/>
      <c r="ES15" s="7">
        <f t="shared" si="69"/>
        <v>0</v>
      </c>
      <c r="ET15" s="37">
        <v>0</v>
      </c>
      <c r="EU15" s="346"/>
      <c r="EV15" s="347">
        <f t="shared" si="70"/>
        <v>0</v>
      </c>
      <c r="EW15" s="347">
        <f t="shared" si="71"/>
        <v>0</v>
      </c>
      <c r="EX15" s="7">
        <f t="shared" si="102"/>
        <v>477</v>
      </c>
      <c r="EY15" s="7">
        <f t="shared" si="103"/>
        <v>0</v>
      </c>
      <c r="EZ15" s="7"/>
      <c r="FA15" s="7">
        <f t="shared" si="72"/>
        <v>47997.938747132597</v>
      </c>
      <c r="FB15" s="37">
        <f t="shared" si="73"/>
        <v>5.7973688840851599E-3</v>
      </c>
      <c r="FC15" s="346"/>
      <c r="FD15" s="347">
        <f t="shared" si="74"/>
        <v>143993.81624139778</v>
      </c>
      <c r="FE15" s="347">
        <f t="shared" si="75"/>
        <v>31678639.573107511</v>
      </c>
      <c r="FF15" s="7">
        <f t="shared" si="104"/>
        <v>477</v>
      </c>
      <c r="FG15" s="7">
        <f t="shared" si="76"/>
        <v>422.31597100890178</v>
      </c>
      <c r="FH15" s="7">
        <f t="shared" si="105"/>
        <v>22895016.78238225</v>
      </c>
      <c r="FI15" s="7">
        <f t="shared" si="106"/>
        <v>22507393.570029985</v>
      </c>
      <c r="FJ15" s="7"/>
      <c r="FK15" s="19"/>
      <c r="FM15" s="351"/>
      <c r="FN15" s="346"/>
      <c r="FO15" s="348"/>
      <c r="FP15" s="348"/>
      <c r="FQ15" s="7"/>
      <c r="FR15" s="261">
        <v>3</v>
      </c>
      <c r="FS15" s="346"/>
      <c r="FT15" s="347">
        <v>220</v>
      </c>
      <c r="FU15" s="347"/>
      <c r="FV15" s="7">
        <v>477</v>
      </c>
      <c r="FX15" s="19"/>
      <c r="FZ15" s="346"/>
      <c r="GB15" s="346" t="s">
        <v>867</v>
      </c>
      <c r="GC15" s="402"/>
      <c r="GD15" s="402" t="s">
        <v>1158</v>
      </c>
      <c r="GE15" s="402"/>
      <c r="GF15" s="350"/>
      <c r="GG15" s="350"/>
      <c r="GH15"/>
      <c r="GI15" s="346" t="s">
        <v>867</v>
      </c>
      <c r="GJ15" s="402"/>
      <c r="GK15" s="402" t="s">
        <v>1158</v>
      </c>
      <c r="GL15" s="402"/>
      <c r="GM15" s="350"/>
      <c r="GN15" s="350"/>
      <c r="GP15" s="346"/>
      <c r="GQ15" s="350"/>
      <c r="GR15" s="350"/>
      <c r="GT15" s="19"/>
      <c r="GV15" s="5" t="s">
        <v>938</v>
      </c>
    </row>
    <row r="16" spans="1:253" x14ac:dyDescent="0.35">
      <c r="A16" s="5" t="s">
        <v>853</v>
      </c>
      <c r="B16" s="7">
        <f t="shared" si="77"/>
        <v>565178.2192429998</v>
      </c>
      <c r="C16" s="37">
        <f t="shared" si="0"/>
        <v>6.7692019025868175E-2</v>
      </c>
      <c r="D16" s="346"/>
      <c r="E16" s="347">
        <f t="shared" si="1"/>
        <v>1921605.9454261994</v>
      </c>
      <c r="F16" s="347">
        <f t="shared" si="2"/>
        <v>641816385.77235055</v>
      </c>
      <c r="G16" s="7">
        <f t="shared" si="3"/>
        <v>670</v>
      </c>
      <c r="H16" s="7">
        <f t="shared" si="78"/>
        <v>378669406.89280987</v>
      </c>
      <c r="I16" s="348">
        <f t="shared" si="4"/>
        <v>370270440.68661988</v>
      </c>
      <c r="K16" s="7">
        <f>+'3 Analysis'!C25</f>
        <v>25.026559934357</v>
      </c>
      <c r="L16" s="37">
        <f t="shared" si="5"/>
        <v>0.13887275407646452</v>
      </c>
      <c r="M16" s="346"/>
      <c r="N16" s="347">
        <f t="shared" si="79"/>
        <v>85.090303776813798</v>
      </c>
      <c r="O16" s="347">
        <f t="shared" si="6"/>
        <v>28420.161461455809</v>
      </c>
      <c r="P16" s="7">
        <f t="shared" si="7"/>
        <v>670</v>
      </c>
      <c r="Q16" s="7">
        <f t="shared" si="80"/>
        <v>16767.79515601919</v>
      </c>
      <c r="S16" s="7">
        <f>+'3 Analysis'!D25</f>
        <v>19.2794909296572</v>
      </c>
      <c r="T16" s="37">
        <f t="shared" si="8"/>
        <v>8.1544931825793518E-2</v>
      </c>
      <c r="U16" s="346"/>
      <c r="V16" s="347">
        <f t="shared" si="9"/>
        <v>65.550269160834475</v>
      </c>
      <c r="W16" s="347">
        <f t="shared" si="10"/>
        <v>21893.789899718715</v>
      </c>
      <c r="X16" s="7">
        <f t="shared" si="11"/>
        <v>670</v>
      </c>
      <c r="Y16" s="7">
        <f t="shared" si="12"/>
        <v>12917.258922870324</v>
      </c>
      <c r="AA16" s="7">
        <v>0</v>
      </c>
      <c r="AB16" s="37">
        <f t="shared" si="13"/>
        <v>0</v>
      </c>
      <c r="AC16" s="346"/>
      <c r="AD16" s="347">
        <f t="shared" si="14"/>
        <v>0</v>
      </c>
      <c r="AE16" s="347">
        <f t="shared" si="15"/>
        <v>0</v>
      </c>
      <c r="AF16" s="7">
        <f t="shared" si="16"/>
        <v>670</v>
      </c>
      <c r="AG16" s="7">
        <f t="shared" si="81"/>
        <v>0</v>
      </c>
      <c r="AI16" s="7">
        <f>+'3 Analysis'!F25</f>
        <v>2.39339021790888</v>
      </c>
      <c r="AJ16" s="37">
        <f t="shared" si="17"/>
        <v>1.4557922976259985E-2</v>
      </c>
      <c r="AK16" s="346"/>
      <c r="AL16" s="347">
        <f t="shared" si="18"/>
        <v>8.1375267408901912</v>
      </c>
      <c r="AM16" s="347">
        <f t="shared" si="19"/>
        <v>2717.933931457324</v>
      </c>
      <c r="AN16" s="7">
        <f t="shared" si="20"/>
        <v>670</v>
      </c>
      <c r="AO16" s="7">
        <f t="shared" si="82"/>
        <v>1603.5714459989497</v>
      </c>
      <c r="AQ16" s="7">
        <f>+'3 Analysis'!G25</f>
        <v>0</v>
      </c>
      <c r="AR16" s="37">
        <f t="shared" si="21"/>
        <v>0</v>
      </c>
      <c r="AS16" s="346"/>
      <c r="AT16" s="347">
        <f t="shared" si="22"/>
        <v>0</v>
      </c>
      <c r="AU16" s="347">
        <f t="shared" si="23"/>
        <v>0</v>
      </c>
      <c r="AV16" s="7">
        <f t="shared" si="24"/>
        <v>670</v>
      </c>
      <c r="AW16" s="7">
        <f t="shared" si="83"/>
        <v>0</v>
      </c>
      <c r="AY16" s="7"/>
      <c r="AZ16" s="37">
        <f t="shared" si="25"/>
        <v>0</v>
      </c>
      <c r="BA16" s="346"/>
      <c r="BB16" s="347">
        <f t="shared" si="26"/>
        <v>0</v>
      </c>
      <c r="BC16" s="347">
        <f t="shared" si="27"/>
        <v>0</v>
      </c>
      <c r="BD16" s="7">
        <f t="shared" si="28"/>
        <v>670</v>
      </c>
      <c r="BE16" s="7">
        <f t="shared" si="84"/>
        <v>0</v>
      </c>
      <c r="BG16" s="7">
        <f>+'3 Analysis'!I25</f>
        <v>12.4287524769905</v>
      </c>
      <c r="BH16" s="37">
        <f t="shared" si="29"/>
        <v>7.4503403446019675E-2</v>
      </c>
      <c r="BI16" s="346"/>
      <c r="BJ16" s="347">
        <f t="shared" si="30"/>
        <v>42.257758421767697</v>
      </c>
      <c r="BK16" s="347">
        <f t="shared" si="31"/>
        <v>14114.091312870411</v>
      </c>
      <c r="BL16" s="7">
        <f t="shared" si="32"/>
        <v>670</v>
      </c>
      <c r="BM16" s="7">
        <f t="shared" si="85"/>
        <v>8327.264159583634</v>
      </c>
      <c r="BO16" s="7">
        <f>+'3 Analysis'!J25</f>
        <v>4.4215288717402501</v>
      </c>
      <c r="BP16" s="37">
        <f t="shared" si="33"/>
        <v>6.0210107007159355E-2</v>
      </c>
      <c r="BQ16" s="346"/>
      <c r="BR16" s="347">
        <f t="shared" si="34"/>
        <v>15.03319816391685</v>
      </c>
      <c r="BS16" s="347">
        <f t="shared" si="35"/>
        <v>5021.0881867482276</v>
      </c>
      <c r="BT16" s="7">
        <f t="shared" si="36"/>
        <v>670</v>
      </c>
      <c r="BU16" s="7">
        <f t="shared" si="86"/>
        <v>2962.4243440659675</v>
      </c>
      <c r="BW16" s="7">
        <f>+'3 Analysis'!K25</f>
        <v>4.20836839086894</v>
      </c>
      <c r="BX16" s="37">
        <f t="shared" si="37"/>
        <v>6.9803262412258552E-2</v>
      </c>
      <c r="BY16" s="346"/>
      <c r="BZ16" s="347">
        <f t="shared" si="38"/>
        <v>14.308452528954396</v>
      </c>
      <c r="CA16" s="347">
        <f t="shared" si="39"/>
        <v>4779.0231446707685</v>
      </c>
      <c r="CB16" s="7">
        <f t="shared" si="40"/>
        <v>670</v>
      </c>
      <c r="CC16" s="7">
        <f t="shared" si="87"/>
        <v>2819.6068218821897</v>
      </c>
      <c r="CD16" s="7"/>
      <c r="CE16" s="7">
        <f>+'3 Analysis'!B25</f>
        <v>9.9223890079743207</v>
      </c>
      <c r="CF16" s="37">
        <f t="shared" si="41"/>
        <v>6.717636226412857E-2</v>
      </c>
      <c r="CG16" s="346"/>
      <c r="CH16" s="347">
        <f t="shared" si="42"/>
        <v>33.736122627112692</v>
      </c>
      <c r="CI16" s="347">
        <f t="shared" si="43"/>
        <v>11267.864957455638</v>
      </c>
      <c r="CJ16" s="7">
        <f t="shared" si="44"/>
        <v>670</v>
      </c>
      <c r="CK16" s="7">
        <f t="shared" si="88"/>
        <v>6648.0006353427952</v>
      </c>
      <c r="CL16" s="349"/>
      <c r="CN16" s="7">
        <f t="shared" si="45"/>
        <v>0</v>
      </c>
      <c r="CO16" s="37">
        <f t="shared" si="46"/>
        <v>0</v>
      </c>
      <c r="CP16" s="346"/>
      <c r="CQ16" s="347">
        <f t="shared" si="47"/>
        <v>0</v>
      </c>
      <c r="CR16" s="347">
        <f t="shared" si="48"/>
        <v>0</v>
      </c>
      <c r="CS16" s="7">
        <f t="shared" si="89"/>
        <v>0</v>
      </c>
      <c r="CT16" s="7">
        <f t="shared" si="49"/>
        <v>0</v>
      </c>
      <c r="CU16" s="7">
        <f t="shared" si="90"/>
        <v>0</v>
      </c>
      <c r="CW16" s="7">
        <f t="shared" si="50"/>
        <v>0</v>
      </c>
      <c r="CX16" s="37">
        <v>0</v>
      </c>
      <c r="CY16" s="346"/>
      <c r="CZ16" s="347">
        <f t="shared" si="51"/>
        <v>0</v>
      </c>
      <c r="DA16" s="347">
        <f t="shared" si="52"/>
        <v>0</v>
      </c>
      <c r="DB16" s="7">
        <f t="shared" si="91"/>
        <v>0</v>
      </c>
      <c r="DC16" s="7">
        <f t="shared" si="92"/>
        <v>0</v>
      </c>
      <c r="DE16" s="7">
        <f t="shared" si="53"/>
        <v>0</v>
      </c>
      <c r="DF16" s="37">
        <v>0</v>
      </c>
      <c r="DG16" s="346"/>
      <c r="DH16" s="347">
        <f t="shared" si="54"/>
        <v>0</v>
      </c>
      <c r="DI16" s="347">
        <f t="shared" si="55"/>
        <v>0</v>
      </c>
      <c r="DJ16" s="7">
        <f t="shared" si="93"/>
        <v>0</v>
      </c>
      <c r="DK16" s="7">
        <f t="shared" si="94"/>
        <v>0</v>
      </c>
      <c r="DM16" s="7">
        <f t="shared" si="56"/>
        <v>0</v>
      </c>
      <c r="DN16" s="37">
        <v>0</v>
      </c>
      <c r="DO16" s="346"/>
      <c r="DP16" s="347">
        <f t="shared" si="57"/>
        <v>0</v>
      </c>
      <c r="DQ16" s="347">
        <f t="shared" si="58"/>
        <v>0</v>
      </c>
      <c r="DR16" s="7">
        <f t="shared" si="95"/>
        <v>0</v>
      </c>
      <c r="DS16" s="7">
        <f t="shared" si="96"/>
        <v>0</v>
      </c>
      <c r="DU16" s="7">
        <f t="shared" si="59"/>
        <v>0</v>
      </c>
      <c r="DV16" s="37">
        <v>0</v>
      </c>
      <c r="DW16" s="346"/>
      <c r="DX16" s="347">
        <f t="shared" si="60"/>
        <v>0</v>
      </c>
      <c r="DY16" s="347">
        <f t="shared" si="61"/>
        <v>0</v>
      </c>
      <c r="DZ16" s="7">
        <f t="shared" si="97"/>
        <v>0</v>
      </c>
      <c r="EA16" s="7">
        <f t="shared" si="98"/>
        <v>0</v>
      </c>
      <c r="EB16" s="7"/>
      <c r="EC16" s="7">
        <f t="shared" si="62"/>
        <v>0</v>
      </c>
      <c r="ED16" s="37">
        <v>0</v>
      </c>
      <c r="EE16" s="346"/>
      <c r="EF16" s="347">
        <f t="shared" si="63"/>
        <v>0</v>
      </c>
      <c r="EG16" s="347">
        <f t="shared" si="64"/>
        <v>0</v>
      </c>
      <c r="EH16" s="7">
        <f t="shared" si="99"/>
        <v>0</v>
      </c>
      <c r="EI16" s="7">
        <f t="shared" si="100"/>
        <v>0</v>
      </c>
      <c r="EK16" s="7">
        <f t="shared" si="65"/>
        <v>0</v>
      </c>
      <c r="EL16" s="37">
        <v>0</v>
      </c>
      <c r="EM16" s="346"/>
      <c r="EN16" s="347">
        <f t="shared" si="66"/>
        <v>0</v>
      </c>
      <c r="EO16" s="347">
        <f t="shared" si="67"/>
        <v>0</v>
      </c>
      <c r="EP16" s="7">
        <f t="shared" si="68"/>
        <v>0</v>
      </c>
      <c r="EQ16" s="7"/>
      <c r="ER16" s="7"/>
      <c r="ES16" s="7">
        <f t="shared" si="69"/>
        <v>0</v>
      </c>
      <c r="ET16" s="37">
        <v>0</v>
      </c>
      <c r="EU16" s="346"/>
      <c r="EV16" s="347">
        <f t="shared" si="70"/>
        <v>0</v>
      </c>
      <c r="EW16" s="347">
        <f t="shared" si="71"/>
        <v>0</v>
      </c>
      <c r="EX16" s="7">
        <f t="shared" si="102"/>
        <v>0</v>
      </c>
      <c r="EY16" s="7">
        <f t="shared" si="103"/>
        <v>0</v>
      </c>
      <c r="EZ16" s="7"/>
      <c r="FA16" s="7">
        <f t="shared" si="72"/>
        <v>0</v>
      </c>
      <c r="FB16" s="37">
        <f t="shared" si="73"/>
        <v>0</v>
      </c>
      <c r="FC16" s="346"/>
      <c r="FD16" s="347">
        <f t="shared" si="74"/>
        <v>0</v>
      </c>
      <c r="FE16" s="347">
        <f t="shared" si="75"/>
        <v>0</v>
      </c>
      <c r="FF16" s="7">
        <f t="shared" si="104"/>
        <v>0</v>
      </c>
      <c r="FG16" s="7">
        <f t="shared" si="76"/>
        <v>0</v>
      </c>
      <c r="FH16" s="7">
        <f t="shared" si="105"/>
        <v>0</v>
      </c>
      <c r="FI16" s="7">
        <f t="shared" si="106"/>
        <v>0</v>
      </c>
      <c r="FJ16" s="7"/>
      <c r="FK16" s="19"/>
      <c r="FM16" s="261">
        <v>3.4</v>
      </c>
      <c r="FN16" s="346"/>
      <c r="FO16" s="7">
        <v>334</v>
      </c>
      <c r="FP16" s="7">
        <v>670</v>
      </c>
      <c r="FQ16" s="7"/>
      <c r="FR16" s="351"/>
      <c r="FS16" s="346"/>
      <c r="FT16" s="346"/>
      <c r="FU16" s="346"/>
      <c r="FV16" s="346"/>
      <c r="FX16" s="19"/>
      <c r="FZ16" s="5" t="s">
        <v>862</v>
      </c>
      <c r="GB16" s="347">
        <f>+'7 HIDE Comparis with FBS IDDRI'!Z311</f>
        <v>610052.57729960838</v>
      </c>
      <c r="GC16" s="276"/>
      <c r="GD16" s="350" t="s">
        <v>1142</v>
      </c>
      <c r="GE16" s="402"/>
      <c r="GF16" s="350"/>
      <c r="GG16" s="350"/>
      <c r="GH16"/>
      <c r="GI16" s="347">
        <f>+'7 HIDE Comparis with FBS IDDRI'!AA311</f>
        <v>526757.91333251237</v>
      </c>
      <c r="GJ16" s="276"/>
      <c r="GK16" s="350" t="s">
        <v>1142</v>
      </c>
      <c r="GL16" s="402"/>
      <c r="GM16" s="350"/>
      <c r="GN16" s="350"/>
      <c r="GP16" s="346"/>
      <c r="GQ16" s="350"/>
      <c r="GR16" s="350"/>
      <c r="GT16" s="19"/>
      <c r="GV16" s="5" t="s">
        <v>939</v>
      </c>
    </row>
    <row r="17" spans="1:204" x14ac:dyDescent="0.35">
      <c r="A17" s="5" t="s">
        <v>852</v>
      </c>
      <c r="B17" s="7">
        <f>+SUM((K17*K$70)+(S17*S$70)+(AA17*AA$70)+(AI17*AI$70)+(AQ17*AQ$70)+(AY17*AY$70)+(BG17*BG$70)+(BO17*BO$70)+(BW17*BW$70))</f>
        <v>152977.26219600029</v>
      </c>
      <c r="C17" s="37">
        <f t="shared" si="0"/>
        <v>1.8322255512547576E-2</v>
      </c>
      <c r="D17" s="346"/>
      <c r="E17" s="347">
        <f t="shared" si="1"/>
        <v>10402453.829328019</v>
      </c>
      <c r="F17" s="347">
        <f t="shared" si="2"/>
        <v>280866253.39185649</v>
      </c>
      <c r="G17" s="7">
        <f t="shared" si="3"/>
        <v>978</v>
      </c>
      <c r="H17" s="7">
        <f t="shared" si="78"/>
        <v>149611762.42768827</v>
      </c>
      <c r="I17" s="348">
        <f t="shared" si="4"/>
        <v>149611762.42768827</v>
      </c>
      <c r="K17" s="7">
        <f>+'3 Analysis'!C37</f>
        <v>2.2766152186498299</v>
      </c>
      <c r="L17" s="37">
        <f t="shared" si="5"/>
        <v>1.263297177940398E-2</v>
      </c>
      <c r="M17" s="346"/>
      <c r="N17" s="347">
        <f t="shared" si="79"/>
        <v>154.80983486818843</v>
      </c>
      <c r="O17" s="347">
        <f t="shared" si="6"/>
        <v>4179.8655414410878</v>
      </c>
      <c r="P17" s="7">
        <f t="shared" si="7"/>
        <v>978</v>
      </c>
      <c r="Q17" s="7">
        <f t="shared" si="80"/>
        <v>2226.5296838395334</v>
      </c>
      <c r="S17" s="7">
        <f>+'3 Analysis'!D37</f>
        <v>20.1606480204265</v>
      </c>
      <c r="T17" s="37">
        <f t="shared" si="8"/>
        <v>8.5271892001078334E-2</v>
      </c>
      <c r="U17" s="346"/>
      <c r="V17" s="347">
        <f t="shared" si="9"/>
        <v>1370.924065389002</v>
      </c>
      <c r="W17" s="347">
        <f t="shared" si="10"/>
        <v>37014.94976550305</v>
      </c>
      <c r="X17" s="7">
        <f t="shared" si="11"/>
        <v>978</v>
      </c>
      <c r="Y17" s="7">
        <f t="shared" si="12"/>
        <v>19717.113763977115</v>
      </c>
      <c r="AA17" s="7">
        <f>+'3 Analysis'!E37</f>
        <v>0.71224272024088298</v>
      </c>
      <c r="AB17" s="37">
        <f t="shared" si="13"/>
        <v>2.9857378271755809E-2</v>
      </c>
      <c r="AC17" s="346"/>
      <c r="AD17" s="347">
        <f t="shared" si="14"/>
        <v>48.432504976380045</v>
      </c>
      <c r="AE17" s="347">
        <f t="shared" si="15"/>
        <v>1307.6776343622612</v>
      </c>
      <c r="AF17" s="7">
        <f t="shared" si="16"/>
        <v>978</v>
      </c>
      <c r="AG17" s="7">
        <f t="shared" si="81"/>
        <v>696.57338039558351</v>
      </c>
      <c r="AI17" s="7"/>
      <c r="AJ17" s="37">
        <f t="shared" si="17"/>
        <v>0</v>
      </c>
      <c r="AK17" s="346"/>
      <c r="AL17" s="347">
        <f t="shared" si="18"/>
        <v>0</v>
      </c>
      <c r="AM17" s="347">
        <f t="shared" si="19"/>
        <v>0</v>
      </c>
      <c r="AN17" s="7">
        <f t="shared" si="20"/>
        <v>978</v>
      </c>
      <c r="AO17" s="7">
        <f t="shared" si="82"/>
        <v>0</v>
      </c>
      <c r="AQ17" s="7"/>
      <c r="AR17" s="37">
        <f t="shared" si="21"/>
        <v>0</v>
      </c>
      <c r="AS17" s="346"/>
      <c r="AT17" s="347">
        <f t="shared" si="22"/>
        <v>0</v>
      </c>
      <c r="AU17" s="347">
        <f t="shared" si="23"/>
        <v>0</v>
      </c>
      <c r="AV17" s="7">
        <f t="shared" si="24"/>
        <v>978</v>
      </c>
      <c r="AW17" s="7">
        <f t="shared" si="83"/>
        <v>0</v>
      </c>
      <c r="AY17" s="7">
        <f>+'3 Analysis'!H37</f>
        <v>0</v>
      </c>
      <c r="AZ17" s="37">
        <f t="shared" si="25"/>
        <v>0</v>
      </c>
      <c r="BA17" s="346"/>
      <c r="BB17" s="347">
        <f t="shared" si="26"/>
        <v>0</v>
      </c>
      <c r="BC17" s="347">
        <f t="shared" si="27"/>
        <v>0</v>
      </c>
      <c r="BD17" s="7">
        <f t="shared" si="28"/>
        <v>978</v>
      </c>
      <c r="BE17" s="7">
        <f t="shared" si="84"/>
        <v>0</v>
      </c>
      <c r="BG17" s="7"/>
      <c r="BH17" s="37">
        <f t="shared" si="29"/>
        <v>0</v>
      </c>
      <c r="BI17" s="346"/>
      <c r="BJ17" s="347">
        <f t="shared" si="30"/>
        <v>0</v>
      </c>
      <c r="BK17" s="347">
        <f t="shared" si="31"/>
        <v>0</v>
      </c>
      <c r="BL17" s="7">
        <f t="shared" si="32"/>
        <v>978</v>
      </c>
      <c r="BM17" s="7">
        <f t="shared" si="85"/>
        <v>0</v>
      </c>
      <c r="BO17" s="7"/>
      <c r="BP17" s="37">
        <f t="shared" si="33"/>
        <v>0</v>
      </c>
      <c r="BQ17" s="346"/>
      <c r="BR17" s="347">
        <f t="shared" si="34"/>
        <v>0</v>
      </c>
      <c r="BS17" s="347">
        <f t="shared" si="35"/>
        <v>0</v>
      </c>
      <c r="BT17" s="7">
        <f t="shared" si="36"/>
        <v>978</v>
      </c>
      <c r="BU17" s="7">
        <f t="shared" si="86"/>
        <v>0</v>
      </c>
      <c r="BW17" s="7"/>
      <c r="BX17" s="37">
        <f t="shared" si="37"/>
        <v>0</v>
      </c>
      <c r="BY17" s="346"/>
      <c r="BZ17" s="347">
        <f t="shared" si="38"/>
        <v>0</v>
      </c>
      <c r="CA17" s="347">
        <f t="shared" si="39"/>
        <v>0</v>
      </c>
      <c r="CB17" s="7">
        <f t="shared" si="40"/>
        <v>978</v>
      </c>
      <c r="CC17" s="7">
        <f t="shared" si="87"/>
        <v>0</v>
      </c>
      <c r="CD17" s="7"/>
      <c r="CE17" s="7">
        <f>+'3 Analysis'!B37</f>
        <v>2.9685548193110298</v>
      </c>
      <c r="CF17" s="37">
        <f t="shared" si="41"/>
        <v>2.0097651259459524E-2</v>
      </c>
      <c r="CG17" s="346"/>
      <c r="CH17" s="347">
        <f t="shared" si="42"/>
        <v>201.86172771315003</v>
      </c>
      <c r="CI17" s="347">
        <f t="shared" si="43"/>
        <v>5450.2666482550512</v>
      </c>
      <c r="CJ17" s="7">
        <f t="shared" si="44"/>
        <v>978</v>
      </c>
      <c r="CK17" s="7">
        <f t="shared" si="88"/>
        <v>2903.2466132861873</v>
      </c>
      <c r="CL17" s="349"/>
      <c r="CN17" s="7">
        <f t="shared" si="45"/>
        <v>0</v>
      </c>
      <c r="CO17" s="37">
        <f t="shared" si="46"/>
        <v>0</v>
      </c>
      <c r="CP17" s="346"/>
      <c r="CQ17" s="347">
        <f t="shared" si="47"/>
        <v>0</v>
      </c>
      <c r="CR17" s="347">
        <f t="shared" si="48"/>
        <v>0</v>
      </c>
      <c r="CS17" s="7">
        <f t="shared" si="89"/>
        <v>0</v>
      </c>
      <c r="CT17" s="7">
        <f t="shared" si="49"/>
        <v>0</v>
      </c>
      <c r="CU17" s="7">
        <f t="shared" si="90"/>
        <v>0</v>
      </c>
      <c r="CW17" s="7">
        <f t="shared" si="50"/>
        <v>0</v>
      </c>
      <c r="CX17" s="37">
        <v>0</v>
      </c>
      <c r="CY17" s="346"/>
      <c r="CZ17" s="347">
        <f t="shared" si="51"/>
        <v>0</v>
      </c>
      <c r="DA17" s="347">
        <f t="shared" si="52"/>
        <v>0</v>
      </c>
      <c r="DB17" s="7">
        <f t="shared" si="91"/>
        <v>0</v>
      </c>
      <c r="DC17" s="7">
        <f t="shared" si="92"/>
        <v>0</v>
      </c>
      <c r="DE17" s="7">
        <f t="shared" si="53"/>
        <v>0</v>
      </c>
      <c r="DF17" s="37">
        <v>0</v>
      </c>
      <c r="DG17" s="346"/>
      <c r="DH17" s="347">
        <f t="shared" si="54"/>
        <v>0</v>
      </c>
      <c r="DI17" s="347">
        <f t="shared" si="55"/>
        <v>0</v>
      </c>
      <c r="DJ17" s="7">
        <f t="shared" si="93"/>
        <v>0</v>
      </c>
      <c r="DK17" s="7">
        <f t="shared" si="94"/>
        <v>0</v>
      </c>
      <c r="DM17" s="7">
        <f t="shared" si="56"/>
        <v>0</v>
      </c>
      <c r="DN17" s="37">
        <v>0</v>
      </c>
      <c r="DO17" s="346"/>
      <c r="DP17" s="347">
        <f t="shared" si="57"/>
        <v>0</v>
      </c>
      <c r="DQ17" s="347">
        <f t="shared" si="58"/>
        <v>0</v>
      </c>
      <c r="DR17" s="7">
        <f t="shared" si="95"/>
        <v>0</v>
      </c>
      <c r="DS17" s="7">
        <f t="shared" si="96"/>
        <v>0</v>
      </c>
      <c r="DU17" s="7">
        <f t="shared" si="59"/>
        <v>0</v>
      </c>
      <c r="DV17" s="37">
        <v>0</v>
      </c>
      <c r="DW17" s="346"/>
      <c r="DX17" s="347">
        <f t="shared" si="60"/>
        <v>0</v>
      </c>
      <c r="DY17" s="347">
        <f t="shared" si="61"/>
        <v>0</v>
      </c>
      <c r="DZ17" s="7">
        <f t="shared" si="97"/>
        <v>0</v>
      </c>
      <c r="EA17" s="7">
        <f t="shared" si="98"/>
        <v>0</v>
      </c>
      <c r="EB17" s="7"/>
      <c r="EC17" s="7">
        <f t="shared" si="62"/>
        <v>0</v>
      </c>
      <c r="ED17" s="37">
        <v>0</v>
      </c>
      <c r="EE17" s="346"/>
      <c r="EF17" s="347">
        <f t="shared" si="63"/>
        <v>0</v>
      </c>
      <c r="EG17" s="347">
        <f t="shared" si="64"/>
        <v>0</v>
      </c>
      <c r="EH17" s="7">
        <f t="shared" si="99"/>
        <v>0</v>
      </c>
      <c r="EI17" s="7">
        <f t="shared" si="100"/>
        <v>0</v>
      </c>
      <c r="EK17" s="7">
        <f t="shared" si="65"/>
        <v>0</v>
      </c>
      <c r="EL17" s="37">
        <v>0</v>
      </c>
      <c r="EM17" s="346"/>
      <c r="EN17" s="347">
        <f t="shared" si="66"/>
        <v>0</v>
      </c>
      <c r="EO17" s="347">
        <f t="shared" si="67"/>
        <v>0</v>
      </c>
      <c r="EP17" s="7">
        <f t="shared" si="68"/>
        <v>0</v>
      </c>
      <c r="EQ17" s="7"/>
      <c r="ER17" s="7"/>
      <c r="ES17" s="7">
        <f t="shared" si="69"/>
        <v>0</v>
      </c>
      <c r="ET17" s="37">
        <v>0</v>
      </c>
      <c r="EU17" s="346"/>
      <c r="EV17" s="347">
        <f t="shared" si="70"/>
        <v>0</v>
      </c>
      <c r="EW17" s="347">
        <f t="shared" si="71"/>
        <v>0</v>
      </c>
      <c r="EX17" s="7">
        <f t="shared" si="102"/>
        <v>0</v>
      </c>
      <c r="EY17" s="7">
        <f t="shared" si="103"/>
        <v>0</v>
      </c>
      <c r="EZ17" s="7"/>
      <c r="FA17" s="7">
        <f t="shared" si="72"/>
        <v>0</v>
      </c>
      <c r="FB17" s="37">
        <f t="shared" si="73"/>
        <v>0</v>
      </c>
      <c r="FC17" s="346"/>
      <c r="FD17" s="347">
        <f t="shared" si="74"/>
        <v>0</v>
      </c>
      <c r="FE17" s="347">
        <f t="shared" si="75"/>
        <v>0</v>
      </c>
      <c r="FF17" s="7">
        <f t="shared" si="104"/>
        <v>0</v>
      </c>
      <c r="FG17" s="7">
        <f t="shared" si="76"/>
        <v>0</v>
      </c>
      <c r="FH17" s="7">
        <f t="shared" si="105"/>
        <v>0</v>
      </c>
      <c r="FI17" s="7">
        <f t="shared" si="106"/>
        <v>0</v>
      </c>
      <c r="FJ17" s="7"/>
      <c r="FK17" s="19"/>
      <c r="FM17" s="261">
        <v>68</v>
      </c>
      <c r="FN17" s="346"/>
      <c r="FO17" s="7">
        <v>27</v>
      </c>
      <c r="FP17" s="7">
        <v>978</v>
      </c>
      <c r="FQ17" s="7"/>
      <c r="FR17" s="351"/>
      <c r="FS17" s="346"/>
      <c r="FT17" s="346"/>
      <c r="FU17" s="346"/>
      <c r="FV17" s="346"/>
      <c r="FX17" s="19"/>
      <c r="FZ17" s="5" t="s">
        <v>864</v>
      </c>
      <c r="GB17" s="346" t="s">
        <v>1135</v>
      </c>
      <c r="GC17" s="402"/>
      <c r="GD17" s="347">
        <f>+SUM('7 HIDE Comparis with FBS IDDRI'!Z275)*1000000</f>
        <v>9274720</v>
      </c>
      <c r="GE17" s="276"/>
      <c r="GF17" s="350"/>
      <c r="GG17" s="350"/>
      <c r="GH17"/>
      <c r="GI17" s="346" t="s">
        <v>1135</v>
      </c>
      <c r="GJ17" s="402"/>
      <c r="GK17" s="347">
        <f>+SUM('7 HIDE Comparis with FBS IDDRI'!AA275)*1000000</f>
        <v>856517.31218865106</v>
      </c>
      <c r="GL17" s="276"/>
      <c r="GM17" s="350"/>
      <c r="GN17" s="350"/>
      <c r="GP17" s="346"/>
      <c r="GQ17" s="276">
        <f>+SUM(CQ17/E17)</f>
        <v>0</v>
      </c>
      <c r="GR17" s="350"/>
      <c r="GT17" s="19"/>
      <c r="GV17" s="5" t="s">
        <v>939</v>
      </c>
    </row>
    <row r="18" spans="1:204" x14ac:dyDescent="0.35">
      <c r="A18" s="352" t="s">
        <v>440</v>
      </c>
      <c r="B18" s="7">
        <f>+SUM((K18*K$70)+(S18*S$70)+(AA18*AA$70)+(AI18*AI$70)+(AQ18*AQ$70)+(AY18*AY$70)+(BG18*BG$70)+(BO18*BO$70)+(BW18*BW$70))</f>
        <v>106953.18379200017</v>
      </c>
      <c r="C18" s="37">
        <f t="shared" si="0"/>
        <v>1.2809900851845191E-2</v>
      </c>
      <c r="D18" s="346"/>
      <c r="E18" s="347">
        <f t="shared" si="1"/>
        <v>2256072.2871680036</v>
      </c>
      <c r="F18" s="347">
        <f t="shared" si="2"/>
        <v>1303549060.5760021</v>
      </c>
      <c r="G18" s="7">
        <f t="shared" si="3"/>
        <v>7590</v>
      </c>
      <c r="H18" s="7">
        <f t="shared" si="78"/>
        <v>811774664.98128128</v>
      </c>
      <c r="I18" s="348">
        <f t="shared" si="4"/>
        <v>811774664.98128128</v>
      </c>
      <c r="K18" s="7">
        <f>+'3 Analysis'!C63</f>
        <v>0.56319226416497803</v>
      </c>
      <c r="L18" s="37">
        <f t="shared" si="5"/>
        <v>3.1251622677785228E-3</v>
      </c>
      <c r="M18" s="346"/>
      <c r="N18" s="347">
        <f t="shared" si="79"/>
        <v>11.879987247514237</v>
      </c>
      <c r="O18" s="347">
        <f t="shared" si="6"/>
        <v>6864.2065700791345</v>
      </c>
      <c r="P18" s="7">
        <f t="shared" si="7"/>
        <v>7590</v>
      </c>
      <c r="Q18" s="7">
        <f t="shared" si="80"/>
        <v>4274.6292850121836</v>
      </c>
      <c r="S18" s="7">
        <f>+'3 Analysis'!D63</f>
        <v>11.7551905555615</v>
      </c>
      <c r="T18" s="37">
        <f t="shared" si="8"/>
        <v>4.9719996028417868E-2</v>
      </c>
      <c r="U18" s="346"/>
      <c r="V18" s="347">
        <f t="shared" si="9"/>
        <v>247.96419052244258</v>
      </c>
      <c r="W18" s="347">
        <f t="shared" si="10"/>
        <v>143272.66437804018</v>
      </c>
      <c r="X18" s="7">
        <f t="shared" si="11"/>
        <v>7590</v>
      </c>
      <c r="Y18" s="7">
        <f t="shared" ref="Y18:Y19" si="107">+SUM(S18*X18)</f>
        <v>89221.896316711776</v>
      </c>
      <c r="AA18" s="7">
        <f>+'3 Analysis'!E63</f>
        <v>10.752088135960999</v>
      </c>
      <c r="AB18" s="37">
        <f t="shared" si="13"/>
        <v>0.45073000195505286</v>
      </c>
      <c r="AC18" s="346"/>
      <c r="AD18" s="347">
        <f t="shared" si="14"/>
        <v>226.80473093633972</v>
      </c>
      <c r="AE18" s="347">
        <f t="shared" si="15"/>
        <v>131046.81779384946</v>
      </c>
      <c r="AF18" s="7">
        <f t="shared" si="16"/>
        <v>7590</v>
      </c>
      <c r="AG18" s="7">
        <f t="shared" ref="AG18:AG19" si="108">+SUM(AA18*AF18)</f>
        <v>81608.34895194399</v>
      </c>
      <c r="AI18" s="7"/>
      <c r="AJ18" s="37">
        <f t="shared" si="17"/>
        <v>0</v>
      </c>
      <c r="AK18" s="346"/>
      <c r="AL18" s="347">
        <f t="shared" si="18"/>
        <v>0</v>
      </c>
      <c r="AM18" s="347">
        <f t="shared" si="19"/>
        <v>0</v>
      </c>
      <c r="AN18" s="7">
        <f t="shared" si="20"/>
        <v>7590</v>
      </c>
      <c r="AO18" s="7">
        <f t="shared" ref="AO18" si="109">+SUM(AI18*AN18)</f>
        <v>0</v>
      </c>
      <c r="AQ18" s="7">
        <f>+'3 Analysis'!G63</f>
        <v>0</v>
      </c>
      <c r="AR18" s="37">
        <f t="shared" si="21"/>
        <v>0</v>
      </c>
      <c r="AS18" s="346"/>
      <c r="AT18" s="347">
        <f t="shared" si="22"/>
        <v>0</v>
      </c>
      <c r="AU18" s="347">
        <f t="shared" si="23"/>
        <v>0</v>
      </c>
      <c r="AV18" s="7">
        <f t="shared" si="24"/>
        <v>7590</v>
      </c>
      <c r="AW18" s="7">
        <f t="shared" ref="AW18:AW19" si="110">+SUM(AQ18*AV18)</f>
        <v>0</v>
      </c>
      <c r="AY18" s="7"/>
      <c r="AZ18" s="37">
        <f t="shared" si="25"/>
        <v>0</v>
      </c>
      <c r="BA18" s="346"/>
      <c r="BB18" s="347">
        <f t="shared" si="26"/>
        <v>0</v>
      </c>
      <c r="BC18" s="347">
        <f t="shared" si="27"/>
        <v>0</v>
      </c>
      <c r="BD18" s="7">
        <f t="shared" si="28"/>
        <v>7590</v>
      </c>
      <c r="BE18" s="7">
        <f t="shared" ref="BE18" si="111">+SUM(AY18*BD18)</f>
        <v>0</v>
      </c>
      <c r="BG18" s="7"/>
      <c r="BH18" s="37">
        <f t="shared" si="29"/>
        <v>0</v>
      </c>
      <c r="BI18" s="346"/>
      <c r="BJ18" s="347">
        <f t="shared" si="30"/>
        <v>0</v>
      </c>
      <c r="BK18" s="347">
        <f t="shared" si="31"/>
        <v>0</v>
      </c>
      <c r="BL18" s="7">
        <f t="shared" si="32"/>
        <v>7590</v>
      </c>
      <c r="BM18" s="7">
        <f t="shared" ref="BM18" si="112">+SUM(BG18*BL18)</f>
        <v>0</v>
      </c>
      <c r="BO18" s="7"/>
      <c r="BP18" s="37">
        <f t="shared" si="33"/>
        <v>0</v>
      </c>
      <c r="BQ18" s="346"/>
      <c r="BR18" s="347">
        <f t="shared" si="34"/>
        <v>0</v>
      </c>
      <c r="BS18" s="347">
        <f t="shared" si="35"/>
        <v>0</v>
      </c>
      <c r="BT18" s="7">
        <f t="shared" si="36"/>
        <v>7590</v>
      </c>
      <c r="BU18" s="7">
        <f t="shared" ref="BU18" si="113">+SUM(BO18*BT18)</f>
        <v>0</v>
      </c>
      <c r="BW18" s="7"/>
      <c r="BX18" s="37">
        <f t="shared" si="37"/>
        <v>0</v>
      </c>
      <c r="BY18" s="346"/>
      <c r="BZ18" s="347">
        <f t="shared" si="38"/>
        <v>0</v>
      </c>
      <c r="CA18" s="347">
        <f t="shared" si="39"/>
        <v>0</v>
      </c>
      <c r="CB18" s="7">
        <f t="shared" si="40"/>
        <v>7590</v>
      </c>
      <c r="CC18" s="7">
        <f t="shared" ref="CC18" si="114">+SUM(BW18*CB18)</f>
        <v>0</v>
      </c>
      <c r="CD18" s="7"/>
      <c r="CE18" s="7">
        <f>+'3 Analysis'!B63</f>
        <v>1.93514300049205</v>
      </c>
      <c r="CF18" s="37">
        <f t="shared" si="41"/>
        <v>1.3101266955918879E-2</v>
      </c>
      <c r="CG18" s="346"/>
      <c r="CH18" s="347">
        <f t="shared" si="42"/>
        <v>40.819939531746833</v>
      </c>
      <c r="CI18" s="347">
        <f t="shared" si="43"/>
        <v>23585.589048732167</v>
      </c>
      <c r="CJ18" s="7">
        <f t="shared" si="44"/>
        <v>7590</v>
      </c>
      <c r="CK18" s="7">
        <f t="shared" si="88"/>
        <v>14687.73537373466</v>
      </c>
      <c r="CL18" s="349"/>
      <c r="CN18" s="7">
        <f t="shared" si="45"/>
        <v>64537.045618246819</v>
      </c>
      <c r="CO18" s="37">
        <f t="shared" si="46"/>
        <v>7.9292696922255122E-3</v>
      </c>
      <c r="CP18" s="346"/>
      <c r="CQ18" s="347">
        <f t="shared" si="47"/>
        <v>1019685.3207682997</v>
      </c>
      <c r="CR18" s="347">
        <f t="shared" si="48"/>
        <v>736462351.81097829</v>
      </c>
      <c r="CS18" s="7">
        <f t="shared" si="89"/>
        <v>5437.8431372549021</v>
      </c>
      <c r="CT18" s="7">
        <f t="shared" si="49"/>
        <v>6473.397793504947</v>
      </c>
      <c r="CU18" s="7">
        <f t="shared" si="90"/>
        <v>350942330.61388999</v>
      </c>
      <c r="CW18" s="7">
        <f t="shared" si="50"/>
        <v>0</v>
      </c>
      <c r="CX18" s="37">
        <v>0</v>
      </c>
      <c r="CY18" s="346"/>
      <c r="CZ18" s="347">
        <f t="shared" si="51"/>
        <v>0</v>
      </c>
      <c r="DA18" s="347">
        <f t="shared" si="52"/>
        <v>0</v>
      </c>
      <c r="DB18" s="7">
        <f t="shared" si="91"/>
        <v>5437.8431372549021</v>
      </c>
      <c r="DC18" s="7">
        <f t="shared" si="92"/>
        <v>0</v>
      </c>
      <c r="DE18" s="7">
        <f t="shared" si="53"/>
        <v>0</v>
      </c>
      <c r="DF18" s="37">
        <v>0</v>
      </c>
      <c r="DG18" s="346"/>
      <c r="DH18" s="347">
        <f t="shared" si="54"/>
        <v>0</v>
      </c>
      <c r="DI18" s="347">
        <f t="shared" si="55"/>
        <v>0</v>
      </c>
      <c r="DJ18" s="7">
        <f t="shared" si="93"/>
        <v>5437.8431372549021</v>
      </c>
      <c r="DK18" s="7">
        <f t="shared" si="94"/>
        <v>0</v>
      </c>
      <c r="DM18" s="7">
        <f t="shared" si="56"/>
        <v>0</v>
      </c>
      <c r="DN18" s="37">
        <v>0</v>
      </c>
      <c r="DO18" s="346"/>
      <c r="DP18" s="347">
        <f t="shared" si="57"/>
        <v>0</v>
      </c>
      <c r="DQ18" s="347">
        <f t="shared" si="58"/>
        <v>0</v>
      </c>
      <c r="DR18" s="7">
        <f t="shared" si="95"/>
        <v>5437.8431372549021</v>
      </c>
      <c r="DS18" s="7">
        <f t="shared" si="96"/>
        <v>0</v>
      </c>
      <c r="DU18" s="7">
        <f t="shared" si="59"/>
        <v>0</v>
      </c>
      <c r="DV18" s="37">
        <v>0</v>
      </c>
      <c r="DW18" s="346"/>
      <c r="DX18" s="347">
        <f t="shared" si="60"/>
        <v>0</v>
      </c>
      <c r="DY18" s="347">
        <f t="shared" si="61"/>
        <v>0</v>
      </c>
      <c r="DZ18" s="7">
        <f t="shared" si="97"/>
        <v>5437.8431372549021</v>
      </c>
      <c r="EA18" s="7">
        <f t="shared" si="98"/>
        <v>0</v>
      </c>
      <c r="EB18" s="7"/>
      <c r="EC18" s="7">
        <f t="shared" si="62"/>
        <v>0</v>
      </c>
      <c r="ED18" s="37">
        <v>0</v>
      </c>
      <c r="EE18" s="346"/>
      <c r="EF18" s="347">
        <f t="shared" si="63"/>
        <v>0</v>
      </c>
      <c r="EG18" s="347">
        <f t="shared" si="64"/>
        <v>0</v>
      </c>
      <c r="EH18" s="7">
        <f t="shared" si="99"/>
        <v>5437.8431372549021</v>
      </c>
      <c r="EI18" s="7">
        <f t="shared" si="100"/>
        <v>0</v>
      </c>
      <c r="EK18" s="7">
        <f t="shared" si="65"/>
        <v>0</v>
      </c>
      <c r="EL18" s="37">
        <v>0</v>
      </c>
      <c r="EM18" s="346"/>
      <c r="EN18" s="347">
        <f t="shared" si="66"/>
        <v>0</v>
      </c>
      <c r="EO18" s="347">
        <f t="shared" si="67"/>
        <v>0</v>
      </c>
      <c r="EP18" s="7">
        <f t="shared" si="68"/>
        <v>5437.8431372549021</v>
      </c>
      <c r="EQ18" s="7"/>
      <c r="ER18" s="7"/>
      <c r="ES18" s="7">
        <f t="shared" si="69"/>
        <v>23.8548312500245</v>
      </c>
      <c r="ET18" s="37">
        <v>1</v>
      </c>
      <c r="EU18" s="346"/>
      <c r="EV18" s="347">
        <f t="shared" si="70"/>
        <v>376.90633375038709</v>
      </c>
      <c r="EW18" s="347">
        <f t="shared" si="71"/>
        <v>272218.61422612035</v>
      </c>
      <c r="EX18" s="7">
        <f t="shared" si="102"/>
        <v>5437.8431372549021</v>
      </c>
      <c r="EY18" s="7">
        <f t="shared" si="103"/>
        <v>129718.8304033195</v>
      </c>
      <c r="EZ18" s="7"/>
      <c r="FA18" s="7">
        <f t="shared" si="72"/>
        <v>65648.505141999936</v>
      </c>
      <c r="FB18" s="37">
        <f t="shared" si="73"/>
        <v>7.9292696922255122E-3</v>
      </c>
      <c r="FC18" s="346"/>
      <c r="FD18" s="347">
        <f t="shared" si="74"/>
        <v>1037246.381243599</v>
      </c>
      <c r="FE18" s="347">
        <f>+SUM(EW18*ES70)</f>
        <v>749145735.23772895</v>
      </c>
      <c r="FF18" s="7">
        <f t="shared" si="104"/>
        <v>5437.8431372549021</v>
      </c>
      <c r="FG18" s="7">
        <f t="shared" ref="FG18" si="115">+SUM(FH18/FA$70)</f>
        <v>6584.8829034864802</v>
      </c>
      <c r="FH18" s="7">
        <f t="shared" ref="FH18" si="116">+SUM(FA18*FF18)</f>
        <v>356986273.15746748</v>
      </c>
      <c r="FI18" s="7">
        <f>+FH18</f>
        <v>356986273.15746748</v>
      </c>
      <c r="FJ18" s="7"/>
      <c r="FK18" s="19"/>
      <c r="FM18" s="284">
        <f>+'8 HIDE Comparis AginUK (crops)'!BN60</f>
        <v>21.094017094017094</v>
      </c>
      <c r="FN18" s="346"/>
      <c r="FO18" s="7">
        <f>+'8 HIDE Comparis AginUK (crops)'!BN62</f>
        <v>577.79578606158839</v>
      </c>
      <c r="FP18" s="7">
        <v>7590</v>
      </c>
      <c r="FQ18" s="7"/>
      <c r="FR18" s="285">
        <v>15.8</v>
      </c>
      <c r="FS18" s="346"/>
      <c r="FT18" s="347">
        <f>+SUM(FO18*1.25)</f>
        <v>722.24473257698548</v>
      </c>
      <c r="FU18" s="347"/>
      <c r="FV18" s="7">
        <f>+SUM('3 Analysis'!AL239-'3 Analysis'!AL244)/'3 Analysis'!AL16</f>
        <v>5437.8431372549021</v>
      </c>
      <c r="FX18" s="19"/>
      <c r="FZ18" s="5" t="s">
        <v>922</v>
      </c>
      <c r="GB18" s="346" t="s">
        <v>1135</v>
      </c>
      <c r="GC18" s="402"/>
      <c r="GD18" s="347">
        <f>+SUM('7 HIDE Comparis with FBS IDDRI'!Z274)*1000000</f>
        <v>2223019.9999999995</v>
      </c>
      <c r="GE18" s="276"/>
      <c r="GF18" s="350"/>
      <c r="GG18" s="350"/>
      <c r="GH18"/>
      <c r="GI18" s="346" t="s">
        <v>1135</v>
      </c>
      <c r="GJ18" s="276"/>
      <c r="GK18" s="347">
        <f>+SUM('7 HIDE Comparis with FBS IDDRI'!AA274)*1000000</f>
        <v>4298396.7571847001</v>
      </c>
      <c r="GL18" s="276"/>
      <c r="GM18" s="350"/>
      <c r="GN18" s="350"/>
      <c r="GP18" s="37">
        <f>+SUM(CN18/B18)</f>
        <v>0.60341397357330495</v>
      </c>
      <c r="GQ18" s="276">
        <f>+SUM((CQ18+CQ14)/(E18+E14))</f>
        <v>0.90056462368256107</v>
      </c>
      <c r="GR18" s="350"/>
      <c r="GT18" s="19"/>
      <c r="GV18" s="5" t="s">
        <v>940</v>
      </c>
    </row>
    <row r="19" spans="1:204" x14ac:dyDescent="0.35">
      <c r="A19" s="352" t="s">
        <v>889</v>
      </c>
      <c r="B19" s="7">
        <v>31561.599999999999</v>
      </c>
      <c r="C19" s="37">
        <f t="shared" si="0"/>
        <v>3.7801676620667166E-3</v>
      </c>
      <c r="D19" s="346"/>
      <c r="E19" s="347">
        <f t="shared" ref="E19" si="117">+SUM($FM19*B19)</f>
        <v>678574.4</v>
      </c>
      <c r="F19" s="347">
        <f t="shared" ref="F19" si="118">+SUM(E19*$FO19)</f>
        <v>740769317.64705884</v>
      </c>
      <c r="G19" s="7">
        <f t="shared" si="3"/>
        <v>7590</v>
      </c>
      <c r="H19" s="7">
        <f>+SUM(B19*G19)</f>
        <v>239552544</v>
      </c>
      <c r="I19" s="348">
        <f>+SUM(B19*G19)</f>
        <v>239552544</v>
      </c>
      <c r="K19" s="7"/>
      <c r="L19" s="37">
        <f t="shared" ref="L19" si="119">+SUM(K19/K$53)</f>
        <v>0</v>
      </c>
      <c r="M19" s="346"/>
      <c r="N19" s="347">
        <f t="shared" ref="N19" si="120">+SUM($FM19*K19)</f>
        <v>0</v>
      </c>
      <c r="O19" s="347">
        <f t="shared" ref="O19" si="121">+SUM(N19*$FO19)</f>
        <v>0</v>
      </c>
      <c r="P19" s="7">
        <f t="shared" si="7"/>
        <v>7590</v>
      </c>
      <c r="Q19" s="7">
        <f t="shared" ref="Q19" si="122">+SUM(K19*P19)</f>
        <v>0</v>
      </c>
      <c r="S19" s="7"/>
      <c r="T19" s="37">
        <f t="shared" si="8"/>
        <v>0</v>
      </c>
      <c r="U19" s="346"/>
      <c r="V19" s="347">
        <f t="shared" si="9"/>
        <v>0</v>
      </c>
      <c r="W19" s="347">
        <f t="shared" si="10"/>
        <v>0</v>
      </c>
      <c r="X19" s="7">
        <f t="shared" si="11"/>
        <v>7590</v>
      </c>
      <c r="Y19" s="7">
        <f t="shared" si="107"/>
        <v>0</v>
      </c>
      <c r="AA19" s="7"/>
      <c r="AB19" s="37">
        <f t="shared" si="13"/>
        <v>0</v>
      </c>
      <c r="AC19" s="346"/>
      <c r="AD19" s="347">
        <f t="shared" si="14"/>
        <v>0</v>
      </c>
      <c r="AE19" s="347">
        <f t="shared" si="15"/>
        <v>0</v>
      </c>
      <c r="AF19" s="7">
        <f t="shared" si="16"/>
        <v>7590</v>
      </c>
      <c r="AG19" s="7">
        <f t="shared" si="108"/>
        <v>0</v>
      </c>
      <c r="AI19" s="7"/>
      <c r="AJ19" s="37">
        <f t="shared" ref="AJ19" si="123">+SUM(AI19/AI$53)</f>
        <v>0</v>
      </c>
      <c r="AK19" s="346"/>
      <c r="AL19" s="347">
        <f t="shared" ref="AL19" si="124">+SUM($FM19*AI19)</f>
        <v>0</v>
      </c>
      <c r="AM19" s="347">
        <f t="shared" ref="AM19" si="125">+SUM(AL19*$FO19)</f>
        <v>0</v>
      </c>
      <c r="AN19" s="7">
        <f t="shared" si="20"/>
        <v>7590</v>
      </c>
      <c r="AO19" s="7">
        <f t="shared" ref="AO19" si="126">+SUM(AI19*AN19)</f>
        <v>0</v>
      </c>
      <c r="AQ19" s="7"/>
      <c r="AR19" s="37">
        <f t="shared" si="21"/>
        <v>0</v>
      </c>
      <c r="AS19" s="346"/>
      <c r="AT19" s="347">
        <f t="shared" si="22"/>
        <v>0</v>
      </c>
      <c r="AU19" s="347">
        <f t="shared" si="23"/>
        <v>0</v>
      </c>
      <c r="AV19" s="7">
        <f t="shared" si="24"/>
        <v>7590</v>
      </c>
      <c r="AW19" s="7">
        <f t="shared" si="110"/>
        <v>0</v>
      </c>
      <c r="AY19" s="7"/>
      <c r="AZ19" s="37">
        <f t="shared" ref="AZ19" si="127">+SUM(AY19/AY$53)</f>
        <v>0</v>
      </c>
      <c r="BA19" s="346"/>
      <c r="BB19" s="347">
        <f t="shared" ref="BB19" si="128">+SUM($FM19*AY19)</f>
        <v>0</v>
      </c>
      <c r="BC19" s="347">
        <f t="shared" ref="BC19" si="129">+SUM(BB19*$FO19)</f>
        <v>0</v>
      </c>
      <c r="BD19" s="7">
        <f t="shared" si="28"/>
        <v>7590</v>
      </c>
      <c r="BE19" s="7">
        <f t="shared" ref="BE19" si="130">+SUM(AY19*BD19)</f>
        <v>0</v>
      </c>
      <c r="BG19" s="7"/>
      <c r="BH19" s="37">
        <f t="shared" ref="BH19" si="131">+SUM(BG19/BG$53)</f>
        <v>0</v>
      </c>
      <c r="BI19" s="346"/>
      <c r="BJ19" s="347">
        <f t="shared" ref="BJ19" si="132">+SUM($FM19*BG19)</f>
        <v>0</v>
      </c>
      <c r="BK19" s="347">
        <f t="shared" ref="BK19" si="133">+SUM(BJ19*$FO19)</f>
        <v>0</v>
      </c>
      <c r="BL19" s="7">
        <f t="shared" si="32"/>
        <v>7590</v>
      </c>
      <c r="BM19" s="7">
        <f t="shared" ref="BM19" si="134">+SUM(BG19*BL19)</f>
        <v>0</v>
      </c>
      <c r="BO19" s="7"/>
      <c r="BP19" s="37">
        <f t="shared" ref="BP19" si="135">+SUM(BO19/BO$53)</f>
        <v>0</v>
      </c>
      <c r="BQ19" s="346"/>
      <c r="BR19" s="347">
        <f t="shared" ref="BR19" si="136">+SUM($FM19*BO19)</f>
        <v>0</v>
      </c>
      <c r="BS19" s="347">
        <f t="shared" ref="BS19" si="137">+SUM(BR19*$FO19)</f>
        <v>0</v>
      </c>
      <c r="BT19" s="7">
        <f t="shared" si="36"/>
        <v>7590</v>
      </c>
      <c r="BU19" s="7">
        <f t="shared" ref="BU19" si="138">+SUM(BO19*BT19)</f>
        <v>0</v>
      </c>
      <c r="BW19" s="7"/>
      <c r="BX19" s="37">
        <f t="shared" ref="BX19" si="139">+SUM(BW19/BW$53)</f>
        <v>0</v>
      </c>
      <c r="BY19" s="346"/>
      <c r="BZ19" s="347">
        <f t="shared" ref="BZ19" si="140">+SUM($FM19*BW19)</f>
        <v>0</v>
      </c>
      <c r="CA19" s="347">
        <f t="shared" ref="CA19" si="141">+SUM(BZ19*$FO19)</f>
        <v>0</v>
      </c>
      <c r="CB19" s="7">
        <f t="shared" si="40"/>
        <v>7590</v>
      </c>
      <c r="CC19" s="7">
        <f t="shared" ref="CC19" si="142">+SUM(BW19*CB19)</f>
        <v>0</v>
      </c>
      <c r="CD19" s="7"/>
      <c r="CE19" s="7">
        <f>+'3 Analysis'!B63</f>
        <v>1.93514300049205</v>
      </c>
      <c r="CF19" s="37">
        <f t="shared" si="41"/>
        <v>1.3101266955918879E-2</v>
      </c>
      <c r="CG19" s="346"/>
      <c r="CH19" s="347">
        <f t="shared" si="42"/>
        <v>41.605574510579075</v>
      </c>
      <c r="CI19" s="347">
        <f t="shared" si="43"/>
        <v>45418.944540960467</v>
      </c>
      <c r="CJ19" s="7">
        <f t="shared" si="44"/>
        <v>7590</v>
      </c>
      <c r="CK19" s="7">
        <f t="shared" ref="CK19" si="143">+SUM(CE19*CJ19)</f>
        <v>14687.73537373466</v>
      </c>
      <c r="CL19" s="349"/>
      <c r="CN19" s="7">
        <f t="shared" si="45"/>
        <v>31027.247529536151</v>
      </c>
      <c r="CO19" s="37">
        <f t="shared" si="46"/>
        <v>3.8121269902006592E-3</v>
      </c>
      <c r="CP19" s="346"/>
      <c r="CQ19" s="347">
        <f t="shared" si="47"/>
        <v>502641.40997848561</v>
      </c>
      <c r="CR19" s="347">
        <f t="shared" si="48"/>
        <v>685888928.11701703</v>
      </c>
      <c r="CS19" s="7">
        <f t="shared" si="89"/>
        <v>5437.8431372549021</v>
      </c>
      <c r="CT19" s="7">
        <f t="shared" si="49"/>
        <v>3112.1925984080613</v>
      </c>
      <c r="CU19" s="7">
        <f t="shared" si="90"/>
        <v>168721305.04639727</v>
      </c>
      <c r="CW19" s="7">
        <f t="shared" si="50"/>
        <v>0</v>
      </c>
      <c r="CX19" s="37">
        <v>0</v>
      </c>
      <c r="CY19" s="346"/>
      <c r="CZ19" s="347">
        <f t="shared" si="51"/>
        <v>0</v>
      </c>
      <c r="DA19" s="347">
        <f t="shared" si="52"/>
        <v>0</v>
      </c>
      <c r="DB19" s="7">
        <f t="shared" si="91"/>
        <v>5437.8431372549021</v>
      </c>
      <c r="DC19" s="7">
        <f t="shared" si="92"/>
        <v>0</v>
      </c>
      <c r="DE19" s="7">
        <f t="shared" si="53"/>
        <v>0</v>
      </c>
      <c r="DF19" s="37">
        <v>0</v>
      </c>
      <c r="DG19" s="346"/>
      <c r="DH19" s="347">
        <f t="shared" si="54"/>
        <v>0</v>
      </c>
      <c r="DI19" s="347">
        <f t="shared" si="55"/>
        <v>0</v>
      </c>
      <c r="DJ19" s="7">
        <f t="shared" si="93"/>
        <v>5437.8431372549021</v>
      </c>
      <c r="DK19" s="7">
        <f t="shared" si="94"/>
        <v>0</v>
      </c>
      <c r="DM19" s="7">
        <f t="shared" si="56"/>
        <v>0</v>
      </c>
      <c r="DN19" s="37">
        <v>0</v>
      </c>
      <c r="DO19" s="346"/>
      <c r="DP19" s="347">
        <f t="shared" si="57"/>
        <v>0</v>
      </c>
      <c r="DQ19" s="347">
        <f t="shared" si="58"/>
        <v>0</v>
      </c>
      <c r="DR19" s="7">
        <f t="shared" si="95"/>
        <v>5437.8431372549021</v>
      </c>
      <c r="DS19" s="7">
        <f t="shared" si="96"/>
        <v>0</v>
      </c>
      <c r="DU19" s="7">
        <f t="shared" si="59"/>
        <v>0</v>
      </c>
      <c r="DV19" s="37">
        <v>0</v>
      </c>
      <c r="DW19" s="346"/>
      <c r="DX19" s="347">
        <f t="shared" si="60"/>
        <v>0</v>
      </c>
      <c r="DY19" s="347">
        <f t="shared" si="61"/>
        <v>0</v>
      </c>
      <c r="DZ19" s="7">
        <f t="shared" si="97"/>
        <v>5437.8431372549021</v>
      </c>
      <c r="EA19" s="7">
        <f t="shared" si="98"/>
        <v>0</v>
      </c>
      <c r="EB19" s="7"/>
      <c r="EC19" s="7">
        <f t="shared" si="62"/>
        <v>0</v>
      </c>
      <c r="ED19" s="37">
        <v>0</v>
      </c>
      <c r="EE19" s="346"/>
      <c r="EF19" s="347">
        <f t="shared" si="63"/>
        <v>0</v>
      </c>
      <c r="EG19" s="347">
        <f t="shared" si="64"/>
        <v>0</v>
      </c>
      <c r="EH19" s="7">
        <f t="shared" si="99"/>
        <v>5437.8431372549021</v>
      </c>
      <c r="EI19" s="7">
        <f t="shared" si="100"/>
        <v>0</v>
      </c>
      <c r="EK19" s="7">
        <f t="shared" si="65"/>
        <v>0</v>
      </c>
      <c r="EL19" s="37">
        <v>0</v>
      </c>
      <c r="EM19" s="346"/>
      <c r="EN19" s="347">
        <f t="shared" si="66"/>
        <v>0</v>
      </c>
      <c r="EO19" s="347">
        <f t="shared" si="67"/>
        <v>0</v>
      </c>
      <c r="EP19" s="7">
        <f t="shared" si="68"/>
        <v>5437.8431372549021</v>
      </c>
      <c r="EQ19" s="7"/>
      <c r="ER19" s="7"/>
      <c r="ES19" s="7">
        <f t="shared" si="69"/>
        <v>0</v>
      </c>
      <c r="ET19" s="37">
        <v>0</v>
      </c>
      <c r="EU19" s="346"/>
      <c r="EV19" s="347">
        <f t="shared" si="70"/>
        <v>0</v>
      </c>
      <c r="EW19" s="347">
        <f t="shared" si="71"/>
        <v>0</v>
      </c>
      <c r="EX19" s="7">
        <f t="shared" si="102"/>
        <v>5437.8431372549021</v>
      </c>
      <c r="EY19" s="7">
        <f t="shared" si="103"/>
        <v>0</v>
      </c>
      <c r="EZ19" s="7"/>
      <c r="FA19" s="7">
        <f>+SUM(B19)</f>
        <v>31561.599999999999</v>
      </c>
      <c r="FB19" s="37">
        <f t="shared" si="73"/>
        <v>3.8121269902006592E-3</v>
      </c>
      <c r="FC19" s="346"/>
      <c r="FD19" s="347">
        <f t="shared" si="74"/>
        <v>511297.91999999993</v>
      </c>
      <c r="FE19" s="347">
        <f>+SUM(EW19*ES71)</f>
        <v>0</v>
      </c>
      <c r="FF19" s="7">
        <f t="shared" si="104"/>
        <v>5437.8431372549021</v>
      </c>
      <c r="FG19" s="7">
        <f t="shared" ref="FG19" si="144">+SUM(FH19/FA$70)</f>
        <v>3165.7909010591607</v>
      </c>
      <c r="FH19" s="7">
        <f t="shared" ref="FH19" si="145">+SUM(FA19*FF19)</f>
        <v>171627029.96078432</v>
      </c>
      <c r="FI19" s="7">
        <f>+FH19</f>
        <v>171627029.96078432</v>
      </c>
      <c r="FJ19" s="7"/>
      <c r="FK19" s="19"/>
      <c r="FM19" s="261">
        <f>+'8 HIDE Comparis AginUK (crops)'!CR60</f>
        <v>21.5</v>
      </c>
      <c r="FN19" s="346"/>
      <c r="FO19" s="7">
        <f>+'8 HIDE Comparis AginUK (crops)'!CR62</f>
        <v>1091.655266757866</v>
      </c>
      <c r="FP19" s="7">
        <v>7590</v>
      </c>
      <c r="FQ19" s="7"/>
      <c r="FR19" s="285">
        <v>16.2</v>
      </c>
      <c r="FS19" s="346"/>
      <c r="FT19" s="347">
        <f>+SUM(FO19*1.25)</f>
        <v>1364.5690834473326</v>
      </c>
      <c r="FU19" s="347"/>
      <c r="FV19" s="7">
        <f>+FV18</f>
        <v>5437.8431372549021</v>
      </c>
      <c r="FX19" s="19"/>
      <c r="FZ19" s="5" t="s">
        <v>922</v>
      </c>
      <c r="GB19" s="347">
        <f>+'7 HIDE Comparis with FBS IDDRI'!Z314</f>
        <v>15827.789655735081</v>
      </c>
      <c r="GC19" s="276"/>
      <c r="GD19" s="347">
        <f>+SUM('7 HIDE Comparis with FBS IDDRI'!Z273)*1000000</f>
        <v>690990</v>
      </c>
      <c r="GE19" s="276"/>
      <c r="GF19" s="350"/>
      <c r="GG19" s="350"/>
      <c r="GH19"/>
      <c r="GI19" s="347">
        <f>+'7 HIDE Comparis with FBS IDDRI'!AA314</f>
        <v>131426.84862130895</v>
      </c>
      <c r="GJ19" s="276"/>
      <c r="GK19" s="347">
        <f>+SUM('7 HIDE Comparis with FBS IDDRI'!AA273)*1000000</f>
        <v>3887687.2813288751</v>
      </c>
      <c r="GL19" s="276"/>
      <c r="GM19" s="350"/>
      <c r="GN19" s="350"/>
      <c r="GP19" s="37">
        <f>+SUM(CN19/B19)</f>
        <v>0.98306953796816865</v>
      </c>
      <c r="GQ19" s="276">
        <f>+SUM(CQ19/E19)</f>
        <v>0.74073146581787586</v>
      </c>
      <c r="GR19" s="350"/>
      <c r="GT19" s="19"/>
      <c r="GV19" s="5" t="s">
        <v>941</v>
      </c>
    </row>
    <row r="20" spans="1:204" ht="15" thickBot="1" x14ac:dyDescent="0.4">
      <c r="A20" s="5" t="s">
        <v>814</v>
      </c>
      <c r="B20" s="7">
        <f>+SUM((K20*K$70)+(S20*S$70)+(AA20*AA$70)+(AI20*AI$70)+(AQ20*AQ$70)+(AY20*AY$70)+(BG20*BG$70)+(BO20*BO$70)+(BW20*BW$70))</f>
        <v>0</v>
      </c>
      <c r="C20" s="37">
        <f t="shared" si="0"/>
        <v>0</v>
      </c>
      <c r="D20" s="346"/>
      <c r="E20" s="347">
        <f t="shared" si="1"/>
        <v>0</v>
      </c>
      <c r="F20" s="347">
        <f t="shared" si="2"/>
        <v>0</v>
      </c>
      <c r="G20" s="7">
        <f t="shared" si="3"/>
        <v>0</v>
      </c>
      <c r="H20" s="7">
        <f t="shared" si="78"/>
        <v>0</v>
      </c>
      <c r="I20" s="348">
        <f>+SUM((K20*K$70)+(S20*S$70)+(AA20*AA$70)+(AI20*AI$70)+(AQ20*AQ$70)+(AY20*AY$70)+(BG20*BG$70))*G20</f>
        <v>0</v>
      </c>
      <c r="K20" s="5">
        <v>0</v>
      </c>
      <c r="L20" s="37">
        <f t="shared" si="5"/>
        <v>0</v>
      </c>
      <c r="M20" s="346"/>
      <c r="N20" s="347">
        <f t="shared" si="79"/>
        <v>0</v>
      </c>
      <c r="O20" s="347">
        <f t="shared" si="6"/>
        <v>0</v>
      </c>
      <c r="P20" s="7">
        <f t="shared" si="7"/>
        <v>0</v>
      </c>
      <c r="Q20" s="7">
        <f t="shared" si="80"/>
        <v>0</v>
      </c>
      <c r="S20" s="5">
        <v>0</v>
      </c>
      <c r="T20" s="37">
        <f t="shared" si="8"/>
        <v>0</v>
      </c>
      <c r="U20" s="346"/>
      <c r="V20" s="347">
        <f t="shared" si="9"/>
        <v>0</v>
      </c>
      <c r="W20" s="347">
        <f t="shared" si="10"/>
        <v>0</v>
      </c>
      <c r="X20" s="7">
        <f t="shared" si="11"/>
        <v>0</v>
      </c>
      <c r="Y20" s="7">
        <f t="shared" si="12"/>
        <v>0</v>
      </c>
      <c r="AA20" s="5">
        <v>0</v>
      </c>
      <c r="AB20" s="37">
        <f t="shared" si="13"/>
        <v>0</v>
      </c>
      <c r="AC20" s="346"/>
      <c r="AD20" s="347">
        <f t="shared" si="14"/>
        <v>0</v>
      </c>
      <c r="AE20" s="347">
        <f t="shared" si="15"/>
        <v>0</v>
      </c>
      <c r="AF20" s="7">
        <f t="shared" si="16"/>
        <v>0</v>
      </c>
      <c r="AG20" s="7">
        <f t="shared" si="81"/>
        <v>0</v>
      </c>
      <c r="AI20" s="5">
        <v>0</v>
      </c>
      <c r="AJ20" s="37">
        <f t="shared" si="17"/>
        <v>0</v>
      </c>
      <c r="AK20" s="346"/>
      <c r="AL20" s="347">
        <f t="shared" si="18"/>
        <v>0</v>
      </c>
      <c r="AM20" s="347">
        <f t="shared" si="19"/>
        <v>0</v>
      </c>
      <c r="AN20" s="7">
        <f t="shared" si="20"/>
        <v>0</v>
      </c>
      <c r="AO20" s="7">
        <f t="shared" si="82"/>
        <v>0</v>
      </c>
      <c r="AQ20" s="5">
        <v>0</v>
      </c>
      <c r="AR20" s="37">
        <f t="shared" si="21"/>
        <v>0</v>
      </c>
      <c r="AS20" s="346"/>
      <c r="AT20" s="347">
        <f t="shared" si="22"/>
        <v>0</v>
      </c>
      <c r="AU20" s="347">
        <f t="shared" si="23"/>
        <v>0</v>
      </c>
      <c r="AV20" s="7">
        <f t="shared" si="24"/>
        <v>0</v>
      </c>
      <c r="AW20" s="7">
        <f t="shared" si="83"/>
        <v>0</v>
      </c>
      <c r="AY20" s="5">
        <v>0</v>
      </c>
      <c r="AZ20" s="37">
        <f t="shared" si="25"/>
        <v>0</v>
      </c>
      <c r="BA20" s="346"/>
      <c r="BB20" s="347">
        <f t="shared" si="26"/>
        <v>0</v>
      </c>
      <c r="BC20" s="347">
        <f t="shared" si="27"/>
        <v>0</v>
      </c>
      <c r="BD20" s="7">
        <f t="shared" si="28"/>
        <v>0</v>
      </c>
      <c r="BE20" s="7">
        <f t="shared" si="84"/>
        <v>0</v>
      </c>
      <c r="BG20" s="5">
        <v>0</v>
      </c>
      <c r="BH20" s="37">
        <f t="shared" si="29"/>
        <v>0</v>
      </c>
      <c r="BI20" s="346"/>
      <c r="BJ20" s="347">
        <f t="shared" si="30"/>
        <v>0</v>
      </c>
      <c r="BK20" s="347">
        <f t="shared" si="31"/>
        <v>0</v>
      </c>
      <c r="BL20" s="7">
        <f t="shared" si="32"/>
        <v>0</v>
      </c>
      <c r="BM20" s="7">
        <f t="shared" si="85"/>
        <v>0</v>
      </c>
      <c r="BO20" s="5">
        <v>0</v>
      </c>
      <c r="BP20" s="37">
        <f t="shared" si="33"/>
        <v>0</v>
      </c>
      <c r="BQ20" s="346"/>
      <c r="BR20" s="347">
        <f t="shared" si="34"/>
        <v>0</v>
      </c>
      <c r="BS20" s="347">
        <f t="shared" si="35"/>
        <v>0</v>
      </c>
      <c r="BT20" s="7">
        <f t="shared" si="36"/>
        <v>0</v>
      </c>
      <c r="BU20" s="7">
        <f t="shared" si="86"/>
        <v>0</v>
      </c>
      <c r="BW20" s="5">
        <v>0</v>
      </c>
      <c r="BX20" s="37">
        <f t="shared" si="37"/>
        <v>0</v>
      </c>
      <c r="BY20" s="346"/>
      <c r="BZ20" s="347">
        <f t="shared" si="38"/>
        <v>0</v>
      </c>
      <c r="CA20" s="347">
        <f t="shared" si="39"/>
        <v>0</v>
      </c>
      <c r="CB20" s="7">
        <f t="shared" si="40"/>
        <v>0</v>
      </c>
      <c r="CC20" s="7">
        <f t="shared" si="87"/>
        <v>0</v>
      </c>
      <c r="CD20" s="7"/>
      <c r="CE20" s="5">
        <v>0</v>
      </c>
      <c r="CF20" s="37">
        <f t="shared" si="41"/>
        <v>0</v>
      </c>
      <c r="CG20" s="346"/>
      <c r="CH20" s="347">
        <f t="shared" si="42"/>
        <v>0</v>
      </c>
      <c r="CI20" s="347">
        <f t="shared" si="43"/>
        <v>0</v>
      </c>
      <c r="CJ20" s="7">
        <f t="shared" si="44"/>
        <v>0</v>
      </c>
      <c r="CK20" s="7">
        <f t="shared" si="88"/>
        <v>0</v>
      </c>
      <c r="CL20" s="349"/>
      <c r="CN20" s="7">
        <f>+SUM(FA20*$CO$74)</f>
        <v>826102.19985630014</v>
      </c>
      <c r="CO20" s="37">
        <f t="shared" si="46"/>
        <v>0.10149809420698623</v>
      </c>
      <c r="CP20" s="346"/>
      <c r="CQ20" s="347">
        <f t="shared" si="47"/>
        <v>0</v>
      </c>
      <c r="CR20" s="347">
        <f t="shared" si="48"/>
        <v>0</v>
      </c>
      <c r="CS20" s="7">
        <f t="shared" si="89"/>
        <v>-213</v>
      </c>
      <c r="CT20" s="7">
        <f t="shared" si="49"/>
        <v>-3245.711554973243</v>
      </c>
      <c r="CU20" s="7">
        <f t="shared" si="90"/>
        <v>-175959768.56939194</v>
      </c>
      <c r="CW20" s="7">
        <f t="shared" si="50"/>
        <v>0</v>
      </c>
      <c r="CX20" s="37">
        <v>0</v>
      </c>
      <c r="CY20" s="346"/>
      <c r="CZ20" s="347">
        <f t="shared" si="51"/>
        <v>0</v>
      </c>
      <c r="DA20" s="347">
        <f t="shared" si="52"/>
        <v>0</v>
      </c>
      <c r="DB20" s="7">
        <f t="shared" si="91"/>
        <v>-213</v>
      </c>
      <c r="DC20" s="7">
        <f t="shared" si="92"/>
        <v>0</v>
      </c>
      <c r="DE20" s="7">
        <f t="shared" si="53"/>
        <v>60.070722297279332</v>
      </c>
      <c r="DF20" s="37">
        <v>0.33333333333333331</v>
      </c>
      <c r="DG20" s="346"/>
      <c r="DH20" s="347">
        <f t="shared" si="54"/>
        <v>0</v>
      </c>
      <c r="DI20" s="347">
        <f t="shared" si="55"/>
        <v>0</v>
      </c>
      <c r="DJ20" s="7">
        <f t="shared" si="93"/>
        <v>-213</v>
      </c>
      <c r="DK20" s="7">
        <f t="shared" si="94"/>
        <v>-12795.063849320497</v>
      </c>
      <c r="DM20" s="7">
        <f t="shared" si="56"/>
        <v>0</v>
      </c>
      <c r="DN20" s="37">
        <v>0</v>
      </c>
      <c r="DO20" s="346"/>
      <c r="DP20" s="347">
        <f t="shared" si="57"/>
        <v>0</v>
      </c>
      <c r="DQ20" s="347">
        <f t="shared" si="58"/>
        <v>0</v>
      </c>
      <c r="DR20" s="7">
        <f t="shared" si="95"/>
        <v>-213</v>
      </c>
      <c r="DS20" s="7">
        <f t="shared" si="96"/>
        <v>0</v>
      </c>
      <c r="DU20" s="7">
        <f t="shared" si="59"/>
        <v>0</v>
      </c>
      <c r="DV20" s="37">
        <v>0</v>
      </c>
      <c r="DW20" s="346"/>
      <c r="DX20" s="347">
        <f t="shared" si="60"/>
        <v>0</v>
      </c>
      <c r="DY20" s="347">
        <f t="shared" si="61"/>
        <v>0</v>
      </c>
      <c r="DZ20" s="7">
        <f t="shared" si="97"/>
        <v>-213</v>
      </c>
      <c r="EA20" s="7">
        <f t="shared" si="98"/>
        <v>0</v>
      </c>
      <c r="EB20" s="7"/>
      <c r="EC20" s="7">
        <f t="shared" si="62"/>
        <v>0</v>
      </c>
      <c r="ED20" s="37">
        <v>0</v>
      </c>
      <c r="EE20" s="346"/>
      <c r="EF20" s="347">
        <f t="shared" si="63"/>
        <v>0</v>
      </c>
      <c r="EG20" s="347">
        <f t="shared" si="64"/>
        <v>0</v>
      </c>
      <c r="EH20" s="7">
        <f t="shared" si="99"/>
        <v>-213</v>
      </c>
      <c r="EI20" s="7">
        <f t="shared" si="100"/>
        <v>0</v>
      </c>
      <c r="EK20" s="7">
        <f t="shared" si="65"/>
        <v>0</v>
      </c>
      <c r="EL20" s="37">
        <v>0</v>
      </c>
      <c r="EM20" s="346"/>
      <c r="EN20" s="347">
        <f t="shared" si="66"/>
        <v>0</v>
      </c>
      <c r="EO20" s="347">
        <f t="shared" si="67"/>
        <v>0</v>
      </c>
      <c r="EP20" s="7">
        <f t="shared" si="68"/>
        <v>-213</v>
      </c>
      <c r="EQ20" s="7">
        <f t="shared" si="101"/>
        <v>0</v>
      </c>
      <c r="ER20" s="7"/>
      <c r="ES20" s="7">
        <f t="shared" si="69"/>
        <v>0</v>
      </c>
      <c r="ET20" s="37">
        <v>0</v>
      </c>
      <c r="EU20" s="346"/>
      <c r="EV20" s="347">
        <f t="shared" si="70"/>
        <v>0</v>
      </c>
      <c r="EW20" s="347">
        <f t="shared" si="71"/>
        <v>0</v>
      </c>
      <c r="EX20" s="7">
        <f t="shared" si="102"/>
        <v>-213</v>
      </c>
      <c r="EY20" s="7">
        <f t="shared" si="103"/>
        <v>0</v>
      </c>
      <c r="EZ20" s="7"/>
      <c r="FA20" s="7">
        <f t="shared" si="72"/>
        <v>840329.36425200163</v>
      </c>
      <c r="FB20" s="37">
        <f t="shared" si="73"/>
        <v>0.10149809420698623</v>
      </c>
      <c r="FC20" s="346"/>
      <c r="FD20" s="347">
        <f t="shared" si="74"/>
        <v>0</v>
      </c>
      <c r="FE20" s="347">
        <f t="shared" si="75"/>
        <v>0</v>
      </c>
      <c r="FF20" s="7">
        <f t="shared" si="104"/>
        <v>-213</v>
      </c>
      <c r="FG20" s="7">
        <f>+SUM(FH20/FA$70)</f>
        <v>-3301.609326316383</v>
      </c>
      <c r="FH20" s="7">
        <f t="shared" ref="FH20" si="146">+SUM(FA20*FF20)</f>
        <v>-178990154.58567634</v>
      </c>
      <c r="FI20" s="7">
        <f>+SUM(FH20*$CO$74)</f>
        <v>-175959768.56939194</v>
      </c>
      <c r="FJ20" s="7"/>
      <c r="FK20" s="19"/>
      <c r="FM20" s="261"/>
      <c r="FN20" s="346"/>
      <c r="FO20" s="7"/>
      <c r="FP20" s="7"/>
      <c r="FQ20" s="7"/>
      <c r="FR20" s="285"/>
      <c r="FS20" s="346"/>
      <c r="FT20" s="347"/>
      <c r="FU20" s="347"/>
      <c r="FV20" s="7">
        <v>-213</v>
      </c>
      <c r="FX20" s="19"/>
      <c r="GB20" s="346" t="s">
        <v>353</v>
      </c>
      <c r="GC20" s="346"/>
      <c r="GD20" s="346"/>
      <c r="GE20" s="350"/>
      <c r="GF20" s="350"/>
      <c r="GG20" s="350"/>
      <c r="GH20"/>
      <c r="GI20" s="346" t="s">
        <v>353</v>
      </c>
      <c r="GJ20" s="346"/>
      <c r="GK20" s="346"/>
      <c r="GL20" s="350"/>
      <c r="GM20" s="350"/>
      <c r="GN20" s="350"/>
      <c r="GQ20" s="350"/>
      <c r="GR20" s="350"/>
      <c r="GT20" s="19"/>
      <c r="GV20" s="5" t="s">
        <v>942</v>
      </c>
    </row>
    <row r="21" spans="1:204" ht="15.5" thickTop="1" thickBot="1" x14ac:dyDescent="0.4">
      <c r="A21" s="353" t="s">
        <v>815</v>
      </c>
      <c r="B21" s="354">
        <f>+SUM(B8:B20)</f>
        <v>3655367.101193001</v>
      </c>
      <c r="C21" s="355">
        <f t="shared" si="0"/>
        <v>0.43780735162071438</v>
      </c>
      <c r="D21" s="356"/>
      <c r="E21" s="354">
        <f>+SUM(E8:E20)</f>
        <v>36529745.369972631</v>
      </c>
      <c r="F21" s="354">
        <f>+SUM(F8:F20)</f>
        <v>6590240188.2887182</v>
      </c>
      <c r="G21" s="354">
        <f>+SUM(H21/B21)</f>
        <v>1131.585241357247</v>
      </c>
      <c r="H21" s="354">
        <f>+SUM(H8:H20)</f>
        <v>4136359463.4528227</v>
      </c>
      <c r="I21" s="357"/>
      <c r="K21" s="354">
        <f>+SUM(K8:K20)</f>
        <v>132.32566892609671</v>
      </c>
      <c r="L21" s="355">
        <f t="shared" si="5"/>
        <v>0.73427710907842081</v>
      </c>
      <c r="M21" s="356"/>
      <c r="N21" s="354">
        <f>+SUM(N8:N20)</f>
        <v>976.08627652357927</v>
      </c>
      <c r="O21" s="354">
        <f>+SUM(O8:O20)</f>
        <v>160133.59485289501</v>
      </c>
      <c r="P21" s="354">
        <f>+SUM(Q21/K21)</f>
        <v>817.44294071481147</v>
      </c>
      <c r="Q21" s="354">
        <f>+SUM(Q8:Q20)</f>
        <v>108168.68393900305</v>
      </c>
      <c r="S21" s="354">
        <f>+SUM(S8:S20)</f>
        <v>162.33908460418996</v>
      </c>
      <c r="T21" s="355">
        <f t="shared" si="8"/>
        <v>0.6866327350141177</v>
      </c>
      <c r="U21" s="356"/>
      <c r="V21" s="354">
        <f>+SUM(V8:V20)</f>
        <v>2761.0884706174193</v>
      </c>
      <c r="W21" s="354">
        <f>+SUM(W8:W20)</f>
        <v>394776.3143793238</v>
      </c>
      <c r="X21" s="354">
        <f>+SUM(Y21/S21)</f>
        <v>1583.4772818075714</v>
      </c>
      <c r="Y21" s="354">
        <f>+SUM(Y8:Y20)</f>
        <v>257060.2524201721</v>
      </c>
      <c r="AA21" s="354">
        <f>+SUM(AA8:AA20)</f>
        <v>16.473501564897997</v>
      </c>
      <c r="AB21" s="355">
        <f t="shared" si="13"/>
        <v>0.69057296579622962</v>
      </c>
      <c r="AC21" s="356"/>
      <c r="AD21" s="354">
        <f>+SUM(AD8:AD20)</f>
        <v>345.7893196457382</v>
      </c>
      <c r="AE21" s="354">
        <f>+SUM(AE8:AE20)</f>
        <v>145691.12382539906</v>
      </c>
      <c r="AF21" s="354">
        <f>+SUM(AG21/AA21)</f>
        <v>5560.7151503259256</v>
      </c>
      <c r="AG21" s="354">
        <f>+SUM(AG8:AG20)</f>
        <v>91604.449730846143</v>
      </c>
      <c r="AI21" s="354">
        <f>+SUM(AI8:AI20)</f>
        <v>22.291644618835239</v>
      </c>
      <c r="AJ21" s="355">
        <f t="shared" si="17"/>
        <v>0.13559011102614893</v>
      </c>
      <c r="AK21" s="356"/>
      <c r="AL21" s="354">
        <f>+SUM(AL8:AL20)</f>
        <v>151.65748260449155</v>
      </c>
      <c r="AM21" s="354">
        <f>+SUM(AM8:AM20)</f>
        <v>26465.094261827337</v>
      </c>
      <c r="AN21" s="354">
        <f>+SUM(AO21/AI21)</f>
        <v>833.34602474043163</v>
      </c>
      <c r="AO21" s="354">
        <f>+SUM(AO8:AO20)</f>
        <v>18576.65342803278</v>
      </c>
      <c r="AQ21" s="354">
        <f>+SUM(AQ8:AQ20)</f>
        <v>0.851812913224409</v>
      </c>
      <c r="AR21" s="355">
        <f t="shared" si="21"/>
        <v>5.1726776091532587E-3</v>
      </c>
      <c r="AS21" s="356"/>
      <c r="AT21" s="354">
        <f>+SUM(AT8:AT20)</f>
        <v>4.5997897314118088</v>
      </c>
      <c r="AU21" s="354">
        <f>+SUM(AU8:AU20)</f>
        <v>768.16488514577202</v>
      </c>
      <c r="AV21" s="354">
        <f>+SUM(AW21/AQ21)</f>
        <v>654</v>
      </c>
      <c r="AW21" s="354">
        <f>+SUM(AW8:AW20)</f>
        <v>557.08564524876351</v>
      </c>
      <c r="AY21" s="354">
        <f>+SUM(AY8:AY20)</f>
        <v>5.6877634504997143</v>
      </c>
      <c r="AZ21" s="355">
        <f t="shared" si="25"/>
        <v>6.2821430208829257E-2</v>
      </c>
      <c r="BA21" s="356"/>
      <c r="BB21" s="354">
        <f>+SUM(BB8:BB20)</f>
        <v>35.264441686805924</v>
      </c>
      <c r="BC21" s="354">
        <f>+SUM(BC8:BC20)</f>
        <v>5853.8054146210679</v>
      </c>
      <c r="BD21" s="354">
        <f>+SUM(BE21/AY21)</f>
        <v>762.5215165335004</v>
      </c>
      <c r="BE21" s="354">
        <f>+SUM(BE8:BE20)</f>
        <v>4337.0420119588571</v>
      </c>
      <c r="BG21" s="354">
        <f>+SUM(BG8:BG20)</f>
        <v>79.521455341423135</v>
      </c>
      <c r="BH21" s="355">
        <f t="shared" si="29"/>
        <v>0.47668654443678099</v>
      </c>
      <c r="BI21" s="356"/>
      <c r="BJ21" s="354">
        <f>+SUM(BJ8:BJ20)</f>
        <v>500.39391597431671</v>
      </c>
      <c r="BK21" s="354">
        <f>+SUM(BK8:BK20)</f>
        <v>90227.778329531517</v>
      </c>
      <c r="BL21" s="354">
        <f>+SUM(BM21/BG21)</f>
        <v>789.36908062431871</v>
      </c>
      <c r="BM21" s="354">
        <f>+SUM(BM8:BM20)</f>
        <v>62771.778092766996</v>
      </c>
      <c r="BO21" s="354">
        <f>+SUM(BO8:BO20)</f>
        <v>31.258573060217351</v>
      </c>
      <c r="BP21" s="355">
        <f t="shared" si="33"/>
        <v>0.42566317747599258</v>
      </c>
      <c r="BQ21" s="356"/>
      <c r="BR21" s="354">
        <f>+SUM(BR8:BR20)</f>
        <v>206.25497958984192</v>
      </c>
      <c r="BS21" s="354">
        <f>+SUM(BS8:BS20)</f>
        <v>36695.835925152074</v>
      </c>
      <c r="BT21" s="354">
        <f>+SUM(BU21/BO21)</f>
        <v>806.85689160874324</v>
      </c>
      <c r="BU21" s="354">
        <f>+SUM(BU8:BU20)</f>
        <v>25221.195095491774</v>
      </c>
      <c r="BW21" s="354">
        <f>+SUM(BW8:BW20)</f>
        <v>25.285703728271113</v>
      </c>
      <c r="BX21" s="355">
        <f t="shared" si="37"/>
        <v>0.41940829525589424</v>
      </c>
      <c r="BY21" s="356"/>
      <c r="BZ21" s="354">
        <f>+SUM(BZ8:BZ20)</f>
        <v>175.45784982910723</v>
      </c>
      <c r="CA21" s="354">
        <f>+SUM(CA8:CA20)</f>
        <v>31425.914489518476</v>
      </c>
      <c r="CB21" s="354">
        <f>+SUM(CC21/BW21)</f>
        <v>846.97065667242964</v>
      </c>
      <c r="CC21" s="354">
        <f>+SUM(CC8:CC20)</f>
        <v>21416.249091158286</v>
      </c>
      <c r="CD21" s="45"/>
      <c r="CE21" s="354">
        <f>+SUM(CE8:CE20)</f>
        <v>66.20281219040659</v>
      </c>
      <c r="CF21" s="355">
        <f t="shared" si="41"/>
        <v>0.44820497271702303</v>
      </c>
      <c r="CG21" s="356"/>
      <c r="CH21" s="354">
        <f>+SUM(CH8:CH20)</f>
        <v>698.07399961139197</v>
      </c>
      <c r="CI21" s="354">
        <f>+SUM(CI8:CI20)</f>
        <v>150685.74236060248</v>
      </c>
      <c r="CJ21" s="354">
        <f>+SUM(CK21/CE21)</f>
        <v>1280.5908898893565</v>
      </c>
      <c r="CK21" s="354">
        <f>+SUM(CK8:CK20)</f>
        <v>84778.718176090711</v>
      </c>
      <c r="CL21" s="358"/>
      <c r="CN21" s="354">
        <f>+SUM(CN8:CN20)</f>
        <v>4145935.0222371239</v>
      </c>
      <c r="CO21" s="355">
        <f>+SUM(CN21/CN$53)</f>
        <v>0.50938552582993457</v>
      </c>
      <c r="CP21" s="356"/>
      <c r="CQ21" s="359">
        <f>+SUM(CQ8:CQ20)</f>
        <v>16633733.507199587</v>
      </c>
      <c r="CR21" s="359">
        <f>+SUM(CR8:CR20)</f>
        <v>5931982979.5195284</v>
      </c>
      <c r="CS21" s="354">
        <f>+SUM(CU21/CN21)</f>
        <v>974.66752141121583</v>
      </c>
      <c r="CT21" s="354">
        <f>+SUM(CT8:CT20)</f>
        <v>74537.620633909304</v>
      </c>
      <c r="CU21" s="354">
        <f>+SUM(CU8:CU20)</f>
        <v>4040908212.0558114</v>
      </c>
      <c r="CW21" s="354">
        <f>+SUM(CW8:CW20)</f>
        <v>92.747292307136959</v>
      </c>
      <c r="CX21" s="355">
        <f>+SUM(CW21/CW$53)</f>
        <v>0.46</v>
      </c>
      <c r="CY21" s="356"/>
      <c r="CZ21" s="354">
        <f>+SUM(CZ8:CZ20)</f>
        <v>411.07212946911051</v>
      </c>
      <c r="DA21" s="359">
        <f>+SUM(DA8:DA20)</f>
        <v>124424.9767599827</v>
      </c>
      <c r="DB21" s="354">
        <f>+SUM(DC21/CW21)</f>
        <v>1117.9999999999998</v>
      </c>
      <c r="DC21" s="354">
        <f>+SUM(DC8:DC20)</f>
        <v>103691.4727993791</v>
      </c>
      <c r="DE21" s="353">
        <f>+SUM(DE8:DE20)</f>
        <v>180.21216689183797</v>
      </c>
      <c r="DF21" s="355">
        <f>+SUM(DE21/DE$53)</f>
        <v>0.99999999999999989</v>
      </c>
      <c r="DG21" s="356"/>
      <c r="DH21" s="354">
        <f>+SUM(DH8:DH20)</f>
        <v>545.89268887652588</v>
      </c>
      <c r="DI21" s="359">
        <f>+SUM(DI8:DI20)</f>
        <v>158496.35298964207</v>
      </c>
      <c r="DJ21" s="354">
        <f>+SUM(DK21/DE21)</f>
        <v>677.58333333333348</v>
      </c>
      <c r="DK21" s="354">
        <f>+SUM(DK8:DK20)</f>
        <v>122108.76074979457</v>
      </c>
      <c r="DM21" s="353">
        <f>+SUM(DM8:DM20)</f>
        <v>16.440464905686401</v>
      </c>
      <c r="DN21" s="355">
        <f>+SUM(DM21/DM$53)</f>
        <v>0.1</v>
      </c>
      <c r="DO21" s="356"/>
      <c r="DP21" s="354">
        <f>+SUM(DP8:DP20)</f>
        <v>49.321394717059206</v>
      </c>
      <c r="DQ21" s="359">
        <f>+SUM(DQ8:DQ20)</f>
        <v>10850.706837753025</v>
      </c>
      <c r="DR21" s="354">
        <f>+SUM(DS21/DM21)</f>
        <v>477</v>
      </c>
      <c r="DS21" s="354">
        <f>+SUM(DS8:DS20)</f>
        <v>7842.1017600124133</v>
      </c>
      <c r="DU21" s="353">
        <f>+SUM(DU8:DU20)</f>
        <v>50.815982435757974</v>
      </c>
      <c r="DV21" s="355">
        <f>+SUM(DU21/DU$53)</f>
        <v>0.30909090909090914</v>
      </c>
      <c r="DW21" s="356"/>
      <c r="DX21" s="354">
        <f>+SUM(DX8:DX20)</f>
        <v>298.17024988040333</v>
      </c>
      <c r="DY21" s="359">
        <f>+SUM(DY8:DY20)</f>
        <v>97091.990271319373</v>
      </c>
      <c r="DZ21" s="354">
        <f>+SUM(EA21/DU21)</f>
        <v>1288.1470588235293</v>
      </c>
      <c r="EA21" s="354">
        <f>+SUM(EA8:EA20)</f>
        <v>65458.458315849763</v>
      </c>
      <c r="EB21" s="45"/>
      <c r="EC21" s="354">
        <f>+SUM(EC8:EC20)</f>
        <v>23.281350640257394</v>
      </c>
      <c r="ED21" s="355">
        <f>+SUM(EC21/EC$53)</f>
        <v>0.25714285714285712</v>
      </c>
      <c r="EE21" s="356"/>
      <c r="EF21" s="354">
        <f>+SUM(EF8:EF20)</f>
        <v>142.53360225313139</v>
      </c>
      <c r="EG21" s="359">
        <f>+SUM(EG8:EG20)</f>
        <v>44762.191466049204</v>
      </c>
      <c r="EH21" s="354">
        <f>+SUM(EI21/EC21)</f>
        <v>1424.9111111111113</v>
      </c>
      <c r="EI21" s="354">
        <f>+SUM(EI8:EI20)</f>
        <v>33173.855208976544</v>
      </c>
      <c r="EK21" s="354">
        <f>+SUM(EK8:EK20)</f>
        <v>0</v>
      </c>
      <c r="EL21" s="355">
        <f>+SUM(EK21/EK$53)</f>
        <v>0</v>
      </c>
      <c r="EM21" s="356"/>
      <c r="EN21" s="354">
        <f>+SUM(EN8:EN20)</f>
        <v>0</v>
      </c>
      <c r="EO21" s="359">
        <f>+SUM(EO8:EO20)</f>
        <v>0</v>
      </c>
      <c r="EP21" s="354" t="e">
        <f>+SUM(EQ21/EK21)</f>
        <v>#DIV/0!</v>
      </c>
      <c r="EQ21" s="354">
        <f>+SUM(EQ8:EQ20)</f>
        <v>0</v>
      </c>
      <c r="ER21" s="45"/>
      <c r="ES21" s="353">
        <f>+SUM(ES8:ES20)</f>
        <v>23.8548312500245</v>
      </c>
      <c r="ET21" s="355">
        <f>+SUM(ES21/ES$53)</f>
        <v>1</v>
      </c>
      <c r="EU21" s="356"/>
      <c r="EV21" s="354">
        <f>+SUM(EV8:EV20)</f>
        <v>376.90633375038709</v>
      </c>
      <c r="EW21" s="359">
        <f>+SUM(EW8:EW20)</f>
        <v>272218.61422612035</v>
      </c>
      <c r="EX21" s="354">
        <f>+SUM(EY21/ES21)</f>
        <v>5437.8431372549021</v>
      </c>
      <c r="EY21" s="354">
        <f>+SUM(EY8:EY20)</f>
        <v>129718.8304033195</v>
      </c>
      <c r="EZ21" s="45"/>
      <c r="FA21" s="354">
        <f>+SUM(FA8:FA20)</f>
        <v>4217336.4773422247</v>
      </c>
      <c r="FB21" s="355">
        <f t="shared" si="73"/>
        <v>0.50938552582993468</v>
      </c>
      <c r="FC21" s="356"/>
      <c r="FD21" s="359">
        <f>+SUM(FD8:FD20)</f>
        <v>16920200.316224404</v>
      </c>
      <c r="FE21" s="359">
        <f>+SUM(FE8:FE20)</f>
        <v>5336442488.3363428</v>
      </c>
      <c r="FF21" s="354">
        <f>+SUM(FH21/FA21)</f>
        <v>974.66752141121549</v>
      </c>
      <c r="FG21" s="354">
        <f>+SUM(FG8:FG20)</f>
        <v>75821.310451715763</v>
      </c>
      <c r="FH21" s="354">
        <f>+SUM(FH8:FH20)</f>
        <v>4110500891.3282528</v>
      </c>
      <c r="FI21" s="354">
        <f>+SUM(FI8:FI20)</f>
        <v>4049857879.5137758</v>
      </c>
      <c r="FJ21" s="45"/>
      <c r="FK21" s="19"/>
      <c r="FM21" s="356"/>
      <c r="FN21" s="356"/>
      <c r="FO21" s="356"/>
      <c r="FP21" s="356"/>
      <c r="FR21" s="356"/>
      <c r="FS21" s="356"/>
      <c r="FT21" s="356"/>
      <c r="FU21" s="356"/>
      <c r="FV21" s="356"/>
      <c r="FX21" s="19"/>
      <c r="FZ21" s="353" t="s">
        <v>862</v>
      </c>
      <c r="GB21" s="354">
        <f>+SUM(GB8:GB20)</f>
        <v>3610548.3996082162</v>
      </c>
      <c r="GC21" s="360"/>
      <c r="GD21" s="354">
        <f>+SUM(GD8:GD20)</f>
        <v>38673410</v>
      </c>
      <c r="GE21" s="360"/>
      <c r="GF21" s="361"/>
      <c r="GG21" s="361"/>
      <c r="GH21"/>
      <c r="GI21" s="354">
        <f>+SUM(GI8:GI20)</f>
        <v>4940647.35239028</v>
      </c>
      <c r="GJ21" s="360"/>
      <c r="GK21" s="354">
        <f>+SUM(GK8:GK20)</f>
        <v>27685292.746044256</v>
      </c>
      <c r="GL21" s="360"/>
      <c r="GM21" s="361"/>
      <c r="GN21" s="361"/>
      <c r="GP21" s="360">
        <f>+SUM(CN21/B21)</f>
        <v>1.1342048301753376</v>
      </c>
      <c r="GQ21" s="360">
        <f>+SUM(CQ21/E21)</f>
        <v>0.45534764446708897</v>
      </c>
      <c r="GR21" s="361"/>
      <c r="GT21" s="19"/>
      <c r="GV21" s="353"/>
    </row>
    <row r="22" spans="1:204" ht="15" thickTop="1" x14ac:dyDescent="0.35">
      <c r="C22" s="37"/>
      <c r="G22" s="7"/>
      <c r="H22" s="7"/>
      <c r="I22" s="7"/>
      <c r="L22" s="37"/>
      <c r="N22" s="352"/>
      <c r="O22" s="352"/>
      <c r="P22" s="7"/>
      <c r="Q22" s="7"/>
      <c r="T22" s="37"/>
      <c r="X22" s="7"/>
      <c r="Y22" s="7"/>
      <c r="AB22" s="37"/>
      <c r="AF22" s="7"/>
      <c r="AG22" s="7"/>
      <c r="AJ22" s="37"/>
      <c r="AN22" s="7"/>
      <c r="AO22" s="7"/>
      <c r="AR22" s="37"/>
      <c r="AV22" s="7"/>
      <c r="AW22" s="7"/>
      <c r="AZ22" s="37"/>
      <c r="BD22" s="7"/>
      <c r="BE22" s="7"/>
      <c r="BH22" s="37"/>
      <c r="BL22" s="7"/>
      <c r="BM22" s="7"/>
      <c r="BP22" s="37"/>
      <c r="BT22" s="7"/>
      <c r="BU22" s="7"/>
      <c r="BX22" s="37"/>
      <c r="CB22" s="7"/>
      <c r="CC22" s="7"/>
      <c r="CD22" s="7"/>
      <c r="CF22" s="37"/>
      <c r="CJ22" s="7"/>
      <c r="CK22" s="7"/>
      <c r="CL22" s="349"/>
      <c r="CN22" s="7"/>
      <c r="CO22" s="37"/>
      <c r="CS22" s="7"/>
      <c r="CT22" s="7"/>
      <c r="CU22" s="7"/>
      <c r="CW22" s="7"/>
      <c r="CX22" s="37"/>
      <c r="DB22" s="7"/>
      <c r="DC22" s="7"/>
      <c r="DF22" s="37"/>
      <c r="DJ22" s="7"/>
      <c r="DK22" s="7"/>
      <c r="DN22" s="37"/>
      <c r="DR22" s="7"/>
      <c r="DS22" s="7"/>
      <c r="DV22" s="37"/>
      <c r="DZ22" s="7"/>
      <c r="EA22" s="7"/>
      <c r="EB22" s="7"/>
      <c r="EC22" s="7"/>
      <c r="ED22" s="37"/>
      <c r="EH22" s="7"/>
      <c r="EI22" s="7"/>
      <c r="EK22" s="7"/>
      <c r="EL22" s="37"/>
      <c r="EP22" s="7"/>
      <c r="EQ22" s="7"/>
      <c r="ER22" s="7"/>
      <c r="ET22" s="37"/>
      <c r="EX22" s="7"/>
      <c r="EY22" s="7"/>
      <c r="EZ22" s="7"/>
      <c r="FB22" s="37"/>
      <c r="FF22" s="7"/>
      <c r="FG22" s="7"/>
      <c r="FH22" s="7"/>
      <c r="FI22" s="7"/>
      <c r="FJ22" s="7"/>
      <c r="FK22" s="19"/>
      <c r="FO22" s="7"/>
      <c r="FP22" s="7"/>
      <c r="FQ22" s="7"/>
      <c r="FT22" s="7"/>
      <c r="FU22" s="7"/>
      <c r="FV22" s="7"/>
      <c r="FX22" s="19"/>
      <c r="GB22" s="352"/>
      <c r="GC22" s="352"/>
      <c r="GE22" s="37"/>
      <c r="GF22" s="37"/>
      <c r="GG22" s="37"/>
      <c r="GH22"/>
      <c r="GI22" s="352"/>
      <c r="GL22" s="37"/>
      <c r="GM22" s="37"/>
      <c r="GN22" s="37"/>
      <c r="GQ22" s="37"/>
      <c r="GR22" s="37"/>
      <c r="GT22" s="19"/>
    </row>
    <row r="23" spans="1:204" x14ac:dyDescent="0.35">
      <c r="A23" s="345" t="s">
        <v>816</v>
      </c>
      <c r="C23" s="37"/>
      <c r="G23" s="7"/>
      <c r="H23" s="7"/>
      <c r="I23" s="7"/>
      <c r="L23" s="37"/>
      <c r="N23" s="352"/>
      <c r="O23" s="352"/>
      <c r="P23" s="7"/>
      <c r="Q23" s="7"/>
      <c r="T23" s="37"/>
      <c r="X23" s="7"/>
      <c r="Y23" s="7"/>
      <c r="AB23" s="37"/>
      <c r="AF23" s="7"/>
      <c r="AG23" s="7"/>
      <c r="AJ23" s="37"/>
      <c r="AN23" s="7"/>
      <c r="AO23" s="7"/>
      <c r="AR23" s="37"/>
      <c r="AV23" s="7"/>
      <c r="AW23" s="7"/>
      <c r="AZ23" s="37"/>
      <c r="BD23" s="7"/>
      <c r="BE23" s="7"/>
      <c r="BH23" s="37"/>
      <c r="BL23" s="7"/>
      <c r="BM23" s="7"/>
      <c r="BP23" s="37"/>
      <c r="BT23" s="7"/>
      <c r="BU23" s="7"/>
      <c r="BX23" s="37"/>
      <c r="CB23" s="7"/>
      <c r="CC23" s="7"/>
      <c r="CD23" s="7"/>
      <c r="CF23" s="37"/>
      <c r="CJ23" s="7"/>
      <c r="CK23" s="7"/>
      <c r="CL23" s="349"/>
      <c r="CO23" s="37"/>
      <c r="CS23" s="7"/>
      <c r="CT23" s="7"/>
      <c r="CU23" s="7"/>
      <c r="CW23" s="7"/>
      <c r="CX23" s="37"/>
      <c r="DB23" s="7"/>
      <c r="DC23" s="7"/>
      <c r="DF23" s="37"/>
      <c r="DJ23" s="7"/>
      <c r="DK23" s="7"/>
      <c r="DN23" s="37"/>
      <c r="DR23" s="7"/>
      <c r="DS23" s="7"/>
      <c r="DV23" s="37"/>
      <c r="DZ23" s="7"/>
      <c r="EA23" s="7"/>
      <c r="EB23" s="7"/>
      <c r="EC23" s="7"/>
      <c r="ED23" s="37"/>
      <c r="EH23" s="7"/>
      <c r="EI23" s="7"/>
      <c r="EK23" s="7"/>
      <c r="EL23" s="37"/>
      <c r="EP23" s="7"/>
      <c r="EQ23" s="7"/>
      <c r="ER23" s="7"/>
      <c r="ET23" s="37"/>
      <c r="EX23" s="7"/>
      <c r="EY23" s="7"/>
      <c r="EZ23" s="7"/>
      <c r="FB23" s="37"/>
      <c r="FF23" s="7"/>
      <c r="FG23" s="7"/>
      <c r="FH23" s="7"/>
      <c r="FI23" s="7"/>
      <c r="FJ23" s="7"/>
      <c r="FK23" s="19"/>
      <c r="FT23" s="7"/>
      <c r="FU23" s="7"/>
      <c r="FV23" s="7"/>
      <c r="FX23" s="19"/>
      <c r="FZ23" s="345"/>
      <c r="GB23" s="352"/>
      <c r="GC23" s="352"/>
      <c r="GE23" s="362"/>
      <c r="GF23" s="362"/>
      <c r="GG23" s="362"/>
      <c r="GH23"/>
      <c r="GI23" s="352"/>
      <c r="GJ23" s="345"/>
      <c r="GL23" s="362"/>
      <c r="GM23" s="362"/>
      <c r="GN23" s="362"/>
      <c r="GP23" s="345"/>
      <c r="GQ23" s="362"/>
      <c r="GR23" s="362"/>
      <c r="GT23" s="19"/>
    </row>
    <row r="24" spans="1:204" x14ac:dyDescent="0.35">
      <c r="A24" s="5" t="s">
        <v>817</v>
      </c>
      <c r="B24" s="7">
        <f>+SUM((K24*K$70)+(S24*S$70)+(AA24*AA$70)+(AI24*AI$70)+(AQ24*AQ$70)+(AY24*AY$70)+(BG24*BG$70)+(BO24*BO$70)+(BW24*BW$70))</f>
        <v>0</v>
      </c>
      <c r="C24" s="37">
        <f t="shared" ref="C24:C31" si="147">+SUM(B24/B$53)</f>
        <v>0</v>
      </c>
      <c r="D24" s="346"/>
      <c r="E24" s="346"/>
      <c r="F24" s="346"/>
      <c r="G24" s="348"/>
      <c r="H24" s="348"/>
      <c r="I24" s="348"/>
      <c r="K24" s="7">
        <v>0</v>
      </c>
      <c r="L24" s="37">
        <f t="shared" ref="L24:L31" si="148">+SUM(K24/K$53)</f>
        <v>0</v>
      </c>
      <c r="M24" s="346"/>
      <c r="N24" s="346"/>
      <c r="O24" s="346"/>
      <c r="P24" s="7">
        <v>-148</v>
      </c>
      <c r="Q24" s="7">
        <f t="shared" ref="Q24:Q30" si="149">+SUM(K24*P24)</f>
        <v>0</v>
      </c>
      <c r="S24" s="5">
        <v>0</v>
      </c>
      <c r="T24" s="37">
        <f t="shared" ref="T24:T31" si="150">+SUM(S24/S$53)</f>
        <v>0</v>
      </c>
      <c r="U24" s="346"/>
      <c r="V24" s="346"/>
      <c r="W24" s="346"/>
      <c r="X24" s="7">
        <v>-148</v>
      </c>
      <c r="Y24" s="7">
        <f t="shared" ref="Y24:Y30" si="151">+SUM(S24*X24)</f>
        <v>0</v>
      </c>
      <c r="AA24" s="5">
        <v>0</v>
      </c>
      <c r="AB24" s="37">
        <f t="shared" ref="AB24:AB31" si="152">+SUM(AA24/AA$53)</f>
        <v>0</v>
      </c>
      <c r="AC24" s="346"/>
      <c r="AD24" s="346"/>
      <c r="AE24" s="346"/>
      <c r="AF24" s="7">
        <v>-148</v>
      </c>
      <c r="AG24" s="7">
        <f t="shared" ref="AG24:AG30" si="153">+SUM(AA24*AF24)</f>
        <v>0</v>
      </c>
      <c r="AI24" s="5">
        <v>0</v>
      </c>
      <c r="AJ24" s="37">
        <f t="shared" ref="AJ24:AJ31" si="154">+SUM(AI24/AI$53)</f>
        <v>0</v>
      </c>
      <c r="AK24" s="346"/>
      <c r="AL24" s="346"/>
      <c r="AM24" s="346"/>
      <c r="AN24" s="7">
        <v>-148</v>
      </c>
      <c r="AO24" s="7">
        <f t="shared" ref="AO24:AO30" si="155">+SUM(AI24*AN24)</f>
        <v>0</v>
      </c>
      <c r="AQ24" s="5">
        <v>0</v>
      </c>
      <c r="AR24" s="37">
        <f t="shared" ref="AR24:AR31" si="156">+SUM(AQ24/AQ$53)</f>
        <v>0</v>
      </c>
      <c r="AS24" s="346"/>
      <c r="AT24" s="346"/>
      <c r="AU24" s="346"/>
      <c r="AV24" s="7">
        <v>-148</v>
      </c>
      <c r="AW24" s="7">
        <f t="shared" ref="AW24:AW30" si="157">+SUM(AQ24*AV24)</f>
        <v>0</v>
      </c>
      <c r="AY24" s="5">
        <v>0</v>
      </c>
      <c r="AZ24" s="37">
        <f t="shared" ref="AZ24:AZ31" si="158">+SUM(AY24/AY$53)</f>
        <v>0</v>
      </c>
      <c r="BA24" s="346"/>
      <c r="BB24" s="346"/>
      <c r="BC24" s="346"/>
      <c r="BD24" s="7">
        <v>-148</v>
      </c>
      <c r="BE24" s="7">
        <f t="shared" ref="BE24:BE30" si="159">+SUM(AY24*BD24)</f>
        <v>0</v>
      </c>
      <c r="BG24" s="5">
        <v>0</v>
      </c>
      <c r="BH24" s="37">
        <f t="shared" ref="BH24:BH31" si="160">+SUM(BG24/BG$53)</f>
        <v>0</v>
      </c>
      <c r="BI24" s="346"/>
      <c r="BJ24" s="346"/>
      <c r="BK24" s="346"/>
      <c r="BL24" s="7">
        <v>-148</v>
      </c>
      <c r="BM24" s="7">
        <f t="shared" ref="BM24:BM30" si="161">+SUM(BG24*BL24)</f>
        <v>0</v>
      </c>
      <c r="BO24" s="5">
        <v>0</v>
      </c>
      <c r="BP24" s="37">
        <f t="shared" ref="BP24:BP31" si="162">+SUM(BO24/BO$53)</f>
        <v>0</v>
      </c>
      <c r="BQ24" s="346"/>
      <c r="BR24" s="346"/>
      <c r="BS24" s="346"/>
      <c r="BT24" s="7">
        <v>-148</v>
      </c>
      <c r="BU24" s="7">
        <f t="shared" ref="BU24:BU30" si="163">+SUM(BO24*BT24)</f>
        <v>0</v>
      </c>
      <c r="BW24" s="5">
        <v>0</v>
      </c>
      <c r="BX24" s="37">
        <f t="shared" ref="BX24:BX31" si="164">+SUM(BW24/BW$53)</f>
        <v>0</v>
      </c>
      <c r="BY24" s="346"/>
      <c r="BZ24" s="346"/>
      <c r="CA24" s="346"/>
      <c r="CB24" s="7">
        <v>-148</v>
      </c>
      <c r="CC24" s="7">
        <f t="shared" ref="CC24:CC30" si="165">+SUM(BW24*CB24)</f>
        <v>0</v>
      </c>
      <c r="CD24" s="7"/>
      <c r="CE24" s="7">
        <v>0</v>
      </c>
      <c r="CF24" s="37">
        <f t="shared" ref="CF24:CF31" si="166">+SUM(CE24/CE$53)</f>
        <v>0</v>
      </c>
      <c r="CG24" s="346"/>
      <c r="CH24" s="346"/>
      <c r="CI24" s="346"/>
      <c r="CJ24" s="7">
        <v>-148</v>
      </c>
      <c r="CK24" s="7">
        <f t="shared" ref="CK24:CK30" si="167">+SUM(CE24*CJ24)</f>
        <v>0</v>
      </c>
      <c r="CL24" s="349"/>
      <c r="CN24" s="7">
        <f>+SUM(FA24*$CO$74)</f>
        <v>809842.09368362359</v>
      </c>
      <c r="CO24" s="37">
        <f t="shared" ref="CO24:CO31" si="168">+SUM(CN24/CN$53)</f>
        <v>9.9500315011607013E-2</v>
      </c>
      <c r="CP24" s="346"/>
      <c r="CQ24" s="346"/>
      <c r="CR24" s="346"/>
      <c r="CS24" s="7">
        <f t="shared" ref="CS24:CS30" si="169">+$FV24</f>
        <v>-148</v>
      </c>
      <c r="CT24" s="7">
        <f t="shared" ref="CT24:CT30" si="170">+SUM(CU24/CN$70)</f>
        <v>-2210.8465568942761</v>
      </c>
      <c r="CU24" s="7">
        <f t="shared" ref="CU24:CU30" si="171">+SUM(CN24*CS24)</f>
        <v>-119856629.86517629</v>
      </c>
      <c r="CW24" s="7">
        <f t="shared" ref="CW24:CW30" si="172">+SUM(CX24*CW$53)</f>
        <v>37.098916922854784</v>
      </c>
      <c r="CX24" s="37">
        <v>0.184</v>
      </c>
      <c r="CY24" s="346"/>
      <c r="CZ24" s="346"/>
      <c r="DA24" s="346"/>
      <c r="DB24" s="7">
        <f t="shared" ref="DB24:DB30" si="173">+$FV24</f>
        <v>-148</v>
      </c>
      <c r="DC24" s="7">
        <f t="shared" ref="DC24:DC30" si="174">+SUM(CW24*DB24)</f>
        <v>-5490.6397045825079</v>
      </c>
      <c r="DE24" s="7">
        <f t="shared" ref="DE24:DE30" si="175">+SUM(DF24*DE$53)</f>
        <v>0</v>
      </c>
      <c r="DF24" s="37">
        <v>0</v>
      </c>
      <c r="DG24" s="346"/>
      <c r="DH24" s="346"/>
      <c r="DI24" s="346"/>
      <c r="DJ24" s="7">
        <f t="shared" ref="DJ24:DJ30" si="176">+$FV24</f>
        <v>-148</v>
      </c>
      <c r="DK24" s="7">
        <f t="shared" ref="DK24:DK30" si="177">+SUM(DE24*DJ24)</f>
        <v>0</v>
      </c>
      <c r="DM24" s="7">
        <f t="shared" ref="DM24:DM30" si="178">+SUM(DN24*DM$53)</f>
        <v>32.880929811372802</v>
      </c>
      <c r="DN24" s="37">
        <v>0.2</v>
      </c>
      <c r="DO24" s="346"/>
      <c r="DP24" s="346"/>
      <c r="DQ24" s="346"/>
      <c r="DR24" s="7">
        <f t="shared" ref="DR24:DR30" si="179">+$FV24</f>
        <v>-148</v>
      </c>
      <c r="DS24" s="7">
        <f t="shared" ref="DS24:DS30" si="180">+SUM(DM24*DR24)</f>
        <v>-4866.3776120831744</v>
      </c>
      <c r="DU24" s="7">
        <f t="shared" ref="DU24:DU30" si="181">+SUM(DV24*DU$53)</f>
        <v>29.891754373975274</v>
      </c>
      <c r="DV24" s="37">
        <v>0.18181818181818182</v>
      </c>
      <c r="DW24" s="346"/>
      <c r="DX24" s="346"/>
      <c r="DY24" s="346"/>
      <c r="DZ24" s="7">
        <f t="shared" ref="DZ24:DZ30" si="182">+$FV24</f>
        <v>-148</v>
      </c>
      <c r="EA24" s="7">
        <f t="shared" ref="EA24:EA30" si="183">+SUM(DU24*DZ24)</f>
        <v>-4423.9796473483402</v>
      </c>
      <c r="EB24" s="7"/>
      <c r="EC24" s="7">
        <f t="shared" ref="EC24:EC30" si="184">+SUM(ED24*EC$53)</f>
        <v>15.520900426838264</v>
      </c>
      <c r="ED24" s="37">
        <v>0.17142857142857143</v>
      </c>
      <c r="EE24" s="346"/>
      <c r="EF24" s="346"/>
      <c r="EG24" s="346"/>
      <c r="EH24" s="7">
        <f t="shared" ref="EH24:EH30" si="185">+$FV24</f>
        <v>-148</v>
      </c>
      <c r="EI24" s="7">
        <f t="shared" ref="EI24:EI30" si="186">+SUM(EC24*EH24)</f>
        <v>-2297.093263172063</v>
      </c>
      <c r="EK24" s="7">
        <f t="shared" ref="EK24:EK30" si="187">+SUM(EL24*EK$53)</f>
        <v>0</v>
      </c>
      <c r="EL24" s="37">
        <v>0</v>
      </c>
      <c r="EM24" s="346"/>
      <c r="EN24" s="346"/>
      <c r="EO24" s="346"/>
      <c r="EP24" s="7">
        <f t="shared" ref="EP24:EP30" si="188">+$FV24</f>
        <v>-148</v>
      </c>
      <c r="EQ24" s="7">
        <f t="shared" ref="EQ24:EQ30" si="189">+SUM(EK24*EP24)</f>
        <v>0</v>
      </c>
      <c r="ER24" s="7"/>
      <c r="ES24" s="7">
        <f t="shared" ref="ES24:ES30" si="190">+SUM(ET24*ES$53)</f>
        <v>0</v>
      </c>
      <c r="ET24" s="37">
        <v>0</v>
      </c>
      <c r="EU24" s="346"/>
      <c r="EV24" s="346"/>
      <c r="EW24" s="346"/>
      <c r="EX24" s="7">
        <f t="shared" ref="EX24:EX30" si="191">+$FV24</f>
        <v>-148</v>
      </c>
      <c r="EY24" s="7">
        <f t="shared" ref="EY24:EY30" si="192">+SUM(ES24*EX24)</f>
        <v>0</v>
      </c>
      <c r="EZ24" s="7"/>
      <c r="FA24" s="7">
        <f>+SUM((CW24*CW$70)+(DE24*DE$70)+(DM24*DM$70)+(DU24*DU$70)+(EC24*EC$70)+(EK24*EK$70)+(ES24*ES$70))</f>
        <v>823789.22589486837</v>
      </c>
      <c r="FB24" s="37">
        <f t="shared" ref="FB24:FB31" si="193">+SUM(FA24/FA$53)</f>
        <v>9.9500315011606999E-2</v>
      </c>
      <c r="FC24" s="346"/>
      <c r="FD24" s="346"/>
      <c r="FE24" s="346"/>
      <c r="FF24" s="7">
        <f t="shared" ref="FF24:FF30" si="194">+$FV24</f>
        <v>-148</v>
      </c>
      <c r="FG24" s="7">
        <f t="shared" ref="FG24:FG30" si="195">+SUM(FH24/FA$70)</f>
        <v>-2248.9218427657779</v>
      </c>
      <c r="FH24" s="7">
        <f t="shared" ref="FH24:FH30" si="196">+SUM(FA24*FF24)</f>
        <v>-121920805.43244052</v>
      </c>
      <c r="FI24" s="7">
        <f t="shared" ref="FI24:FI30" si="197">+SUM(FH24*$CO$74)</f>
        <v>-119856629.86517629</v>
      </c>
      <c r="FJ24" s="7"/>
      <c r="FK24" s="19"/>
      <c r="FM24" s="346"/>
      <c r="FN24" s="346"/>
      <c r="FO24" s="348"/>
      <c r="FP24" s="348"/>
      <c r="FQ24" s="7"/>
      <c r="FR24" s="346"/>
      <c r="FS24" s="346"/>
      <c r="FT24" s="348"/>
      <c r="FU24" s="348"/>
      <c r="FV24" s="7">
        <v>-148</v>
      </c>
      <c r="FX24" s="19"/>
      <c r="FZ24" s="346"/>
      <c r="GB24" s="347">
        <f>+'7 HIDE Comparis with FBS IDDRI'!Z315</f>
        <v>1091628.0652888198</v>
      </c>
      <c r="GC24" s="350"/>
      <c r="GD24" s="346"/>
      <c r="GE24" s="346"/>
      <c r="GF24" s="346"/>
      <c r="GG24" s="346"/>
      <c r="GH24"/>
      <c r="GI24" s="347">
        <f>+'7 HIDE Comparis with FBS IDDRI'!AA315</f>
        <v>316945.52599989413</v>
      </c>
      <c r="GJ24" s="276"/>
      <c r="GK24" s="346"/>
      <c r="GL24" s="346"/>
      <c r="GM24" s="346"/>
      <c r="GN24" s="346"/>
      <c r="GP24" s="346"/>
      <c r="GQ24" s="346"/>
      <c r="GR24" s="346"/>
      <c r="GT24" s="19"/>
      <c r="GV24" s="5" t="s">
        <v>944</v>
      </c>
    </row>
    <row r="25" spans="1:204" x14ac:dyDescent="0.35">
      <c r="A25" s="5" t="s">
        <v>818</v>
      </c>
      <c r="B25" s="7">
        <f t="shared" ref="B25:B31" si="198">+SUM((K25*K$70)+(S25*S$70)+(AA25*AA$70)+(AI25*AI$70)+(AQ25*AQ$70)+(AY25*AY$70)+(BG25*BG$70)+(BO25*BO$70)+(BW25*BW$70))</f>
        <v>0</v>
      </c>
      <c r="C25" s="37">
        <f t="shared" si="147"/>
        <v>0</v>
      </c>
      <c r="D25" s="346"/>
      <c r="E25" s="346"/>
      <c r="F25" s="346"/>
      <c r="G25" s="348"/>
      <c r="H25" s="348"/>
      <c r="I25" s="348"/>
      <c r="K25" s="5">
        <v>0</v>
      </c>
      <c r="L25" s="37">
        <f t="shared" si="148"/>
        <v>0</v>
      </c>
      <c r="M25" s="346"/>
      <c r="N25" s="346"/>
      <c r="O25" s="346"/>
      <c r="P25" s="7">
        <v>-77</v>
      </c>
      <c r="Q25" s="7">
        <f t="shared" si="149"/>
        <v>0</v>
      </c>
      <c r="S25" s="5">
        <v>0</v>
      </c>
      <c r="T25" s="37">
        <f t="shared" si="150"/>
        <v>0</v>
      </c>
      <c r="U25" s="346"/>
      <c r="V25" s="346"/>
      <c r="W25" s="346"/>
      <c r="X25" s="7">
        <v>-77</v>
      </c>
      <c r="Y25" s="7">
        <f t="shared" si="151"/>
        <v>0</v>
      </c>
      <c r="AA25" s="5">
        <v>0</v>
      </c>
      <c r="AB25" s="37">
        <f t="shared" si="152"/>
        <v>0</v>
      </c>
      <c r="AC25" s="346"/>
      <c r="AD25" s="346"/>
      <c r="AE25" s="346"/>
      <c r="AF25" s="7">
        <v>-77</v>
      </c>
      <c r="AG25" s="7">
        <f t="shared" si="153"/>
        <v>0</v>
      </c>
      <c r="AI25" s="5">
        <v>0</v>
      </c>
      <c r="AJ25" s="37">
        <f t="shared" si="154"/>
        <v>0</v>
      </c>
      <c r="AK25" s="346"/>
      <c r="AL25" s="346"/>
      <c r="AM25" s="346"/>
      <c r="AN25" s="7">
        <v>-77</v>
      </c>
      <c r="AO25" s="7">
        <f t="shared" si="155"/>
        <v>0</v>
      </c>
      <c r="AQ25" s="5">
        <v>0</v>
      </c>
      <c r="AR25" s="37">
        <f t="shared" si="156"/>
        <v>0</v>
      </c>
      <c r="AS25" s="346"/>
      <c r="AT25" s="346"/>
      <c r="AU25" s="346"/>
      <c r="AV25" s="7">
        <v>-77</v>
      </c>
      <c r="AW25" s="7">
        <f t="shared" si="157"/>
        <v>0</v>
      </c>
      <c r="AY25" s="5">
        <v>0</v>
      </c>
      <c r="AZ25" s="37">
        <f t="shared" si="158"/>
        <v>0</v>
      </c>
      <c r="BA25" s="346"/>
      <c r="BB25" s="346"/>
      <c r="BC25" s="346"/>
      <c r="BD25" s="7">
        <v>-77</v>
      </c>
      <c r="BE25" s="7">
        <f t="shared" si="159"/>
        <v>0</v>
      </c>
      <c r="BG25" s="5">
        <v>0</v>
      </c>
      <c r="BH25" s="37">
        <f t="shared" si="160"/>
        <v>0</v>
      </c>
      <c r="BI25" s="346"/>
      <c r="BJ25" s="346"/>
      <c r="BK25" s="346"/>
      <c r="BL25" s="7">
        <v>-77</v>
      </c>
      <c r="BM25" s="7">
        <f t="shared" si="161"/>
        <v>0</v>
      </c>
      <c r="BO25" s="5">
        <v>0</v>
      </c>
      <c r="BP25" s="37">
        <f t="shared" si="162"/>
        <v>0</v>
      </c>
      <c r="BQ25" s="346"/>
      <c r="BR25" s="346"/>
      <c r="BS25" s="346"/>
      <c r="BT25" s="7">
        <v>-77</v>
      </c>
      <c r="BU25" s="7">
        <f t="shared" si="163"/>
        <v>0</v>
      </c>
      <c r="BW25" s="5">
        <v>0</v>
      </c>
      <c r="BX25" s="37">
        <f t="shared" si="164"/>
        <v>0</v>
      </c>
      <c r="BY25" s="346"/>
      <c r="BZ25" s="346"/>
      <c r="CA25" s="346"/>
      <c r="CB25" s="7">
        <v>-77</v>
      </c>
      <c r="CC25" s="7">
        <f t="shared" si="165"/>
        <v>0</v>
      </c>
      <c r="CD25" s="7"/>
      <c r="CE25" s="5">
        <v>0</v>
      </c>
      <c r="CF25" s="37">
        <f t="shared" si="166"/>
        <v>0</v>
      </c>
      <c r="CG25" s="346"/>
      <c r="CH25" s="346"/>
      <c r="CI25" s="346"/>
      <c r="CJ25" s="7">
        <v>-77</v>
      </c>
      <c r="CK25" s="7">
        <f t="shared" si="167"/>
        <v>0</v>
      </c>
      <c r="CL25" s="349"/>
      <c r="CN25" s="7">
        <f t="shared" ref="CN25:CN30" si="199">+SUM(FA25*$CO$74)</f>
        <v>1929870.6317002403</v>
      </c>
      <c r="CO25" s="37">
        <f t="shared" si="168"/>
        <v>0.2371113298302315</v>
      </c>
      <c r="CP25" s="346"/>
      <c r="CQ25" s="346"/>
      <c r="CR25" s="346"/>
      <c r="CS25" s="7">
        <f t="shared" si="169"/>
        <v>-96</v>
      </c>
      <c r="CT25" s="7">
        <f t="shared" si="170"/>
        <v>-3417.4012170202773</v>
      </c>
      <c r="CU25" s="7">
        <f t="shared" si="171"/>
        <v>-185267580.64322308</v>
      </c>
      <c r="CW25" s="7">
        <f t="shared" si="172"/>
        <v>55.648375384282176</v>
      </c>
      <c r="CX25" s="37">
        <v>0.27600000000000002</v>
      </c>
      <c r="CY25" s="346"/>
      <c r="CZ25" s="346"/>
      <c r="DA25" s="346"/>
      <c r="DB25" s="7">
        <f t="shared" si="173"/>
        <v>-96</v>
      </c>
      <c r="DC25" s="7">
        <f t="shared" si="174"/>
        <v>-5342.2440368910884</v>
      </c>
      <c r="DE25" s="7">
        <f t="shared" si="175"/>
        <v>0</v>
      </c>
      <c r="DF25" s="37">
        <v>0</v>
      </c>
      <c r="DG25" s="346"/>
      <c r="DH25" s="346"/>
      <c r="DI25" s="346"/>
      <c r="DJ25" s="7">
        <f t="shared" si="176"/>
        <v>-96</v>
      </c>
      <c r="DK25" s="7">
        <f t="shared" si="177"/>
        <v>0</v>
      </c>
      <c r="DM25" s="7">
        <f t="shared" si="178"/>
        <v>98.642789434118399</v>
      </c>
      <c r="DN25" s="37">
        <v>0.6</v>
      </c>
      <c r="DO25" s="346"/>
      <c r="DP25" s="346"/>
      <c r="DQ25" s="346"/>
      <c r="DR25" s="7">
        <f t="shared" si="179"/>
        <v>-96</v>
      </c>
      <c r="DS25" s="7">
        <f t="shared" si="180"/>
        <v>-9469.7077856753658</v>
      </c>
      <c r="DU25" s="7">
        <f t="shared" si="181"/>
        <v>59.783508747950549</v>
      </c>
      <c r="DV25" s="37">
        <v>0.36363636363636365</v>
      </c>
      <c r="DW25" s="346"/>
      <c r="DX25" s="346"/>
      <c r="DY25" s="346"/>
      <c r="DZ25" s="7">
        <f t="shared" si="182"/>
        <v>-96</v>
      </c>
      <c r="EA25" s="7">
        <f t="shared" si="183"/>
        <v>-5739.2168398032527</v>
      </c>
      <c r="EB25" s="7"/>
      <c r="EC25" s="7">
        <f t="shared" si="184"/>
        <v>46.562701280514787</v>
      </c>
      <c r="ED25" s="37">
        <v>0.51428571428571423</v>
      </c>
      <c r="EE25" s="346"/>
      <c r="EF25" s="346"/>
      <c r="EG25" s="346"/>
      <c r="EH25" s="7">
        <f t="shared" si="185"/>
        <v>-96</v>
      </c>
      <c r="EI25" s="7">
        <f t="shared" si="186"/>
        <v>-4470.01932292942</v>
      </c>
      <c r="EK25" s="7">
        <f t="shared" si="187"/>
        <v>34.931151969326031</v>
      </c>
      <c r="EL25" s="37">
        <v>0.21212121212121213</v>
      </c>
      <c r="EM25" s="346"/>
      <c r="EN25" s="346"/>
      <c r="EO25" s="346"/>
      <c r="EP25" s="7">
        <f t="shared" si="188"/>
        <v>-96</v>
      </c>
      <c r="EQ25" s="7">
        <f t="shared" si="189"/>
        <v>-3353.3905890552987</v>
      </c>
      <c r="ER25" s="7"/>
      <c r="ES25" s="7">
        <f t="shared" si="190"/>
        <v>0</v>
      </c>
      <c r="ET25" s="37">
        <v>0</v>
      </c>
      <c r="EU25" s="346"/>
      <c r="EV25" s="346"/>
      <c r="EW25" s="346"/>
      <c r="EX25" s="7">
        <f t="shared" si="191"/>
        <v>-96</v>
      </c>
      <c r="EY25" s="7">
        <f t="shared" si="192"/>
        <v>0</v>
      </c>
      <c r="EZ25" s="7"/>
      <c r="FA25" s="7">
        <f t="shared" ref="FA25:FA30" si="200">+SUM((CW25*CW$70)+(DE25*DE$70)+(DM25*DM$70)+(DU25*DU$70)+(EC25*EC$70)+(EK25*EK$70)+(ES25*ES$70))</f>
        <v>1963106.9391987696</v>
      </c>
      <c r="FB25" s="37">
        <f t="shared" si="193"/>
        <v>0.2371113298302315</v>
      </c>
      <c r="FC25" s="346"/>
      <c r="FD25" s="346"/>
      <c r="FE25" s="346"/>
      <c r="FF25" s="7">
        <f t="shared" si="194"/>
        <v>-96</v>
      </c>
      <c r="FG25" s="7">
        <f t="shared" si="195"/>
        <v>-3476.2558344381641</v>
      </c>
      <c r="FH25" s="7">
        <f t="shared" si="196"/>
        <v>-188458266.16308188</v>
      </c>
      <c r="FI25" s="7">
        <f t="shared" si="197"/>
        <v>-185267580.64322305</v>
      </c>
      <c r="FJ25" s="7"/>
      <c r="FK25" s="19"/>
      <c r="FM25" s="346"/>
      <c r="FN25" s="346"/>
      <c r="FO25" s="348"/>
      <c r="FP25" s="348"/>
      <c r="FQ25" s="7"/>
      <c r="FR25" s="346"/>
      <c r="FS25" s="346"/>
      <c r="FT25" s="348"/>
      <c r="FU25" s="348"/>
      <c r="FV25" s="363">
        <v>-96</v>
      </c>
      <c r="FX25" s="19"/>
      <c r="FZ25" s="346"/>
      <c r="GB25" s="346" t="s">
        <v>1139</v>
      </c>
      <c r="GC25" s="403"/>
      <c r="GD25" s="346"/>
      <c r="GE25" s="346"/>
      <c r="GF25" s="346"/>
      <c r="GG25" s="346"/>
      <c r="GH25"/>
      <c r="GI25" s="346" t="s">
        <v>1139</v>
      </c>
      <c r="GJ25" s="403"/>
      <c r="GK25" s="346"/>
      <c r="GL25" s="346"/>
      <c r="GM25" s="346"/>
      <c r="GN25" s="346"/>
      <c r="GP25" s="346"/>
      <c r="GQ25" s="346"/>
      <c r="GR25" s="346"/>
      <c r="GT25" s="19"/>
      <c r="GV25" s="5" t="s">
        <v>950</v>
      </c>
    </row>
    <row r="26" spans="1:204" x14ac:dyDescent="0.35">
      <c r="A26" s="5" t="s">
        <v>837</v>
      </c>
      <c r="B26" s="7">
        <f t="shared" si="198"/>
        <v>0</v>
      </c>
      <c r="C26" s="37">
        <f t="shared" si="147"/>
        <v>0</v>
      </c>
      <c r="D26" s="346"/>
      <c r="E26" s="346"/>
      <c r="F26" s="346"/>
      <c r="G26" s="348"/>
      <c r="H26" s="348"/>
      <c r="I26" s="348"/>
      <c r="K26" s="5">
        <v>0</v>
      </c>
      <c r="L26" s="37">
        <f t="shared" si="148"/>
        <v>0</v>
      </c>
      <c r="M26" s="346"/>
      <c r="N26" s="346"/>
      <c r="O26" s="346"/>
      <c r="P26" s="7">
        <v>-317</v>
      </c>
      <c r="Q26" s="7">
        <f t="shared" si="149"/>
        <v>0</v>
      </c>
      <c r="S26" s="5">
        <v>0</v>
      </c>
      <c r="T26" s="37">
        <f t="shared" si="150"/>
        <v>0</v>
      </c>
      <c r="U26" s="346"/>
      <c r="V26" s="346"/>
      <c r="W26" s="346"/>
      <c r="X26" s="7">
        <v>-317</v>
      </c>
      <c r="Y26" s="7">
        <f t="shared" si="151"/>
        <v>0</v>
      </c>
      <c r="AA26" s="5">
        <v>0</v>
      </c>
      <c r="AB26" s="37">
        <f t="shared" si="152"/>
        <v>0</v>
      </c>
      <c r="AC26" s="346"/>
      <c r="AD26" s="346"/>
      <c r="AE26" s="346"/>
      <c r="AF26" s="7">
        <v>-317</v>
      </c>
      <c r="AG26" s="7">
        <f t="shared" si="153"/>
        <v>0</v>
      </c>
      <c r="AI26" s="5">
        <v>0</v>
      </c>
      <c r="AJ26" s="37">
        <f t="shared" si="154"/>
        <v>0</v>
      </c>
      <c r="AK26" s="346"/>
      <c r="AL26" s="346"/>
      <c r="AM26" s="346"/>
      <c r="AN26" s="7">
        <v>-317</v>
      </c>
      <c r="AO26" s="7">
        <f t="shared" si="155"/>
        <v>0</v>
      </c>
      <c r="AQ26" s="5">
        <v>0</v>
      </c>
      <c r="AR26" s="37">
        <f t="shared" si="156"/>
        <v>0</v>
      </c>
      <c r="AS26" s="346"/>
      <c r="AT26" s="346"/>
      <c r="AU26" s="346"/>
      <c r="AV26" s="7">
        <v>-317</v>
      </c>
      <c r="AW26" s="7">
        <f t="shared" si="157"/>
        <v>0</v>
      </c>
      <c r="AY26" s="5">
        <v>0</v>
      </c>
      <c r="AZ26" s="37">
        <f t="shared" si="158"/>
        <v>0</v>
      </c>
      <c r="BA26" s="346"/>
      <c r="BB26" s="346"/>
      <c r="BC26" s="346"/>
      <c r="BD26" s="7">
        <v>-317</v>
      </c>
      <c r="BE26" s="7">
        <f t="shared" si="159"/>
        <v>0</v>
      </c>
      <c r="BG26" s="5">
        <v>0</v>
      </c>
      <c r="BH26" s="37">
        <f t="shared" si="160"/>
        <v>0</v>
      </c>
      <c r="BI26" s="346"/>
      <c r="BJ26" s="346"/>
      <c r="BK26" s="346"/>
      <c r="BL26" s="7">
        <v>-317</v>
      </c>
      <c r="BM26" s="7">
        <f t="shared" si="161"/>
        <v>0</v>
      </c>
      <c r="BO26" s="5">
        <v>0</v>
      </c>
      <c r="BP26" s="37">
        <f t="shared" si="162"/>
        <v>0</v>
      </c>
      <c r="BQ26" s="346"/>
      <c r="BR26" s="346"/>
      <c r="BS26" s="346"/>
      <c r="BT26" s="7">
        <v>-317</v>
      </c>
      <c r="BU26" s="7">
        <f t="shared" si="163"/>
        <v>0</v>
      </c>
      <c r="BW26" s="5">
        <v>0</v>
      </c>
      <c r="BX26" s="37">
        <f t="shared" si="164"/>
        <v>0</v>
      </c>
      <c r="BY26" s="346"/>
      <c r="BZ26" s="346"/>
      <c r="CA26" s="346"/>
      <c r="CB26" s="7">
        <v>-317</v>
      </c>
      <c r="CC26" s="7">
        <f t="shared" si="165"/>
        <v>0</v>
      </c>
      <c r="CD26" s="7"/>
      <c r="CE26" s="5">
        <v>0</v>
      </c>
      <c r="CF26" s="37">
        <f t="shared" si="166"/>
        <v>0</v>
      </c>
      <c r="CG26" s="346"/>
      <c r="CH26" s="346"/>
      <c r="CI26" s="346"/>
      <c r="CJ26" s="7">
        <v>-317</v>
      </c>
      <c r="CK26" s="7">
        <f t="shared" si="167"/>
        <v>0</v>
      </c>
      <c r="CL26" s="349"/>
      <c r="CN26" s="7">
        <f t="shared" si="199"/>
        <v>25737.442618673511</v>
      </c>
      <c r="CO26" s="37">
        <f t="shared" si="168"/>
        <v>3.1622012095009967E-3</v>
      </c>
      <c r="CP26" s="346"/>
      <c r="CQ26" s="346"/>
      <c r="CR26" s="346"/>
      <c r="CS26" s="7">
        <f t="shared" si="169"/>
        <v>-317</v>
      </c>
      <c r="CT26" s="7">
        <f t="shared" si="170"/>
        <v>-150.49469568819549</v>
      </c>
      <c r="CU26" s="7">
        <f t="shared" si="171"/>
        <v>-8158769.3101195032</v>
      </c>
      <c r="CW26" s="7">
        <f t="shared" si="172"/>
        <v>0</v>
      </c>
      <c r="CX26" s="37">
        <v>0</v>
      </c>
      <c r="CY26" s="346"/>
      <c r="CZ26" s="346"/>
      <c r="DA26" s="346"/>
      <c r="DB26" s="7">
        <f t="shared" si="173"/>
        <v>-317</v>
      </c>
      <c r="DC26" s="7">
        <f t="shared" si="174"/>
        <v>0</v>
      </c>
      <c r="DE26" s="7">
        <f t="shared" si="175"/>
        <v>0</v>
      </c>
      <c r="DF26" s="37">
        <v>0</v>
      </c>
      <c r="DG26" s="346"/>
      <c r="DH26" s="346"/>
      <c r="DI26" s="346"/>
      <c r="DJ26" s="7">
        <f t="shared" si="176"/>
        <v>-317</v>
      </c>
      <c r="DK26" s="7">
        <f t="shared" si="177"/>
        <v>0</v>
      </c>
      <c r="DM26" s="7">
        <f t="shared" si="178"/>
        <v>0</v>
      </c>
      <c r="DN26" s="37">
        <v>0</v>
      </c>
      <c r="DO26" s="346"/>
      <c r="DP26" s="346"/>
      <c r="DQ26" s="346"/>
      <c r="DR26" s="7">
        <f t="shared" si="179"/>
        <v>-317</v>
      </c>
      <c r="DS26" s="7">
        <f t="shared" si="180"/>
        <v>0</v>
      </c>
      <c r="DU26" s="7">
        <f t="shared" si="181"/>
        <v>8.9675263121925823</v>
      </c>
      <c r="DV26" s="37">
        <v>5.4545454545454543E-2</v>
      </c>
      <c r="DW26" s="346"/>
      <c r="DX26" s="346"/>
      <c r="DY26" s="346"/>
      <c r="DZ26" s="7">
        <f t="shared" si="182"/>
        <v>-317</v>
      </c>
      <c r="EA26" s="7">
        <f t="shared" si="183"/>
        <v>-2842.7058409650485</v>
      </c>
      <c r="EB26" s="7"/>
      <c r="EC26" s="7">
        <f t="shared" si="184"/>
        <v>0</v>
      </c>
      <c r="ED26" s="37">
        <v>0</v>
      </c>
      <c r="EE26" s="346"/>
      <c r="EF26" s="346"/>
      <c r="EG26" s="346"/>
      <c r="EH26" s="7">
        <f t="shared" si="185"/>
        <v>-317</v>
      </c>
      <c r="EI26" s="7">
        <f t="shared" si="186"/>
        <v>0</v>
      </c>
      <c r="EK26" s="7">
        <f t="shared" si="187"/>
        <v>0</v>
      </c>
      <c r="EL26" s="37">
        <v>0</v>
      </c>
      <c r="EM26" s="346"/>
      <c r="EN26" s="346"/>
      <c r="EO26" s="346"/>
      <c r="EP26" s="7">
        <f t="shared" si="188"/>
        <v>-317</v>
      </c>
      <c r="EQ26" s="7">
        <f t="shared" si="189"/>
        <v>0</v>
      </c>
      <c r="ER26" s="7"/>
      <c r="ES26" s="7">
        <f t="shared" si="190"/>
        <v>0</v>
      </c>
      <c r="ET26" s="37">
        <v>0</v>
      </c>
      <c r="EU26" s="346"/>
      <c r="EV26" s="346"/>
      <c r="EW26" s="346"/>
      <c r="EX26" s="7">
        <f t="shared" si="191"/>
        <v>-317</v>
      </c>
      <c r="EY26" s="7">
        <f t="shared" si="192"/>
        <v>0</v>
      </c>
      <c r="EZ26" s="7"/>
      <c r="FA26" s="7">
        <f t="shared" si="200"/>
        <v>26180.693862072327</v>
      </c>
      <c r="FB26" s="37">
        <f t="shared" si="193"/>
        <v>3.1622012095009967E-3</v>
      </c>
      <c r="FC26" s="346"/>
      <c r="FD26" s="346"/>
      <c r="FE26" s="346"/>
      <c r="FF26" s="7">
        <f t="shared" si="194"/>
        <v>-317</v>
      </c>
      <c r="FG26" s="7">
        <f t="shared" si="195"/>
        <v>-153.08652122335261</v>
      </c>
      <c r="FH26" s="7">
        <f t="shared" si="196"/>
        <v>-8299279.9542769277</v>
      </c>
      <c r="FI26" s="7">
        <f t="shared" si="197"/>
        <v>-8158769.3101195032</v>
      </c>
      <c r="FJ26" s="7"/>
      <c r="FK26" s="19"/>
      <c r="FM26" s="346"/>
      <c r="FN26" s="346"/>
      <c r="FO26" s="348"/>
      <c r="FP26" s="348"/>
      <c r="FQ26" s="7"/>
      <c r="FR26" s="346"/>
      <c r="FS26" s="346"/>
      <c r="FT26" s="348"/>
      <c r="FU26" s="348"/>
      <c r="FV26" s="363">
        <v>-317</v>
      </c>
      <c r="FX26" s="19"/>
      <c r="FZ26" s="346"/>
      <c r="GB26" s="346" t="s">
        <v>1136</v>
      </c>
      <c r="GC26" s="403"/>
      <c r="GD26" s="346"/>
      <c r="GE26" s="346"/>
      <c r="GF26" s="346"/>
      <c r="GG26" s="346"/>
      <c r="GH26"/>
      <c r="GI26" s="346" t="s">
        <v>1136</v>
      </c>
      <c r="GJ26" s="403"/>
      <c r="GK26" s="346"/>
      <c r="GL26" s="346"/>
      <c r="GM26" s="346"/>
      <c r="GN26" s="346"/>
      <c r="GP26" s="346"/>
      <c r="GQ26" s="346"/>
      <c r="GR26" s="346"/>
      <c r="GT26" s="19"/>
      <c r="GV26" s="5" t="s">
        <v>945</v>
      </c>
    </row>
    <row r="27" spans="1:204" x14ac:dyDescent="0.35">
      <c r="A27" s="5" t="s">
        <v>839</v>
      </c>
      <c r="B27" s="7">
        <f t="shared" si="198"/>
        <v>0</v>
      </c>
      <c r="C27" s="37">
        <f t="shared" si="147"/>
        <v>0</v>
      </c>
      <c r="D27" s="346"/>
      <c r="E27" s="346"/>
      <c r="F27" s="346"/>
      <c r="G27" s="348"/>
      <c r="H27" s="348"/>
      <c r="I27" s="348"/>
      <c r="K27" s="5">
        <v>0</v>
      </c>
      <c r="L27" s="37">
        <f t="shared" si="148"/>
        <v>0</v>
      </c>
      <c r="M27" s="346"/>
      <c r="N27" s="346"/>
      <c r="O27" s="346"/>
      <c r="P27" s="7">
        <v>-264</v>
      </c>
      <c r="Q27" s="7">
        <f t="shared" si="149"/>
        <v>0</v>
      </c>
      <c r="S27" s="5">
        <v>0</v>
      </c>
      <c r="T27" s="37">
        <f t="shared" si="150"/>
        <v>0</v>
      </c>
      <c r="U27" s="346"/>
      <c r="V27" s="346"/>
      <c r="W27" s="346"/>
      <c r="X27" s="7">
        <v>-264</v>
      </c>
      <c r="Y27" s="7">
        <f t="shared" si="151"/>
        <v>0</v>
      </c>
      <c r="AA27" s="5">
        <v>0</v>
      </c>
      <c r="AB27" s="37">
        <f t="shared" si="152"/>
        <v>0</v>
      </c>
      <c r="AC27" s="346"/>
      <c r="AD27" s="346"/>
      <c r="AE27" s="346"/>
      <c r="AF27" s="7">
        <v>-264</v>
      </c>
      <c r="AG27" s="7">
        <f t="shared" si="153"/>
        <v>0</v>
      </c>
      <c r="AI27" s="5">
        <v>0</v>
      </c>
      <c r="AJ27" s="37">
        <f t="shared" si="154"/>
        <v>0</v>
      </c>
      <c r="AK27" s="346"/>
      <c r="AL27" s="346"/>
      <c r="AM27" s="346"/>
      <c r="AN27" s="7">
        <v>-264</v>
      </c>
      <c r="AO27" s="7">
        <f t="shared" si="155"/>
        <v>0</v>
      </c>
      <c r="AQ27" s="5">
        <v>0</v>
      </c>
      <c r="AR27" s="37">
        <f t="shared" si="156"/>
        <v>0</v>
      </c>
      <c r="AS27" s="346"/>
      <c r="AT27" s="346"/>
      <c r="AU27" s="346"/>
      <c r="AV27" s="7">
        <v>-264</v>
      </c>
      <c r="AW27" s="7">
        <f t="shared" si="157"/>
        <v>0</v>
      </c>
      <c r="AY27" s="5">
        <v>0</v>
      </c>
      <c r="AZ27" s="37">
        <f t="shared" si="158"/>
        <v>0</v>
      </c>
      <c r="BA27" s="346"/>
      <c r="BB27" s="346"/>
      <c r="BC27" s="346"/>
      <c r="BD27" s="7">
        <v>-264</v>
      </c>
      <c r="BE27" s="7">
        <f t="shared" si="159"/>
        <v>0</v>
      </c>
      <c r="BG27" s="5">
        <v>0</v>
      </c>
      <c r="BH27" s="37">
        <f t="shared" si="160"/>
        <v>0</v>
      </c>
      <c r="BI27" s="346"/>
      <c r="BJ27" s="346"/>
      <c r="BK27" s="346"/>
      <c r="BL27" s="7">
        <v>-264</v>
      </c>
      <c r="BM27" s="7">
        <f t="shared" si="161"/>
        <v>0</v>
      </c>
      <c r="BO27" s="5">
        <v>0</v>
      </c>
      <c r="BP27" s="37">
        <f t="shared" si="162"/>
        <v>0</v>
      </c>
      <c r="BQ27" s="346"/>
      <c r="BR27" s="346"/>
      <c r="BS27" s="346"/>
      <c r="BT27" s="7">
        <v>-264</v>
      </c>
      <c r="BU27" s="7">
        <f t="shared" si="163"/>
        <v>0</v>
      </c>
      <c r="BW27" s="5">
        <v>0</v>
      </c>
      <c r="BX27" s="37">
        <f t="shared" si="164"/>
        <v>0</v>
      </c>
      <c r="BY27" s="346"/>
      <c r="BZ27" s="346"/>
      <c r="CA27" s="346"/>
      <c r="CB27" s="7">
        <v>-264</v>
      </c>
      <c r="CC27" s="7">
        <f t="shared" si="165"/>
        <v>0</v>
      </c>
      <c r="CD27" s="7"/>
      <c r="CE27" s="5">
        <v>0</v>
      </c>
      <c r="CF27" s="37">
        <f t="shared" si="166"/>
        <v>0</v>
      </c>
      <c r="CG27" s="346"/>
      <c r="CH27" s="346"/>
      <c r="CI27" s="346"/>
      <c r="CJ27" s="7">
        <v>-264</v>
      </c>
      <c r="CK27" s="7">
        <f t="shared" si="167"/>
        <v>0</v>
      </c>
      <c r="CL27" s="349"/>
      <c r="CN27" s="7">
        <f t="shared" si="199"/>
        <v>16993.271522963332</v>
      </c>
      <c r="CO27" s="37">
        <f t="shared" si="168"/>
        <v>2.0878587107293184E-3</v>
      </c>
      <c r="CP27" s="346"/>
      <c r="CQ27" s="346"/>
      <c r="CR27" s="346"/>
      <c r="CS27" s="7">
        <f t="shared" si="169"/>
        <v>-264</v>
      </c>
      <c r="CT27" s="7">
        <f t="shared" si="170"/>
        <v>-82.751802650399441</v>
      </c>
      <c r="CU27" s="7">
        <f t="shared" si="171"/>
        <v>-4486223.6820623195</v>
      </c>
      <c r="CW27" s="7">
        <f t="shared" si="172"/>
        <v>0</v>
      </c>
      <c r="CX27" s="37">
        <v>0</v>
      </c>
      <c r="CY27" s="346"/>
      <c r="CZ27" s="346"/>
      <c r="DA27" s="346"/>
      <c r="DB27" s="7">
        <f t="shared" si="173"/>
        <v>-264</v>
      </c>
      <c r="DC27" s="7">
        <f t="shared" si="174"/>
        <v>0</v>
      </c>
      <c r="DE27" s="7">
        <f t="shared" si="175"/>
        <v>0</v>
      </c>
      <c r="DF27" s="37">
        <v>0</v>
      </c>
      <c r="DG27" s="346"/>
      <c r="DH27" s="346"/>
      <c r="DI27" s="346"/>
      <c r="DJ27" s="7">
        <f t="shared" si="176"/>
        <v>-264</v>
      </c>
      <c r="DK27" s="7">
        <f t="shared" si="177"/>
        <v>0</v>
      </c>
      <c r="DM27" s="7">
        <f t="shared" si="178"/>
        <v>0</v>
      </c>
      <c r="DN27" s="37">
        <v>0</v>
      </c>
      <c r="DO27" s="346"/>
      <c r="DP27" s="346"/>
      <c r="DQ27" s="346"/>
      <c r="DR27" s="7">
        <f t="shared" si="179"/>
        <v>-264</v>
      </c>
      <c r="DS27" s="7">
        <f t="shared" si="180"/>
        <v>0</v>
      </c>
      <c r="DU27" s="7">
        <f t="shared" si="181"/>
        <v>0</v>
      </c>
      <c r="DV27" s="37">
        <v>0</v>
      </c>
      <c r="DW27" s="346"/>
      <c r="DX27" s="346"/>
      <c r="DY27" s="346"/>
      <c r="DZ27" s="7">
        <f t="shared" si="182"/>
        <v>-264</v>
      </c>
      <c r="EA27" s="7">
        <f t="shared" si="183"/>
        <v>0</v>
      </c>
      <c r="EB27" s="7"/>
      <c r="EC27" s="7">
        <f t="shared" si="184"/>
        <v>0</v>
      </c>
      <c r="ED27" s="37">
        <v>0</v>
      </c>
      <c r="EE27" s="346"/>
      <c r="EF27" s="346"/>
      <c r="EG27" s="346"/>
      <c r="EH27" s="7">
        <f t="shared" si="185"/>
        <v>-264</v>
      </c>
      <c r="EI27" s="7">
        <f t="shared" si="186"/>
        <v>0</v>
      </c>
      <c r="EK27" s="7">
        <f t="shared" si="187"/>
        <v>2.495082283523288</v>
      </c>
      <c r="EL27" s="37">
        <v>1.5151515151515152E-2</v>
      </c>
      <c r="EM27" s="346"/>
      <c r="EN27" s="346"/>
      <c r="EO27" s="346"/>
      <c r="EP27" s="7">
        <f t="shared" si="188"/>
        <v>-264</v>
      </c>
      <c r="EQ27" s="7">
        <f t="shared" si="189"/>
        <v>-658.70172285014803</v>
      </c>
      <c r="ER27" s="7"/>
      <c r="ES27" s="7">
        <f t="shared" si="190"/>
        <v>0</v>
      </c>
      <c r="ET27" s="37">
        <v>0</v>
      </c>
      <c r="EU27" s="346"/>
      <c r="EV27" s="346"/>
      <c r="EW27" s="346"/>
      <c r="EX27" s="7">
        <f t="shared" si="191"/>
        <v>-264</v>
      </c>
      <c r="EY27" s="7">
        <f t="shared" si="192"/>
        <v>0</v>
      </c>
      <c r="EZ27" s="7"/>
      <c r="FA27" s="7">
        <f t="shared" si="200"/>
        <v>17285.930309757565</v>
      </c>
      <c r="FB27" s="37">
        <f t="shared" si="193"/>
        <v>2.0878587107293184E-3</v>
      </c>
      <c r="FC27" s="346"/>
      <c r="FD27" s="346"/>
      <c r="FE27" s="346"/>
      <c r="FF27" s="7">
        <f t="shared" si="194"/>
        <v>-264</v>
      </c>
      <c r="FG27" s="7">
        <f t="shared" si="195"/>
        <v>-84.17695743215971</v>
      </c>
      <c r="FH27" s="7">
        <f t="shared" si="196"/>
        <v>-4563485.6017759973</v>
      </c>
      <c r="FI27" s="7">
        <f t="shared" si="197"/>
        <v>-4486223.6820623195</v>
      </c>
      <c r="FJ27" s="7"/>
      <c r="FK27" s="19"/>
      <c r="FM27" s="346"/>
      <c r="FN27" s="346"/>
      <c r="FO27" s="348"/>
      <c r="FP27" s="348"/>
      <c r="FQ27" s="7"/>
      <c r="FR27" s="346"/>
      <c r="FS27" s="346"/>
      <c r="FT27" s="348"/>
      <c r="FU27" s="348"/>
      <c r="FV27" s="363">
        <v>-264</v>
      </c>
      <c r="FX27" s="19"/>
      <c r="FZ27" s="346"/>
      <c r="GB27" s="346" t="s">
        <v>1136</v>
      </c>
      <c r="GC27" s="403"/>
      <c r="GD27" s="346"/>
      <c r="GE27" s="346"/>
      <c r="GF27" s="346"/>
      <c r="GG27" s="346"/>
      <c r="GH27"/>
      <c r="GI27" s="346" t="s">
        <v>1136</v>
      </c>
      <c r="GJ27" s="403"/>
      <c r="GK27" s="346"/>
      <c r="GL27" s="346"/>
      <c r="GM27" s="346"/>
      <c r="GN27" s="346"/>
      <c r="GP27" s="346"/>
      <c r="GQ27" s="346"/>
      <c r="GR27" s="346"/>
      <c r="GT27" s="19"/>
      <c r="GV27" s="5" t="s">
        <v>946</v>
      </c>
    </row>
    <row r="28" spans="1:204" x14ac:dyDescent="0.35">
      <c r="A28" s="5" t="s">
        <v>840</v>
      </c>
      <c r="B28" s="7">
        <f t="shared" si="198"/>
        <v>0</v>
      </c>
      <c r="C28" s="37">
        <f t="shared" si="147"/>
        <v>0</v>
      </c>
      <c r="D28" s="346"/>
      <c r="E28" s="346"/>
      <c r="F28" s="346"/>
      <c r="G28" s="348"/>
      <c r="H28" s="348"/>
      <c r="I28" s="348"/>
      <c r="K28" s="5">
        <v>0</v>
      </c>
      <c r="L28" s="37">
        <f t="shared" si="148"/>
        <v>0</v>
      </c>
      <c r="M28" s="346"/>
      <c r="N28" s="346"/>
      <c r="O28" s="346"/>
      <c r="P28" s="7">
        <v>-99</v>
      </c>
      <c r="Q28" s="7">
        <f t="shared" si="149"/>
        <v>0</v>
      </c>
      <c r="S28" s="5">
        <v>0</v>
      </c>
      <c r="T28" s="37">
        <f t="shared" si="150"/>
        <v>0</v>
      </c>
      <c r="U28" s="346"/>
      <c r="V28" s="346"/>
      <c r="W28" s="346"/>
      <c r="X28" s="7">
        <v>-99</v>
      </c>
      <c r="Y28" s="7">
        <f t="shared" si="151"/>
        <v>0</v>
      </c>
      <c r="AA28" s="5">
        <v>0</v>
      </c>
      <c r="AB28" s="37">
        <f t="shared" si="152"/>
        <v>0</v>
      </c>
      <c r="AC28" s="346"/>
      <c r="AD28" s="346"/>
      <c r="AE28" s="346"/>
      <c r="AF28" s="7">
        <v>-99</v>
      </c>
      <c r="AG28" s="7">
        <f t="shared" si="153"/>
        <v>0</v>
      </c>
      <c r="AI28" s="5">
        <v>0</v>
      </c>
      <c r="AJ28" s="37">
        <f t="shared" si="154"/>
        <v>0</v>
      </c>
      <c r="AK28" s="346"/>
      <c r="AL28" s="346"/>
      <c r="AM28" s="346"/>
      <c r="AN28" s="7">
        <v>-99</v>
      </c>
      <c r="AO28" s="7">
        <f t="shared" si="155"/>
        <v>0</v>
      </c>
      <c r="AQ28" s="5">
        <v>0</v>
      </c>
      <c r="AR28" s="37">
        <f t="shared" si="156"/>
        <v>0</v>
      </c>
      <c r="AS28" s="346"/>
      <c r="AT28" s="346"/>
      <c r="AU28" s="346"/>
      <c r="AV28" s="7">
        <v>-99</v>
      </c>
      <c r="AW28" s="7">
        <f t="shared" si="157"/>
        <v>0</v>
      </c>
      <c r="AY28" s="5">
        <v>0</v>
      </c>
      <c r="AZ28" s="37">
        <f t="shared" si="158"/>
        <v>0</v>
      </c>
      <c r="BA28" s="346"/>
      <c r="BB28" s="346"/>
      <c r="BC28" s="346"/>
      <c r="BD28" s="7">
        <v>-99</v>
      </c>
      <c r="BE28" s="7">
        <f t="shared" si="159"/>
        <v>0</v>
      </c>
      <c r="BG28" s="5">
        <v>0</v>
      </c>
      <c r="BH28" s="37">
        <f t="shared" si="160"/>
        <v>0</v>
      </c>
      <c r="BI28" s="346"/>
      <c r="BJ28" s="346"/>
      <c r="BK28" s="346"/>
      <c r="BL28" s="7">
        <v>-99</v>
      </c>
      <c r="BM28" s="7">
        <f t="shared" si="161"/>
        <v>0</v>
      </c>
      <c r="BO28" s="5">
        <v>0</v>
      </c>
      <c r="BP28" s="37">
        <f t="shared" si="162"/>
        <v>0</v>
      </c>
      <c r="BQ28" s="346"/>
      <c r="BR28" s="346"/>
      <c r="BS28" s="346"/>
      <c r="BT28" s="7">
        <v>-99</v>
      </c>
      <c r="BU28" s="7">
        <f t="shared" si="163"/>
        <v>0</v>
      </c>
      <c r="BW28" s="5">
        <v>0</v>
      </c>
      <c r="BX28" s="37">
        <f t="shared" si="164"/>
        <v>0</v>
      </c>
      <c r="BY28" s="346"/>
      <c r="BZ28" s="346"/>
      <c r="CA28" s="346"/>
      <c r="CB28" s="7">
        <v>-99</v>
      </c>
      <c r="CC28" s="7">
        <f t="shared" si="165"/>
        <v>0</v>
      </c>
      <c r="CD28" s="7"/>
      <c r="CE28" s="5">
        <v>0</v>
      </c>
      <c r="CF28" s="37">
        <f t="shared" si="166"/>
        <v>0</v>
      </c>
      <c r="CG28" s="346"/>
      <c r="CH28" s="346"/>
      <c r="CI28" s="346"/>
      <c r="CJ28" s="7">
        <v>-99</v>
      </c>
      <c r="CK28" s="7">
        <f t="shared" si="167"/>
        <v>0</v>
      </c>
      <c r="CL28" s="349"/>
      <c r="CN28" s="7">
        <f t="shared" si="199"/>
        <v>16993.271522963332</v>
      </c>
      <c r="CO28" s="37">
        <f t="shared" si="168"/>
        <v>2.0878587107293184E-3</v>
      </c>
      <c r="CP28" s="346"/>
      <c r="CQ28" s="346"/>
      <c r="CR28" s="346"/>
      <c r="CS28" s="7">
        <f t="shared" si="169"/>
        <v>-99</v>
      </c>
      <c r="CT28" s="7">
        <f t="shared" si="170"/>
        <v>-31.03192599389979</v>
      </c>
      <c r="CU28" s="7">
        <f t="shared" si="171"/>
        <v>-1682333.8807733699</v>
      </c>
      <c r="CW28" s="7">
        <f t="shared" si="172"/>
        <v>0</v>
      </c>
      <c r="CX28" s="37">
        <v>0</v>
      </c>
      <c r="CY28" s="346"/>
      <c r="CZ28" s="346"/>
      <c r="DA28" s="346"/>
      <c r="DB28" s="7">
        <f t="shared" si="173"/>
        <v>-99</v>
      </c>
      <c r="DC28" s="7">
        <f t="shared" si="174"/>
        <v>0</v>
      </c>
      <c r="DE28" s="7">
        <f t="shared" si="175"/>
        <v>0</v>
      </c>
      <c r="DF28" s="37">
        <v>0</v>
      </c>
      <c r="DG28" s="346"/>
      <c r="DH28" s="346"/>
      <c r="DI28" s="346"/>
      <c r="DJ28" s="7">
        <f t="shared" si="176"/>
        <v>-99</v>
      </c>
      <c r="DK28" s="7">
        <f t="shared" si="177"/>
        <v>0</v>
      </c>
      <c r="DM28" s="7">
        <f t="shared" si="178"/>
        <v>0</v>
      </c>
      <c r="DN28" s="37">
        <v>0</v>
      </c>
      <c r="DO28" s="346"/>
      <c r="DP28" s="346"/>
      <c r="DQ28" s="346"/>
      <c r="DR28" s="7">
        <f t="shared" si="179"/>
        <v>-99</v>
      </c>
      <c r="DS28" s="7">
        <f t="shared" si="180"/>
        <v>0</v>
      </c>
      <c r="DU28" s="7">
        <f t="shared" si="181"/>
        <v>0</v>
      </c>
      <c r="DV28" s="37">
        <v>0</v>
      </c>
      <c r="DW28" s="346"/>
      <c r="DX28" s="346"/>
      <c r="DY28" s="346"/>
      <c r="DZ28" s="7">
        <f t="shared" si="182"/>
        <v>-99</v>
      </c>
      <c r="EA28" s="7">
        <f t="shared" si="183"/>
        <v>0</v>
      </c>
      <c r="EB28" s="7"/>
      <c r="EC28" s="7">
        <f t="shared" si="184"/>
        <v>0</v>
      </c>
      <c r="ED28" s="37">
        <v>0</v>
      </c>
      <c r="EE28" s="346"/>
      <c r="EF28" s="346"/>
      <c r="EG28" s="346"/>
      <c r="EH28" s="7">
        <f t="shared" si="185"/>
        <v>-99</v>
      </c>
      <c r="EI28" s="7">
        <f t="shared" si="186"/>
        <v>0</v>
      </c>
      <c r="EK28" s="7">
        <f t="shared" si="187"/>
        <v>2.495082283523288</v>
      </c>
      <c r="EL28" s="37">
        <v>1.5151515151515152E-2</v>
      </c>
      <c r="EM28" s="346"/>
      <c r="EN28" s="346"/>
      <c r="EO28" s="346"/>
      <c r="EP28" s="7">
        <f t="shared" si="188"/>
        <v>-99</v>
      </c>
      <c r="EQ28" s="7">
        <f t="shared" si="189"/>
        <v>-247.0131460688055</v>
      </c>
      <c r="ER28" s="7"/>
      <c r="ES28" s="7">
        <f t="shared" si="190"/>
        <v>0</v>
      </c>
      <c r="ET28" s="37">
        <v>0</v>
      </c>
      <c r="EU28" s="346"/>
      <c r="EV28" s="346"/>
      <c r="EW28" s="346"/>
      <c r="EX28" s="7">
        <f t="shared" si="191"/>
        <v>-99</v>
      </c>
      <c r="EY28" s="7">
        <f t="shared" si="192"/>
        <v>0</v>
      </c>
      <c r="EZ28" s="7"/>
      <c r="FA28" s="7">
        <f t="shared" si="200"/>
        <v>17285.930309757565</v>
      </c>
      <c r="FB28" s="37">
        <f t="shared" si="193"/>
        <v>2.0878587107293184E-3</v>
      </c>
      <c r="FC28" s="346"/>
      <c r="FD28" s="346"/>
      <c r="FE28" s="346"/>
      <c r="FF28" s="7">
        <f t="shared" si="194"/>
        <v>-99</v>
      </c>
      <c r="FG28" s="7">
        <f t="shared" si="195"/>
        <v>-31.56635903705989</v>
      </c>
      <c r="FH28" s="7">
        <f t="shared" si="196"/>
        <v>-1711307.1006659989</v>
      </c>
      <c r="FI28" s="7">
        <f t="shared" si="197"/>
        <v>-1682333.8807733697</v>
      </c>
      <c r="FJ28" s="7"/>
      <c r="FK28" s="19"/>
      <c r="FM28" s="346"/>
      <c r="FN28" s="346"/>
      <c r="FO28" s="348"/>
      <c r="FP28" s="348"/>
      <c r="FQ28" s="7"/>
      <c r="FR28" s="346"/>
      <c r="FS28" s="346"/>
      <c r="FT28" s="348"/>
      <c r="FU28" s="348"/>
      <c r="FV28" s="363">
        <v>-99</v>
      </c>
      <c r="FX28" s="19"/>
      <c r="FZ28" s="346"/>
      <c r="GB28" s="346" t="s">
        <v>1136</v>
      </c>
      <c r="GC28" s="403"/>
      <c r="GD28" s="346"/>
      <c r="GE28" s="346"/>
      <c r="GF28" s="346"/>
      <c r="GG28" s="346"/>
      <c r="GH28"/>
      <c r="GI28" s="346" t="s">
        <v>1136</v>
      </c>
      <c r="GJ28" s="403"/>
      <c r="GK28" s="346"/>
      <c r="GL28" s="346"/>
      <c r="GM28" s="346"/>
      <c r="GN28" s="346"/>
      <c r="GP28" s="346"/>
      <c r="GQ28" s="346"/>
      <c r="GR28" s="346"/>
      <c r="GT28" s="19"/>
      <c r="GV28" s="5" t="s">
        <v>947</v>
      </c>
    </row>
    <row r="29" spans="1:204" x14ac:dyDescent="0.35">
      <c r="A29" s="5" t="s">
        <v>833</v>
      </c>
      <c r="B29" s="7">
        <f t="shared" si="198"/>
        <v>0</v>
      </c>
      <c r="C29" s="37">
        <f t="shared" si="147"/>
        <v>0</v>
      </c>
      <c r="D29" s="346"/>
      <c r="E29" s="346"/>
      <c r="F29" s="346"/>
      <c r="G29" s="348"/>
      <c r="H29" s="348"/>
      <c r="I29" s="348"/>
      <c r="K29" s="5">
        <v>0</v>
      </c>
      <c r="L29" s="37">
        <f t="shared" si="148"/>
        <v>0</v>
      </c>
      <c r="M29" s="346"/>
      <c r="N29" s="346"/>
      <c r="O29" s="346"/>
      <c r="P29" s="7">
        <v>-249</v>
      </c>
      <c r="Q29" s="7">
        <f t="shared" si="149"/>
        <v>0</v>
      </c>
      <c r="S29" s="5">
        <v>0</v>
      </c>
      <c r="T29" s="37">
        <f t="shared" si="150"/>
        <v>0</v>
      </c>
      <c r="U29" s="346"/>
      <c r="V29" s="346"/>
      <c r="W29" s="346"/>
      <c r="X29" s="7">
        <v>-249</v>
      </c>
      <c r="Y29" s="7">
        <f t="shared" si="151"/>
        <v>0</v>
      </c>
      <c r="AA29" s="5">
        <v>0</v>
      </c>
      <c r="AB29" s="37">
        <f t="shared" si="152"/>
        <v>0</v>
      </c>
      <c r="AC29" s="346"/>
      <c r="AD29" s="346"/>
      <c r="AE29" s="346"/>
      <c r="AF29" s="7">
        <v>-249</v>
      </c>
      <c r="AG29" s="7">
        <f t="shared" si="153"/>
        <v>0</v>
      </c>
      <c r="AI29" s="5">
        <v>0</v>
      </c>
      <c r="AJ29" s="37">
        <f t="shared" si="154"/>
        <v>0</v>
      </c>
      <c r="AK29" s="346"/>
      <c r="AL29" s="346"/>
      <c r="AM29" s="346"/>
      <c r="AN29" s="7">
        <v>-249</v>
      </c>
      <c r="AO29" s="7">
        <f t="shared" si="155"/>
        <v>0</v>
      </c>
      <c r="AQ29" s="5">
        <v>0</v>
      </c>
      <c r="AR29" s="37">
        <f t="shared" si="156"/>
        <v>0</v>
      </c>
      <c r="AS29" s="346"/>
      <c r="AT29" s="346"/>
      <c r="AU29" s="346"/>
      <c r="AV29" s="7">
        <v>-249</v>
      </c>
      <c r="AW29" s="7">
        <f t="shared" si="157"/>
        <v>0</v>
      </c>
      <c r="AY29" s="5">
        <v>0</v>
      </c>
      <c r="AZ29" s="37">
        <f t="shared" si="158"/>
        <v>0</v>
      </c>
      <c r="BA29" s="346"/>
      <c r="BB29" s="346"/>
      <c r="BC29" s="346"/>
      <c r="BD29" s="7">
        <v>-249</v>
      </c>
      <c r="BE29" s="7">
        <f t="shared" si="159"/>
        <v>0</v>
      </c>
      <c r="BG29" s="5">
        <v>0</v>
      </c>
      <c r="BH29" s="37">
        <f t="shared" si="160"/>
        <v>0</v>
      </c>
      <c r="BI29" s="346"/>
      <c r="BJ29" s="346"/>
      <c r="BK29" s="346"/>
      <c r="BL29" s="7">
        <v>-249</v>
      </c>
      <c r="BM29" s="7">
        <f t="shared" si="161"/>
        <v>0</v>
      </c>
      <c r="BO29" s="5">
        <v>0</v>
      </c>
      <c r="BP29" s="37">
        <f t="shared" si="162"/>
        <v>0</v>
      </c>
      <c r="BQ29" s="346"/>
      <c r="BR29" s="346"/>
      <c r="BS29" s="346"/>
      <c r="BT29" s="7">
        <v>-249</v>
      </c>
      <c r="BU29" s="7">
        <f t="shared" si="163"/>
        <v>0</v>
      </c>
      <c r="BW29" s="5">
        <v>0</v>
      </c>
      <c r="BX29" s="37">
        <f t="shared" si="164"/>
        <v>0</v>
      </c>
      <c r="BY29" s="346"/>
      <c r="BZ29" s="346"/>
      <c r="CA29" s="346"/>
      <c r="CB29" s="7">
        <v>-249</v>
      </c>
      <c r="CC29" s="7">
        <f t="shared" si="165"/>
        <v>0</v>
      </c>
      <c r="CD29" s="7"/>
      <c r="CE29" s="5">
        <v>0</v>
      </c>
      <c r="CF29" s="37">
        <f t="shared" si="166"/>
        <v>0</v>
      </c>
      <c r="CG29" s="346"/>
      <c r="CH29" s="346"/>
      <c r="CI29" s="346"/>
      <c r="CJ29" s="7">
        <v>-249</v>
      </c>
      <c r="CK29" s="7">
        <f t="shared" si="167"/>
        <v>0</v>
      </c>
      <c r="CL29" s="349"/>
      <c r="CN29" s="7">
        <f t="shared" si="199"/>
        <v>47185.311467568099</v>
      </c>
      <c r="CO29" s="37">
        <f t="shared" si="168"/>
        <v>5.7973688840851599E-3</v>
      </c>
      <c r="CP29" s="346"/>
      <c r="CQ29" s="346"/>
      <c r="CR29" s="346"/>
      <c r="CS29" s="7">
        <f t="shared" si="169"/>
        <v>-249</v>
      </c>
      <c r="CT29" s="7">
        <f t="shared" si="170"/>
        <v>-216.72185672448342</v>
      </c>
      <c r="CU29" s="7">
        <f t="shared" si="171"/>
        <v>-11749142.555424457</v>
      </c>
      <c r="CW29" s="7">
        <f t="shared" si="172"/>
        <v>0</v>
      </c>
      <c r="CX29" s="37">
        <v>0</v>
      </c>
      <c r="CY29" s="346"/>
      <c r="CZ29" s="346"/>
      <c r="DA29" s="346"/>
      <c r="DB29" s="7">
        <f t="shared" si="173"/>
        <v>-249</v>
      </c>
      <c r="DC29" s="7">
        <f t="shared" si="174"/>
        <v>0</v>
      </c>
      <c r="DE29" s="7">
        <f t="shared" si="175"/>
        <v>0</v>
      </c>
      <c r="DF29" s="37">
        <v>0</v>
      </c>
      <c r="DG29" s="346"/>
      <c r="DH29" s="346"/>
      <c r="DI29" s="346"/>
      <c r="DJ29" s="7">
        <f t="shared" si="176"/>
        <v>-249</v>
      </c>
      <c r="DK29" s="7">
        <f t="shared" si="177"/>
        <v>0</v>
      </c>
      <c r="DM29" s="7">
        <f t="shared" si="178"/>
        <v>16.440464905686401</v>
      </c>
      <c r="DN29" s="37">
        <v>0.1</v>
      </c>
      <c r="DO29" s="346"/>
      <c r="DP29" s="346"/>
      <c r="DQ29" s="346"/>
      <c r="DR29" s="7">
        <f t="shared" si="179"/>
        <v>-249</v>
      </c>
      <c r="DS29" s="7">
        <f t="shared" si="180"/>
        <v>-4093.675761515914</v>
      </c>
      <c r="DU29" s="7">
        <f t="shared" si="181"/>
        <v>0</v>
      </c>
      <c r="DV29" s="37">
        <v>0</v>
      </c>
      <c r="DW29" s="346"/>
      <c r="DX29" s="346"/>
      <c r="DY29" s="346"/>
      <c r="DZ29" s="7">
        <f t="shared" si="182"/>
        <v>-249</v>
      </c>
      <c r="EA29" s="7">
        <f t="shared" si="183"/>
        <v>0</v>
      </c>
      <c r="EB29" s="7"/>
      <c r="EC29" s="7">
        <f t="shared" si="184"/>
        <v>0</v>
      </c>
      <c r="ED29" s="37">
        <v>0</v>
      </c>
      <c r="EE29" s="346"/>
      <c r="EF29" s="346"/>
      <c r="EG29" s="346"/>
      <c r="EH29" s="7">
        <f t="shared" si="185"/>
        <v>-249</v>
      </c>
      <c r="EI29" s="7">
        <f t="shared" si="186"/>
        <v>0</v>
      </c>
      <c r="EK29" s="7">
        <f t="shared" si="187"/>
        <v>0</v>
      </c>
      <c r="EL29" s="37">
        <v>0</v>
      </c>
      <c r="EM29" s="346"/>
      <c r="EN29" s="346"/>
      <c r="EO29" s="346"/>
      <c r="EP29" s="7">
        <f t="shared" si="188"/>
        <v>-249</v>
      </c>
      <c r="EQ29" s="7">
        <f t="shared" si="189"/>
        <v>0</v>
      </c>
      <c r="ER29" s="7"/>
      <c r="ES29" s="7">
        <f t="shared" si="190"/>
        <v>0</v>
      </c>
      <c r="ET29" s="37">
        <v>0</v>
      </c>
      <c r="EU29" s="346"/>
      <c r="EV29" s="346"/>
      <c r="EW29" s="346"/>
      <c r="EX29" s="7">
        <f t="shared" si="191"/>
        <v>-249</v>
      </c>
      <c r="EY29" s="7">
        <f t="shared" si="192"/>
        <v>0</v>
      </c>
      <c r="EZ29" s="7"/>
      <c r="FA29" s="7">
        <f t="shared" si="200"/>
        <v>47997.938747132597</v>
      </c>
      <c r="FB29" s="37">
        <f t="shared" si="193"/>
        <v>5.7973688840851599E-3</v>
      </c>
      <c r="FC29" s="346"/>
      <c r="FD29" s="346"/>
      <c r="FE29" s="346"/>
      <c r="FF29" s="7">
        <f t="shared" si="194"/>
        <v>-249</v>
      </c>
      <c r="FG29" s="7">
        <f t="shared" si="195"/>
        <v>-220.45424901722544</v>
      </c>
      <c r="FH29" s="7">
        <f t="shared" si="196"/>
        <v>-11951486.748036016</v>
      </c>
      <c r="FI29" s="7">
        <f t="shared" si="197"/>
        <v>-11749142.555424456</v>
      </c>
      <c r="FJ29" s="7"/>
      <c r="FK29" s="19"/>
      <c r="FM29" s="346"/>
      <c r="FN29" s="346"/>
      <c r="FO29" s="348"/>
      <c r="FP29" s="348"/>
      <c r="FQ29" s="7"/>
      <c r="FR29" s="346"/>
      <c r="FS29" s="346"/>
      <c r="FT29" s="348"/>
      <c r="FU29" s="348"/>
      <c r="FV29" s="363">
        <v>-249</v>
      </c>
      <c r="FX29" s="19"/>
      <c r="FZ29" s="346"/>
      <c r="GB29" s="346" t="s">
        <v>1136</v>
      </c>
      <c r="GC29" s="403"/>
      <c r="GD29" s="346"/>
      <c r="GE29" s="346"/>
      <c r="GF29" s="346"/>
      <c r="GG29" s="346"/>
      <c r="GH29"/>
      <c r="GI29" s="346" t="s">
        <v>1136</v>
      </c>
      <c r="GJ29" s="403"/>
      <c r="GK29" s="346"/>
      <c r="GL29" s="346"/>
      <c r="GM29" s="346"/>
      <c r="GN29" s="346"/>
      <c r="GP29" s="346"/>
      <c r="GQ29" s="346"/>
      <c r="GR29" s="346"/>
      <c r="GT29" s="19"/>
      <c r="GV29" s="5" t="s">
        <v>948</v>
      </c>
    </row>
    <row r="30" spans="1:204" ht="15" thickBot="1" x14ac:dyDescent="0.4">
      <c r="A30" s="5" t="s">
        <v>819</v>
      </c>
      <c r="B30" s="7">
        <f t="shared" si="198"/>
        <v>0</v>
      </c>
      <c r="C30" s="37">
        <f t="shared" si="147"/>
        <v>0</v>
      </c>
      <c r="D30" s="346"/>
      <c r="E30" s="346"/>
      <c r="F30" s="346"/>
      <c r="G30" s="348"/>
      <c r="H30" s="348"/>
      <c r="I30" s="348"/>
      <c r="K30" s="7">
        <v>0</v>
      </c>
      <c r="L30" s="37">
        <f t="shared" si="148"/>
        <v>0</v>
      </c>
      <c r="M30" s="346"/>
      <c r="N30" s="346"/>
      <c r="O30" s="346"/>
      <c r="P30" s="7">
        <v>-66</v>
      </c>
      <c r="Q30" s="7">
        <f t="shared" si="149"/>
        <v>0</v>
      </c>
      <c r="S30" s="5">
        <v>0</v>
      </c>
      <c r="T30" s="37">
        <f t="shared" si="150"/>
        <v>0</v>
      </c>
      <c r="U30" s="346"/>
      <c r="V30" s="346"/>
      <c r="W30" s="346"/>
      <c r="X30" s="7">
        <v>-66</v>
      </c>
      <c r="Y30" s="7">
        <f t="shared" si="151"/>
        <v>0</v>
      </c>
      <c r="AA30" s="5">
        <v>0</v>
      </c>
      <c r="AB30" s="37">
        <f t="shared" si="152"/>
        <v>0</v>
      </c>
      <c r="AC30" s="346"/>
      <c r="AD30" s="346"/>
      <c r="AE30" s="346"/>
      <c r="AF30" s="7">
        <v>-66</v>
      </c>
      <c r="AG30" s="7">
        <f t="shared" si="153"/>
        <v>0</v>
      </c>
      <c r="AI30" s="5">
        <v>0</v>
      </c>
      <c r="AJ30" s="37">
        <f t="shared" si="154"/>
        <v>0</v>
      </c>
      <c r="AK30" s="346"/>
      <c r="AL30" s="346"/>
      <c r="AM30" s="346"/>
      <c r="AN30" s="7">
        <v>-66</v>
      </c>
      <c r="AO30" s="7">
        <f t="shared" si="155"/>
        <v>0</v>
      </c>
      <c r="AQ30" s="5">
        <v>0</v>
      </c>
      <c r="AR30" s="37">
        <f t="shared" si="156"/>
        <v>0</v>
      </c>
      <c r="AS30" s="346"/>
      <c r="AT30" s="346"/>
      <c r="AU30" s="346"/>
      <c r="AV30" s="7">
        <v>-66</v>
      </c>
      <c r="AW30" s="7">
        <f t="shared" si="157"/>
        <v>0</v>
      </c>
      <c r="AY30" s="5">
        <v>0</v>
      </c>
      <c r="AZ30" s="37">
        <f t="shared" si="158"/>
        <v>0</v>
      </c>
      <c r="BA30" s="346"/>
      <c r="BB30" s="346"/>
      <c r="BC30" s="346"/>
      <c r="BD30" s="7">
        <v>-66</v>
      </c>
      <c r="BE30" s="7">
        <f t="shared" si="159"/>
        <v>0</v>
      </c>
      <c r="BG30" s="5">
        <v>0</v>
      </c>
      <c r="BH30" s="37">
        <f t="shared" si="160"/>
        <v>0</v>
      </c>
      <c r="BI30" s="346"/>
      <c r="BJ30" s="346"/>
      <c r="BK30" s="346"/>
      <c r="BL30" s="7">
        <v>-66</v>
      </c>
      <c r="BM30" s="7">
        <f t="shared" si="161"/>
        <v>0</v>
      </c>
      <c r="BO30" s="5">
        <v>0</v>
      </c>
      <c r="BP30" s="37">
        <f t="shared" si="162"/>
        <v>0</v>
      </c>
      <c r="BQ30" s="346"/>
      <c r="BR30" s="346"/>
      <c r="BS30" s="346"/>
      <c r="BT30" s="7">
        <v>-66</v>
      </c>
      <c r="BU30" s="7">
        <f t="shared" si="163"/>
        <v>0</v>
      </c>
      <c r="BW30" s="5">
        <v>0</v>
      </c>
      <c r="BX30" s="37">
        <f t="shared" si="164"/>
        <v>0</v>
      </c>
      <c r="BY30" s="346"/>
      <c r="BZ30" s="346"/>
      <c r="CA30" s="346"/>
      <c r="CB30" s="7">
        <v>-66</v>
      </c>
      <c r="CC30" s="7">
        <f t="shared" si="165"/>
        <v>0</v>
      </c>
      <c r="CD30" s="7"/>
      <c r="CE30" s="7">
        <v>0</v>
      </c>
      <c r="CF30" s="37">
        <f t="shared" si="166"/>
        <v>0</v>
      </c>
      <c r="CG30" s="346"/>
      <c r="CH30" s="346"/>
      <c r="CI30" s="346"/>
      <c r="CJ30" s="7">
        <v>-66</v>
      </c>
      <c r="CK30" s="7">
        <f t="shared" si="167"/>
        <v>0</v>
      </c>
      <c r="CL30" s="349"/>
      <c r="CN30" s="7">
        <f t="shared" si="199"/>
        <v>1146533.7067600731</v>
      </c>
      <c r="CO30" s="37">
        <f t="shared" si="168"/>
        <v>0.14086754181318203</v>
      </c>
      <c r="CP30" s="346"/>
      <c r="CQ30" s="346"/>
      <c r="CR30" s="346"/>
      <c r="CS30" s="7">
        <f t="shared" si="169"/>
        <v>-66</v>
      </c>
      <c r="CT30" s="7">
        <f t="shared" si="170"/>
        <v>-1395.8132032673993</v>
      </c>
      <c r="CU30" s="7">
        <f t="shared" si="171"/>
        <v>-75671224.64616482</v>
      </c>
      <c r="CW30" s="7">
        <f t="shared" si="172"/>
        <v>16.129963879502078</v>
      </c>
      <c r="CX30" s="37">
        <v>0.08</v>
      </c>
      <c r="CY30" s="346"/>
      <c r="CZ30" s="346"/>
      <c r="DA30" s="346"/>
      <c r="DB30" s="7">
        <f t="shared" si="173"/>
        <v>-66</v>
      </c>
      <c r="DC30" s="7">
        <f t="shared" si="174"/>
        <v>-1064.5776160471371</v>
      </c>
      <c r="DE30" s="7">
        <f t="shared" si="175"/>
        <v>0</v>
      </c>
      <c r="DF30" s="37">
        <v>0</v>
      </c>
      <c r="DG30" s="346"/>
      <c r="DH30" s="346"/>
      <c r="DI30" s="346"/>
      <c r="DJ30" s="7">
        <f t="shared" si="176"/>
        <v>-66</v>
      </c>
      <c r="DK30" s="7">
        <f t="shared" si="177"/>
        <v>0</v>
      </c>
      <c r="DM30" s="7">
        <f t="shared" si="178"/>
        <v>0</v>
      </c>
      <c r="DN30" s="37">
        <v>0</v>
      </c>
      <c r="DO30" s="346"/>
      <c r="DP30" s="346"/>
      <c r="DQ30" s="346"/>
      <c r="DR30" s="7">
        <f t="shared" si="179"/>
        <v>-66</v>
      </c>
      <c r="DS30" s="7">
        <f t="shared" si="180"/>
        <v>0</v>
      </c>
      <c r="DU30" s="7">
        <f t="shared" si="181"/>
        <v>14.945877186987637</v>
      </c>
      <c r="DV30" s="37">
        <v>9.0909090909090912E-2</v>
      </c>
      <c r="DW30" s="346"/>
      <c r="DX30" s="346"/>
      <c r="DY30" s="346"/>
      <c r="DZ30" s="7">
        <f t="shared" si="182"/>
        <v>-66</v>
      </c>
      <c r="EA30" s="7">
        <f t="shared" si="183"/>
        <v>-986.42789434118401</v>
      </c>
      <c r="EB30" s="7"/>
      <c r="EC30" s="7">
        <f t="shared" si="184"/>
        <v>5.1736334756127542</v>
      </c>
      <c r="ED30" s="37">
        <v>5.7142857142857141E-2</v>
      </c>
      <c r="EE30" s="346"/>
      <c r="EF30" s="346"/>
      <c r="EG30" s="346"/>
      <c r="EH30" s="7">
        <f t="shared" si="185"/>
        <v>-66</v>
      </c>
      <c r="EI30" s="7">
        <f t="shared" si="186"/>
        <v>-341.45980939044176</v>
      </c>
      <c r="EK30" s="7">
        <f t="shared" si="187"/>
        <v>124.75411417616439</v>
      </c>
      <c r="EL30" s="37">
        <v>0.75757575757575757</v>
      </c>
      <c r="EM30" s="346"/>
      <c r="EN30" s="346"/>
      <c r="EO30" s="346"/>
      <c r="EP30" s="7">
        <f t="shared" si="188"/>
        <v>-66</v>
      </c>
      <c r="EQ30" s="7">
        <f t="shared" si="189"/>
        <v>-8233.7715356268491</v>
      </c>
      <c r="ER30" s="7"/>
      <c r="ES30" s="7">
        <f t="shared" si="190"/>
        <v>0</v>
      </c>
      <c r="ET30" s="37">
        <v>0</v>
      </c>
      <c r="EU30" s="346"/>
      <c r="EV30" s="346"/>
      <c r="EW30" s="346"/>
      <c r="EX30" s="7">
        <f t="shared" si="191"/>
        <v>-66</v>
      </c>
      <c r="EY30" s="7">
        <f t="shared" si="192"/>
        <v>0</v>
      </c>
      <c r="EZ30" s="7"/>
      <c r="FA30" s="7">
        <f t="shared" si="200"/>
        <v>1166279.3551001041</v>
      </c>
      <c r="FB30" s="37">
        <f t="shared" si="193"/>
        <v>0.14086754181318203</v>
      </c>
      <c r="FC30" s="346"/>
      <c r="FD30" s="346"/>
      <c r="FE30" s="346"/>
      <c r="FF30" s="7">
        <f t="shared" si="194"/>
        <v>-66</v>
      </c>
      <c r="FG30" s="7">
        <f t="shared" si="195"/>
        <v>-1419.851952845878</v>
      </c>
      <c r="FH30" s="7">
        <f t="shared" si="196"/>
        <v>-76974437.436606869</v>
      </c>
      <c r="FI30" s="7">
        <f t="shared" si="197"/>
        <v>-75671224.64616482</v>
      </c>
      <c r="FJ30" s="7"/>
      <c r="FK30" s="19"/>
      <c r="FM30" s="346"/>
      <c r="FN30" s="346"/>
      <c r="FO30" s="348"/>
      <c r="FP30" s="348"/>
      <c r="FQ30" s="7"/>
      <c r="FR30" s="346"/>
      <c r="FS30" s="346"/>
      <c r="FT30" s="348"/>
      <c r="FU30" s="348"/>
      <c r="FV30" s="363">
        <v>-66</v>
      </c>
      <c r="FX30" s="19"/>
      <c r="FZ30" s="346"/>
      <c r="GB30" s="347">
        <f>+'7 HIDE Comparis with FBS IDDRI'!Z316</f>
        <v>3858519.8753923504</v>
      </c>
      <c r="GC30" s="350"/>
      <c r="GD30" s="346"/>
      <c r="GE30" s="346"/>
      <c r="GF30" s="346"/>
      <c r="GG30" s="346"/>
      <c r="GH30"/>
      <c r="GI30" s="347">
        <f>+'7 HIDE Comparis with FBS IDDRI'!AA316</f>
        <v>3202371.1431714185</v>
      </c>
      <c r="GJ30" s="276"/>
      <c r="GK30" s="346"/>
      <c r="GL30" s="346"/>
      <c r="GM30" s="346"/>
      <c r="GN30" s="346"/>
      <c r="GP30" s="346"/>
      <c r="GQ30" s="346"/>
      <c r="GR30" s="346"/>
      <c r="GT30" s="19"/>
      <c r="GV30" s="5" t="s">
        <v>949</v>
      </c>
    </row>
    <row r="31" spans="1:204" ht="15.5" thickTop="1" thickBot="1" x14ac:dyDescent="0.4">
      <c r="A31" s="353" t="s">
        <v>820</v>
      </c>
      <c r="B31" s="354">
        <f t="shared" si="198"/>
        <v>4693892.1966722272</v>
      </c>
      <c r="C31" s="355">
        <f t="shared" si="147"/>
        <v>0.56219264837928562</v>
      </c>
      <c r="D31" s="356"/>
      <c r="E31" s="356"/>
      <c r="F31" s="356"/>
      <c r="G31" s="357"/>
      <c r="H31" s="357"/>
      <c r="I31" s="357"/>
      <c r="K31" s="364">
        <f>+'3 Analysis'!C39</f>
        <v>46.272148067261902</v>
      </c>
      <c r="L31" s="355">
        <f t="shared" si="148"/>
        <v>0.25676483927433214</v>
      </c>
      <c r="M31" s="356"/>
      <c r="N31" s="356"/>
      <c r="O31" s="356"/>
      <c r="P31" s="354">
        <f>+SUM(Q31/K31)</f>
        <v>0</v>
      </c>
      <c r="Q31" s="354">
        <f>+SUM(Q24:Q30)</f>
        <v>0</v>
      </c>
      <c r="S31" s="354">
        <f>+'3 Analysis'!D39</f>
        <v>66.200066472842707</v>
      </c>
      <c r="T31" s="355">
        <f t="shared" si="150"/>
        <v>0.28000116429873712</v>
      </c>
      <c r="U31" s="356"/>
      <c r="V31" s="356"/>
      <c r="W31" s="356"/>
      <c r="X31" s="354">
        <f>+SUM(Y31/S31)</f>
        <v>0</v>
      </c>
      <c r="Y31" s="354">
        <f>+SUM(Y24:Y30)</f>
        <v>0</v>
      </c>
      <c r="AA31" s="354">
        <f>+'3 Analysis'!E39</f>
        <v>8.7463985826455506</v>
      </c>
      <c r="AB31" s="355">
        <f t="shared" si="152"/>
        <v>0.366651035631894</v>
      </c>
      <c r="AC31" s="356"/>
      <c r="AD31" s="356"/>
      <c r="AE31" s="356"/>
      <c r="AF31" s="354">
        <f>+SUM(AG31/AA31)</f>
        <v>0</v>
      </c>
      <c r="AG31" s="354">
        <f>+SUM(AG24:AG30)</f>
        <v>0</v>
      </c>
      <c r="AI31" s="354">
        <f>+'3 Analysis'!F39</f>
        <v>141.433779310918</v>
      </c>
      <c r="AJ31" s="355">
        <f t="shared" si="154"/>
        <v>0.86027846610346836</v>
      </c>
      <c r="AK31" s="356"/>
      <c r="AL31" s="356"/>
      <c r="AM31" s="356"/>
      <c r="AN31" s="354">
        <f>+SUM(AO31/AI31)</f>
        <v>0</v>
      </c>
      <c r="AO31" s="354">
        <f>+SUM(AO24:AO30)</f>
        <v>0</v>
      </c>
      <c r="AQ31" s="354">
        <f>+'3 Analysis'!G39</f>
        <v>163.08602062794401</v>
      </c>
      <c r="AR31" s="355">
        <f t="shared" si="156"/>
        <v>0.99034822573278991</v>
      </c>
      <c r="AS31" s="356"/>
      <c r="AT31" s="356"/>
      <c r="AU31" s="356"/>
      <c r="AV31" s="354">
        <f>+SUM(AW31/AQ31)</f>
        <v>0</v>
      </c>
      <c r="AW31" s="354">
        <f>+SUM(AW24:AW30)</f>
        <v>0</v>
      </c>
      <c r="AY31" s="354">
        <f>+'3 Analysis'!H39</f>
        <v>84.671558854902997</v>
      </c>
      <c r="AZ31" s="355">
        <f t="shared" si="158"/>
        <v>0.93519860162411206</v>
      </c>
      <c r="BA31" s="356"/>
      <c r="BB31" s="356"/>
      <c r="BC31" s="356"/>
      <c r="BD31" s="354">
        <f>+SUM(BE31/AY31)</f>
        <v>0</v>
      </c>
      <c r="BE31" s="354">
        <f>+SUM(BE24:BE30)</f>
        <v>0</v>
      </c>
      <c r="BG31" s="354">
        <f>+'3 Analysis'!I39</f>
        <v>82.538399839993403</v>
      </c>
      <c r="BH31" s="355">
        <f t="shared" si="160"/>
        <v>0.49477143538358798</v>
      </c>
      <c r="BI31" s="356"/>
      <c r="BJ31" s="356"/>
      <c r="BK31" s="356"/>
      <c r="BL31" s="354">
        <f>+SUM(BM31/BG31)</f>
        <v>0</v>
      </c>
      <c r="BM31" s="354">
        <f>+SUM(BM24:BM30)</f>
        <v>0</v>
      </c>
      <c r="BO31" s="354">
        <f>+'3 Analysis'!J39</f>
        <v>37.661638915803003</v>
      </c>
      <c r="BP31" s="355">
        <f t="shared" si="162"/>
        <v>0.51285683639401336</v>
      </c>
      <c r="BQ31" s="356"/>
      <c r="BR31" s="356"/>
      <c r="BS31" s="356"/>
      <c r="BT31" s="354">
        <f>+SUM(BU31/BO31)</f>
        <v>0</v>
      </c>
      <c r="BU31" s="354">
        <f>+SUM(BU24:BU30)</f>
        <v>0</v>
      </c>
      <c r="BW31" s="354">
        <f>+'3 Analysis'!K39</f>
        <v>29.635898720654701</v>
      </c>
      <c r="BX31" s="355">
        <f t="shared" si="164"/>
        <v>0.49156400369071251</v>
      </c>
      <c r="BY31" s="356"/>
      <c r="BZ31" s="356"/>
      <c r="CA31" s="356"/>
      <c r="CB31" s="354">
        <f>+SUM(CC31/BW31)</f>
        <v>0</v>
      </c>
      <c r="CC31" s="354">
        <f>+SUM(CC24:CC30)</f>
        <v>0</v>
      </c>
      <c r="CD31" s="45"/>
      <c r="CE31" s="364">
        <f>+'3 Analysis'!B39</f>
        <v>82.170225622951804</v>
      </c>
      <c r="CF31" s="355">
        <f t="shared" si="166"/>
        <v>0.55630724005442811</v>
      </c>
      <c r="CG31" s="356"/>
      <c r="CH31" s="356"/>
      <c r="CI31" s="356"/>
      <c r="CJ31" s="354">
        <f>+SUM(CK31/CE31)</f>
        <v>0</v>
      </c>
      <c r="CK31" s="354">
        <f>+SUM(CK24:CK30)</f>
        <v>0</v>
      </c>
      <c r="CL31" s="358"/>
      <c r="CN31" s="354">
        <f>+SUM(CN24:CN30)</f>
        <v>3993155.7292761053</v>
      </c>
      <c r="CO31" s="355">
        <f t="shared" si="168"/>
        <v>0.49061447417006537</v>
      </c>
      <c r="CP31" s="356"/>
      <c r="CQ31" s="356"/>
      <c r="CR31" s="356"/>
      <c r="CS31" s="354">
        <f>+SUM(CU31/CN31)</f>
        <v>-101.89232080280104</v>
      </c>
      <c r="CT31" s="354">
        <f>+SUM(CT24:CT30)</f>
        <v>-7505.0612582389313</v>
      </c>
      <c r="CU31" s="354">
        <f>+SUM(CU24:CU30)</f>
        <v>-406871904.58294386</v>
      </c>
      <c r="CW31" s="354">
        <f>+SUM(CW24:CW30)</f>
        <v>108.87725618663904</v>
      </c>
      <c r="CX31" s="355">
        <f t="shared" ref="CX31" si="201">+SUM(CW31/CW$53)</f>
        <v>0.54</v>
      </c>
      <c r="CY31" s="356"/>
      <c r="CZ31" s="356"/>
      <c r="DA31" s="356"/>
      <c r="DB31" s="354">
        <f>+SUM(DC31/CW31)</f>
        <v>-109.27407407407408</v>
      </c>
      <c r="DC31" s="354">
        <f>+SUM(DC24:DC30)</f>
        <v>-11897.461357520735</v>
      </c>
      <c r="DE31" s="353">
        <f>+SUM(DE24:DE30)</f>
        <v>0</v>
      </c>
      <c r="DF31" s="355">
        <f t="shared" ref="DF31" si="202">+SUM(DE31/DE$53)</f>
        <v>0</v>
      </c>
      <c r="DG31" s="356"/>
      <c r="DH31" s="356"/>
      <c r="DI31" s="356"/>
      <c r="DJ31" s="354" t="e">
        <f>+SUM(DK31/DE31)</f>
        <v>#DIV/0!</v>
      </c>
      <c r="DK31" s="354">
        <f>+SUM(DK24:DK30)</f>
        <v>0</v>
      </c>
      <c r="DM31" s="353">
        <f>+SUM(DM24:DM30)</f>
        <v>147.96418415117762</v>
      </c>
      <c r="DN31" s="355">
        <f t="shared" ref="DN31" si="203">+SUM(DM31/DM$53)</f>
        <v>0.90000000000000013</v>
      </c>
      <c r="DO31" s="356"/>
      <c r="DP31" s="356"/>
      <c r="DQ31" s="356"/>
      <c r="DR31" s="354">
        <f>+SUM(DS31/DM31)</f>
        <v>-124.55555555555554</v>
      </c>
      <c r="DS31" s="354">
        <f>+SUM(DS24:DS30)</f>
        <v>-18429.761159274454</v>
      </c>
      <c r="DU31" s="353">
        <f>+SUM(DU24:DU30)</f>
        <v>113.58866662110606</v>
      </c>
      <c r="DV31" s="355">
        <f t="shared" ref="DV31" si="204">+SUM(DU31/DU$53)</f>
        <v>0.69090909090909103</v>
      </c>
      <c r="DW31" s="356"/>
      <c r="DX31" s="356"/>
      <c r="DY31" s="356"/>
      <c r="DZ31" s="354">
        <f>+SUM(EA31/DU31)</f>
        <v>-123.18421052631577</v>
      </c>
      <c r="EA31" s="354">
        <f>+SUM(EA24:EA30)</f>
        <v>-13992.330222457826</v>
      </c>
      <c r="EB31" s="45"/>
      <c r="EC31" s="354">
        <f>+SUM(EC24:EC30)</f>
        <v>67.257235182965815</v>
      </c>
      <c r="ED31" s="355">
        <f t="shared" ref="ED31" si="205">+SUM(EC31/EC$53)</f>
        <v>0.74285714285714299</v>
      </c>
      <c r="EE31" s="356"/>
      <c r="EF31" s="356"/>
      <c r="EG31" s="356"/>
      <c r="EH31" s="354">
        <f>+SUM(EI31/EC31)</f>
        <v>-105.69230769230768</v>
      </c>
      <c r="EI31" s="354">
        <f>+SUM(EI24:EI30)</f>
        <v>-7108.572395491924</v>
      </c>
      <c r="EK31" s="354">
        <f>+SUM(EK24:EK30)</f>
        <v>164.67543071253701</v>
      </c>
      <c r="EL31" s="355">
        <f t="shared" ref="EL31" si="206">+SUM(EK31/EK$53)</f>
        <v>1</v>
      </c>
      <c r="EM31" s="356"/>
      <c r="EN31" s="356"/>
      <c r="EO31" s="356"/>
      <c r="EP31" s="354">
        <f>+SUM(EQ31/EK31)</f>
        <v>-75.86363636363636</v>
      </c>
      <c r="EQ31" s="354">
        <f>+SUM(EQ24:EQ30)</f>
        <v>-12492.876993601101</v>
      </c>
      <c r="ER31" s="45"/>
      <c r="ES31" s="353">
        <f>+SUM(ES24:ES30)</f>
        <v>0</v>
      </c>
      <c r="ET31" s="355">
        <f t="shared" ref="ET31" si="207">+SUM(ES31/ES$53)</f>
        <v>0</v>
      </c>
      <c r="EU31" s="356"/>
      <c r="EV31" s="356"/>
      <c r="EW31" s="356"/>
      <c r="EX31" s="354" t="e">
        <f>+SUM(EY31/ES31)</f>
        <v>#DIV/0!</v>
      </c>
      <c r="EY31" s="354">
        <f>+SUM(EY24:EY30)</f>
        <v>0</v>
      </c>
      <c r="EZ31" s="45"/>
      <c r="FA31" s="354">
        <f>+SUM(FA24:FA30)</f>
        <v>4061926.0134224622</v>
      </c>
      <c r="FB31" s="355">
        <f t="shared" si="193"/>
        <v>0.49061447417006532</v>
      </c>
      <c r="FC31" s="356"/>
      <c r="FD31" s="356"/>
      <c r="FE31" s="356"/>
      <c r="FF31" s="354">
        <f>+SUM(FH31/FA31)</f>
        <v>-101.89232080280104</v>
      </c>
      <c r="FG31" s="354">
        <f>+SUM(FG24:FG30)</f>
        <v>-7634.3137167596178</v>
      </c>
      <c r="FH31" s="354">
        <f>+SUM(FH24:FH30)</f>
        <v>-413879068.43688422</v>
      </c>
      <c r="FI31" s="354">
        <f>+SUM(FI24:FI30)</f>
        <v>-406871904.58294386</v>
      </c>
      <c r="FJ31" s="45"/>
      <c r="FK31" s="19"/>
      <c r="FM31" s="356"/>
      <c r="FN31" s="356"/>
      <c r="FO31" s="356"/>
      <c r="FP31" s="356"/>
      <c r="FR31" s="356"/>
      <c r="FS31" s="356"/>
      <c r="FT31" s="356"/>
      <c r="FU31" s="356"/>
      <c r="FV31" s="356"/>
      <c r="FX31" s="19"/>
      <c r="FZ31" s="353" t="s">
        <v>863</v>
      </c>
      <c r="GB31" s="354">
        <f>+SUM(GB24:GB30)</f>
        <v>4950147.9406811707</v>
      </c>
      <c r="GC31" s="360"/>
      <c r="GD31" s="361"/>
      <c r="GE31" s="361"/>
      <c r="GF31" s="361"/>
      <c r="GG31" s="361"/>
      <c r="GH31"/>
      <c r="GI31" s="354">
        <f>+SUM(GI24:GI30)</f>
        <v>3519316.6691713128</v>
      </c>
      <c r="GJ31" s="360"/>
      <c r="GK31" s="361"/>
      <c r="GL31" s="361"/>
      <c r="GM31" s="361"/>
      <c r="GN31" s="361"/>
      <c r="GP31" s="360">
        <f>+SUM(CN31/B31)</f>
        <v>0.85071313144070182</v>
      </c>
      <c r="GQ31" s="355"/>
      <c r="GR31" s="361"/>
      <c r="GT31" s="19"/>
      <c r="GV31" s="353"/>
    </row>
    <row r="32" spans="1:204" ht="15" thickTop="1" x14ac:dyDescent="0.35">
      <c r="C32" s="37"/>
      <c r="G32" s="7"/>
      <c r="H32" s="7"/>
      <c r="I32" s="7"/>
      <c r="L32" s="37"/>
      <c r="P32" s="7"/>
      <c r="Q32" s="7"/>
      <c r="T32" s="37"/>
      <c r="X32" s="7"/>
      <c r="Y32" s="7"/>
      <c r="AB32" s="37"/>
      <c r="AF32" s="7"/>
      <c r="AG32" s="7"/>
      <c r="AJ32" s="37"/>
      <c r="AN32" s="7"/>
      <c r="AO32" s="7"/>
      <c r="AR32" s="37"/>
      <c r="AV32" s="7"/>
      <c r="AW32" s="7"/>
      <c r="AZ32" s="37"/>
      <c r="BD32" s="7"/>
      <c r="BE32" s="7"/>
      <c r="BH32" s="37"/>
      <c r="BL32" s="7"/>
      <c r="BM32" s="7"/>
      <c r="BP32" s="37"/>
      <c r="BT32" s="7"/>
      <c r="BU32" s="7"/>
      <c r="BX32" s="37"/>
      <c r="CB32" s="7"/>
      <c r="CC32" s="7"/>
      <c r="CD32" s="7"/>
      <c r="CF32" s="37"/>
      <c r="CJ32" s="7"/>
      <c r="CK32" s="7"/>
      <c r="CL32" s="349"/>
      <c r="CO32" s="37"/>
      <c r="CS32" s="7"/>
      <c r="CT32" s="7"/>
      <c r="CU32" s="7"/>
      <c r="CW32" s="7"/>
      <c r="CX32" s="37"/>
      <c r="DB32" s="7"/>
      <c r="DC32" s="7"/>
      <c r="DF32" s="37"/>
      <c r="DJ32" s="7"/>
      <c r="DK32" s="7"/>
      <c r="DN32" s="37"/>
      <c r="DR32" s="7"/>
      <c r="DS32" s="7"/>
      <c r="DV32" s="37"/>
      <c r="DZ32" s="7"/>
      <c r="EA32" s="7"/>
      <c r="EB32" s="7"/>
      <c r="EC32" s="7"/>
      <c r="ED32" s="37"/>
      <c r="EH32" s="7"/>
      <c r="EI32" s="7"/>
      <c r="EK32" s="7"/>
      <c r="EL32" s="37"/>
      <c r="EP32" s="7"/>
      <c r="EQ32" s="7"/>
      <c r="ER32" s="7"/>
      <c r="ET32" s="37"/>
      <c r="EX32" s="7"/>
      <c r="EY32" s="7"/>
      <c r="EZ32" s="7"/>
      <c r="FB32" s="37"/>
      <c r="FF32" s="7"/>
      <c r="FG32" s="7"/>
      <c r="FH32" s="7"/>
      <c r="FI32" s="7"/>
      <c r="FJ32" s="7"/>
      <c r="FK32" s="19"/>
      <c r="FO32" s="7"/>
      <c r="FP32" s="7"/>
      <c r="FQ32" s="7"/>
      <c r="FT32" s="7"/>
      <c r="FU32" s="7"/>
      <c r="FV32" s="7"/>
      <c r="FX32" s="19"/>
      <c r="GB32" s="352"/>
      <c r="GC32" s="352"/>
      <c r="GD32" s="352"/>
      <c r="GE32" s="37"/>
      <c r="GF32" s="37"/>
      <c r="GG32" s="37"/>
      <c r="GH32"/>
      <c r="GI32" s="352"/>
      <c r="GK32" s="352"/>
      <c r="GL32" s="37"/>
      <c r="GM32" s="37"/>
      <c r="GN32" s="37"/>
      <c r="GQ32" s="37"/>
      <c r="GR32" s="37"/>
      <c r="GT32" s="19"/>
    </row>
    <row r="33" spans="1:204" x14ac:dyDescent="0.35">
      <c r="A33" s="345" t="s">
        <v>821</v>
      </c>
      <c r="C33" s="37"/>
      <c r="G33" s="7"/>
      <c r="H33" s="7"/>
      <c r="I33" s="7"/>
      <c r="L33" s="37"/>
      <c r="P33" s="7"/>
      <c r="Q33" s="7"/>
      <c r="T33" s="37"/>
      <c r="X33" s="7"/>
      <c r="Y33" s="7"/>
      <c r="AB33" s="37"/>
      <c r="AF33" s="7"/>
      <c r="AG33" s="7"/>
      <c r="AJ33" s="37"/>
      <c r="AN33" s="7"/>
      <c r="AO33" s="7"/>
      <c r="AR33" s="37"/>
      <c r="AV33" s="7"/>
      <c r="AW33" s="7"/>
      <c r="AZ33" s="37"/>
      <c r="BD33" s="7"/>
      <c r="BE33" s="7"/>
      <c r="BH33" s="37"/>
      <c r="BL33" s="7"/>
      <c r="BM33" s="7"/>
      <c r="BP33" s="37"/>
      <c r="BT33" s="7"/>
      <c r="BU33" s="7"/>
      <c r="BX33" s="37"/>
      <c r="CB33" s="7"/>
      <c r="CC33" s="7"/>
      <c r="CD33" s="7"/>
      <c r="CF33" s="37"/>
      <c r="CJ33" s="7"/>
      <c r="CK33" s="7"/>
      <c r="CL33" s="349"/>
      <c r="CN33" s="14" t="s">
        <v>696</v>
      </c>
      <c r="CO33" s="37"/>
      <c r="CS33" s="7"/>
      <c r="CT33" s="7"/>
      <c r="CU33" s="7"/>
      <c r="CW33" s="7"/>
      <c r="CX33" s="37"/>
      <c r="CZ33" s="365" t="s">
        <v>956</v>
      </c>
      <c r="DB33" s="7"/>
      <c r="DC33" s="7"/>
      <c r="DF33" s="37"/>
      <c r="DH33" s="365" t="s">
        <v>956</v>
      </c>
      <c r="DJ33" s="7"/>
      <c r="DK33" s="7"/>
      <c r="DN33" s="37"/>
      <c r="DP33" s="365" t="s">
        <v>956</v>
      </c>
      <c r="DR33" s="7"/>
      <c r="DS33" s="7"/>
      <c r="DV33" s="37"/>
      <c r="DX33" s="365" t="s">
        <v>956</v>
      </c>
      <c r="DZ33" s="7"/>
      <c r="EA33" s="7"/>
      <c r="EB33" s="7"/>
      <c r="EC33" s="7"/>
      <c r="ED33" s="37"/>
      <c r="EF33" s="365" t="s">
        <v>956</v>
      </c>
      <c r="EH33" s="7"/>
      <c r="EI33" s="7"/>
      <c r="EK33" s="7"/>
      <c r="EL33" s="37"/>
      <c r="EN33" s="365" t="s">
        <v>956</v>
      </c>
      <c r="EP33" s="7"/>
      <c r="EQ33" s="7"/>
      <c r="ER33" s="7"/>
      <c r="ET33" s="37"/>
      <c r="EV33" s="365" t="s">
        <v>956</v>
      </c>
      <c r="EX33" s="7"/>
      <c r="EY33" s="7"/>
      <c r="EZ33" s="7"/>
      <c r="FB33" s="37"/>
      <c r="FF33" s="7"/>
      <c r="FG33" s="7"/>
      <c r="FH33" s="7"/>
      <c r="FI33" s="7"/>
      <c r="FJ33" s="7"/>
      <c r="FK33" s="19"/>
      <c r="FO33" s="7"/>
      <c r="FP33" s="7"/>
      <c r="FR33"/>
      <c r="FS33" s="14" t="s">
        <v>926</v>
      </c>
      <c r="FT33" s="366" t="s">
        <v>1111</v>
      </c>
      <c r="FU33" s="366" t="s">
        <v>1208</v>
      </c>
      <c r="FV33" s="14" t="s">
        <v>1243</v>
      </c>
      <c r="FX33" s="19"/>
      <c r="FZ33" s="345"/>
      <c r="GB33" s="352"/>
      <c r="GC33" s="352"/>
      <c r="GD33" s="367"/>
      <c r="GE33" s="362"/>
      <c r="GF33" s="362"/>
      <c r="GG33" s="362"/>
      <c r="GH33"/>
      <c r="GI33" s="352"/>
      <c r="GJ33" s="345"/>
      <c r="GK33" s="367"/>
      <c r="GL33" s="362"/>
      <c r="GM33" s="362"/>
      <c r="GN33" s="362"/>
      <c r="GP33" s="345"/>
      <c r="GQ33" s="362"/>
      <c r="GR33" s="362"/>
      <c r="GT33" s="19"/>
    </row>
    <row r="34" spans="1:204" x14ac:dyDescent="0.35">
      <c r="A34" s="5" t="s">
        <v>822</v>
      </c>
      <c r="B34" s="346"/>
      <c r="C34" s="350"/>
      <c r="D34" s="347">
        <f>+SUM((M34*K$70)+(U34*S$70)+(AC34*AA$70)+(AK34*AI$70)+(AS34*AQ$70)+(BA34*AY$70)+(BI34*BG$70)+(BQ34*BO$70)+(BY34*BW$70))</f>
        <v>3334714.9857921745</v>
      </c>
      <c r="E34" s="347">
        <f>+SUM(D34*'9 HIDE Comparis AginUK (stock)'!F91/1000)</f>
        <v>473137.4675426145</v>
      </c>
      <c r="F34" s="347">
        <f>+SUM(D34*'9 HIDE Comparis AginUK (stock)'!F90)</f>
        <v>1709918807.6990089</v>
      </c>
      <c r="G34" s="348"/>
      <c r="H34" s="348"/>
      <c r="I34" s="348"/>
      <c r="K34" s="346"/>
      <c r="L34" s="350"/>
      <c r="M34" s="285">
        <f>+'3 Analysis'!C173</f>
        <v>6.1679763264430498</v>
      </c>
      <c r="N34" s="351"/>
      <c r="O34" s="351"/>
      <c r="P34" s="348"/>
      <c r="Q34" s="348"/>
      <c r="S34" s="346"/>
      <c r="T34" s="350"/>
      <c r="U34" s="285">
        <f>+'3 Analysis'!D173</f>
        <v>11.0708930985523</v>
      </c>
      <c r="V34" s="351"/>
      <c r="W34" s="351"/>
      <c r="X34" s="348"/>
      <c r="Y34" s="348"/>
      <c r="AA34" s="346"/>
      <c r="AB34" s="350"/>
      <c r="AC34" s="285"/>
      <c r="AD34" s="351"/>
      <c r="AE34" s="351"/>
      <c r="AF34" s="348"/>
      <c r="AG34" s="348"/>
      <c r="AI34" s="346"/>
      <c r="AJ34" s="350"/>
      <c r="AK34" s="285">
        <f>+'3 Analysis'!F173</f>
        <v>278.880596812401</v>
      </c>
      <c r="AL34" s="351"/>
      <c r="AM34" s="351"/>
      <c r="AN34" s="348"/>
      <c r="AO34" s="348"/>
      <c r="AQ34" s="346"/>
      <c r="AR34" s="350"/>
      <c r="AS34" s="285">
        <f>+'3 Analysis'!G173</f>
        <v>48.774278353301398</v>
      </c>
      <c r="AT34" s="351"/>
      <c r="AU34" s="351"/>
      <c r="AV34" s="348"/>
      <c r="AW34" s="348"/>
      <c r="AY34" s="346"/>
      <c r="AZ34" s="350"/>
      <c r="BA34" s="285">
        <f>+'3 Analysis'!H173</f>
        <v>64.887026737947295</v>
      </c>
      <c r="BB34" s="351"/>
      <c r="BC34" s="351"/>
      <c r="BD34" s="348"/>
      <c r="BE34" s="348"/>
      <c r="BG34" s="346"/>
      <c r="BH34" s="350"/>
      <c r="BI34" s="285">
        <f>+'3 Analysis'!I173</f>
        <v>61.0940959006615</v>
      </c>
      <c r="BJ34" s="351"/>
      <c r="BK34" s="351"/>
      <c r="BL34" s="348"/>
      <c r="BM34" s="348"/>
      <c r="BO34" s="346"/>
      <c r="BP34" s="350"/>
      <c r="BQ34" s="285">
        <f>+'3 Analysis'!J173</f>
        <v>8.0082446511974101</v>
      </c>
      <c r="BR34" s="351"/>
      <c r="BS34" s="351"/>
      <c r="BT34" s="348"/>
      <c r="BU34" s="348"/>
      <c r="BW34" s="346"/>
      <c r="BX34" s="350"/>
      <c r="BY34" s="285">
        <f>+'3 Analysis'!K173</f>
        <v>5.8907444185470101</v>
      </c>
      <c r="BZ34" s="351"/>
      <c r="CA34" s="351"/>
      <c r="CB34" s="348"/>
      <c r="CC34" s="348"/>
      <c r="CD34" s="7"/>
      <c r="CE34" s="346"/>
      <c r="CF34" s="350"/>
      <c r="CG34" s="285">
        <f>+'3 Analysis'!B173</f>
        <v>58.396300353272601</v>
      </c>
      <c r="CH34" s="351"/>
      <c r="CI34" s="351"/>
      <c r="CJ34" s="348"/>
      <c r="CK34" s="348"/>
      <c r="CL34" s="349"/>
      <c r="CN34" s="7">
        <f t="shared" ref="CN34:CN42" si="208">+SUM(FA34*$CO$74)</f>
        <v>964220.19770313683</v>
      </c>
      <c r="CO34" s="350"/>
      <c r="CP34" s="347">
        <f t="shared" ref="CP34:CP45" si="209">+SUM(CN34*$FS34)</f>
        <v>385688.07908125478</v>
      </c>
      <c r="CQ34" s="347">
        <f>+SUM((CP34+CP35+CP36+CP37+CP39)*'9 HIDE Comparis AginUK (stock)'!F91/1000)</f>
        <v>450852.76176634105</v>
      </c>
      <c r="CR34" s="368">
        <f>+SUM(CQ34*FT34*1000)</f>
        <v>1871038961.3303156</v>
      </c>
      <c r="CS34" s="7">
        <f t="shared" ref="CS34:CS45" si="210">+$FV34</f>
        <v>399</v>
      </c>
      <c r="CT34" s="7">
        <f t="shared" ref="CT34:CT45" si="211">+SUM(CU34/CN$70)</f>
        <v>7096.5237361050367</v>
      </c>
      <c r="CU34" s="7">
        <f t="shared" ref="CU34:CU41" si="212">+SUM(CN34*CS34)</f>
        <v>384723858.8835516</v>
      </c>
      <c r="CW34" s="7">
        <f t="shared" ref="CW34:CW44" si="213">+SUM(CY34/$FS34)</f>
        <v>46.776895250556031</v>
      </c>
      <c r="CX34" s="350"/>
      <c r="CY34" s="285">
        <f t="shared" ref="CY34:CY44" si="214">+SUM(CZ34*CW$31)</f>
        <v>18.710758100222414</v>
      </c>
      <c r="CZ34" s="369">
        <v>0.17185185185185187</v>
      </c>
      <c r="DA34" s="285"/>
      <c r="DB34" s="7">
        <f t="shared" ref="DB34:DB45" si="215">+$FV34</f>
        <v>399</v>
      </c>
      <c r="DC34" s="7">
        <f t="shared" ref="DC34:DC45" si="216">+SUM(CW34*DB34)</f>
        <v>18663.981204971857</v>
      </c>
      <c r="DE34" s="7">
        <f t="shared" ref="DE34:DE44" si="217">+SUM(DG34/$FS34)</f>
        <v>0</v>
      </c>
      <c r="DF34" s="350"/>
      <c r="DG34" s="285">
        <f t="shared" ref="DG34:DG44" si="218">+SUM(DH34*DE$31)</f>
        <v>0</v>
      </c>
      <c r="DH34" s="369">
        <v>0.17185185185185187</v>
      </c>
      <c r="DI34" s="285"/>
      <c r="DJ34" s="7">
        <f t="shared" ref="DJ34:DJ45" si="219">+$FV34</f>
        <v>399</v>
      </c>
      <c r="DK34" s="7">
        <f t="shared" ref="DK34:DK45" si="220">+SUM(DE34*DJ34)</f>
        <v>0</v>
      </c>
      <c r="DM34" s="7">
        <f t="shared" ref="DM34:DM44" si="221">+SUM(DO34/$FS34)</f>
        <v>0</v>
      </c>
      <c r="DN34" s="350"/>
      <c r="DO34" s="285">
        <f t="shared" ref="DO34:DO44" si="222">+SUM(DP34*DM$31)</f>
        <v>0</v>
      </c>
      <c r="DP34" s="285">
        <v>0</v>
      </c>
      <c r="DQ34" s="285"/>
      <c r="DR34" s="7">
        <f t="shared" ref="DR34:DR45" si="223">+$FV34</f>
        <v>399</v>
      </c>
      <c r="DS34" s="7">
        <f t="shared" ref="DS34:DS45" si="224">+SUM(DM34*DR34)</f>
        <v>0</v>
      </c>
      <c r="DU34" s="7">
        <f t="shared" ref="DU34:DU44" si="225">+SUM(DW34/$FS34)</f>
        <v>0</v>
      </c>
      <c r="DV34" s="350"/>
      <c r="DW34" s="285">
        <f t="shared" ref="DW34:DW44" si="226">+SUM(DX34*DU$31)</f>
        <v>0</v>
      </c>
      <c r="DX34" s="285">
        <v>0</v>
      </c>
      <c r="DY34" s="285"/>
      <c r="DZ34" s="7">
        <f t="shared" ref="DZ34:DZ45" si="227">+$FV34</f>
        <v>399</v>
      </c>
      <c r="EA34" s="7">
        <f t="shared" ref="EA34:EA45" si="228">+SUM(DU34*DZ34)</f>
        <v>0</v>
      </c>
      <c r="EB34" s="7"/>
      <c r="EC34" s="7">
        <f t="shared" ref="EC34:EC44" si="229">+SUM(EE34/$FS34)</f>
        <v>33.111254243921628</v>
      </c>
      <c r="ED34" s="350"/>
      <c r="EE34" s="285">
        <f t="shared" ref="EE34:EE44" si="230">+SUM(EF34*EC$31)</f>
        <v>13.244501697568653</v>
      </c>
      <c r="EF34" s="285">
        <v>0.19692307692307692</v>
      </c>
      <c r="EG34" s="285"/>
      <c r="EH34" s="7">
        <f t="shared" ref="EH34:EH45" si="231">+$FV34</f>
        <v>399</v>
      </c>
      <c r="EI34" s="7">
        <f t="shared" ref="EI34:EI45" si="232">+SUM(EC34*EH34)</f>
        <v>13211.39044332473</v>
      </c>
      <c r="EK34" s="7">
        <f t="shared" ref="EK34:EK44" si="233">+SUM(EM34/$FS34)</f>
        <v>0</v>
      </c>
      <c r="EL34" s="350"/>
      <c r="EM34" s="285">
        <f t="shared" ref="EM34:EM44" si="234">+SUM(EN34*EK$31)</f>
        <v>0</v>
      </c>
      <c r="EN34" s="285">
        <v>0</v>
      </c>
      <c r="EO34" s="285"/>
      <c r="EP34" s="7">
        <f t="shared" ref="EP34:EP45" si="235">+$FV34</f>
        <v>399</v>
      </c>
      <c r="EQ34" s="7">
        <f t="shared" ref="EQ34:EQ45" si="236">+SUM(EK34*EP34)</f>
        <v>0</v>
      </c>
      <c r="ER34" s="7"/>
      <c r="ES34" s="7">
        <f t="shared" ref="ES34:ES44" si="237">+SUM(EU34/$FS34)</f>
        <v>0</v>
      </c>
      <c r="ET34" s="350"/>
      <c r="EU34" s="285">
        <f t="shared" ref="EU34:EU44" si="238">+SUM(EV34*ES$31)</f>
        <v>0</v>
      </c>
      <c r="EV34" s="285">
        <v>0</v>
      </c>
      <c r="EW34" s="285"/>
      <c r="EX34" s="7">
        <f t="shared" ref="EX34:EX45" si="239">+$FV34</f>
        <v>399</v>
      </c>
      <c r="EY34" s="7">
        <f t="shared" ref="EY34:EY45" si="240">+SUM(ES34*EX34)</f>
        <v>0</v>
      </c>
      <c r="EZ34" s="7"/>
      <c r="FA34" s="7">
        <f>+SUM((CW34*CW$70)+(DE34*DE$70)+(DM34*DM$70)+(DU34*DU$70)+(EC34*EC$70)+(EK34*EK$70)+(ES34*ES$70))</f>
        <v>980826.03565970517</v>
      </c>
      <c r="FB34" s="350"/>
      <c r="FC34" s="347">
        <f t="shared" ref="FC34:FC43" si="241">+SUM(FA34*$FS34)</f>
        <v>392330.41426388209</v>
      </c>
      <c r="FD34" s="285"/>
      <c r="FE34" s="285"/>
      <c r="FF34" s="7">
        <f t="shared" ref="FF34:FF45" si="242">+$FV34</f>
        <v>399</v>
      </c>
      <c r="FG34" s="7">
        <f t="shared" ref="FG34:FG45" si="243">+SUM(FH34/FA$70)</f>
        <v>7218.7403454411779</v>
      </c>
      <c r="FH34" s="7">
        <f t="shared" ref="FH34:FH44" si="244">+SUM(FA34*FF34)</f>
        <v>391349588.22822237</v>
      </c>
      <c r="FI34" s="7">
        <f t="shared" ref="FI34:FI44" si="245">+SUM(FH34*$CO$74)</f>
        <v>384723858.8835516</v>
      </c>
      <c r="FJ34" s="7"/>
      <c r="FK34" s="19"/>
      <c r="FM34" s="346"/>
      <c r="FN34" s="346"/>
      <c r="FO34" s="346"/>
      <c r="FP34" s="346"/>
      <c r="FR34" s="346"/>
      <c r="FS34" s="15">
        <v>0.4</v>
      </c>
      <c r="FT34" s="369">
        <v>4.1500000000000004</v>
      </c>
      <c r="FU34" s="347">
        <f>+'9 HIDE Comparis AginUK (stock)'!F91</f>
        <v>141.88243060005288</v>
      </c>
      <c r="FV34" s="7">
        <v>399</v>
      </c>
      <c r="FX34" s="19"/>
      <c r="FZ34" s="5" t="s">
        <v>862</v>
      </c>
      <c r="GB34" s="346"/>
      <c r="GC34" s="346"/>
      <c r="GD34" s="347">
        <f>+SUM('7 HIDE Comparis with FBS IDDRI'!Z279*1000000)</f>
        <v>479302.54330922849</v>
      </c>
      <c r="GE34" s="276"/>
      <c r="GF34" s="347">
        <f>+'7 HIDE Comparis with FBS IDDRI'!Z328+'7 HIDE Comparis with FBS IDDRI'!Z327</f>
        <v>3918268.7833333337</v>
      </c>
      <c r="GG34" s="276"/>
      <c r="GH34"/>
      <c r="GI34" s="346"/>
      <c r="GJ34" s="346"/>
      <c r="GK34" s="347">
        <f>+SUM('7 HIDE Comparis with FBS IDDRI'!AA279*1000000)</f>
        <v>465636.44735714624</v>
      </c>
      <c r="GL34" s="276"/>
      <c r="GM34" s="347">
        <f>+'7 HIDE Comparis with FBS IDDRI'!AA328+'7 HIDE Comparis with FBS IDDRI'!AA327</f>
        <v>3127889.9423890747</v>
      </c>
      <c r="GN34" s="276"/>
      <c r="GP34" s="37">
        <f>+SUM((CP34+CP35+CP36+CP37+CP38+CP39)/D34)</f>
        <v>0.95290014571871473</v>
      </c>
      <c r="GQ34" s="276">
        <f>+SUM(CQ34/E34)</f>
        <v>0.95290014571871484</v>
      </c>
      <c r="GR34" s="276">
        <f>+SUM((CP34+CP35+CP36+CP37+CP39)/D34)</f>
        <v>0.95290014571871473</v>
      </c>
      <c r="GT34" s="19"/>
      <c r="GV34" s="5" t="s">
        <v>927</v>
      </c>
    </row>
    <row r="35" spans="1:204" x14ac:dyDescent="0.35">
      <c r="A35" s="5" t="s">
        <v>841</v>
      </c>
      <c r="B35" s="346"/>
      <c r="C35" s="350"/>
      <c r="D35" s="346" t="s">
        <v>868</v>
      </c>
      <c r="E35" s="351"/>
      <c r="F35" s="351"/>
      <c r="G35" s="348"/>
      <c r="H35" s="348"/>
      <c r="I35" s="348"/>
      <c r="K35" s="346"/>
      <c r="L35" s="350"/>
      <c r="M35" s="351"/>
      <c r="N35" s="351"/>
      <c r="O35" s="351"/>
      <c r="P35" s="348"/>
      <c r="Q35" s="348"/>
      <c r="S35" s="346"/>
      <c r="T35" s="350"/>
      <c r="U35" s="351"/>
      <c r="V35" s="351"/>
      <c r="W35" s="351"/>
      <c r="X35" s="348"/>
      <c r="Y35" s="348"/>
      <c r="AA35" s="346"/>
      <c r="AB35" s="350"/>
      <c r="AC35" s="351"/>
      <c r="AD35" s="351"/>
      <c r="AE35" s="351"/>
      <c r="AF35" s="348"/>
      <c r="AG35" s="348"/>
      <c r="AI35" s="346"/>
      <c r="AJ35" s="350"/>
      <c r="AK35" s="351"/>
      <c r="AL35" s="351"/>
      <c r="AM35" s="351"/>
      <c r="AN35" s="348"/>
      <c r="AO35" s="348"/>
      <c r="AQ35" s="346"/>
      <c r="AR35" s="350"/>
      <c r="AS35" s="351"/>
      <c r="AT35" s="351"/>
      <c r="AU35" s="351"/>
      <c r="AV35" s="348"/>
      <c r="AW35" s="348"/>
      <c r="AY35" s="346"/>
      <c r="AZ35" s="350"/>
      <c r="BA35" s="351"/>
      <c r="BB35" s="351"/>
      <c r="BC35" s="351"/>
      <c r="BD35" s="348"/>
      <c r="BE35" s="348"/>
      <c r="BG35" s="346"/>
      <c r="BH35" s="350"/>
      <c r="BI35" s="351"/>
      <c r="BJ35" s="351"/>
      <c r="BK35" s="351"/>
      <c r="BL35" s="348"/>
      <c r="BM35" s="348"/>
      <c r="BO35" s="346"/>
      <c r="BP35" s="350"/>
      <c r="BQ35" s="351"/>
      <c r="BR35" s="351"/>
      <c r="BS35" s="351"/>
      <c r="BT35" s="348"/>
      <c r="BU35" s="348"/>
      <c r="BW35" s="346"/>
      <c r="BX35" s="350"/>
      <c r="BY35" s="351"/>
      <c r="BZ35" s="351"/>
      <c r="CA35" s="351"/>
      <c r="CB35" s="348"/>
      <c r="CC35" s="348"/>
      <c r="CD35" s="7"/>
      <c r="CE35" s="346"/>
      <c r="CF35" s="350"/>
      <c r="CG35" s="351"/>
      <c r="CH35" s="351"/>
      <c r="CI35" s="351"/>
      <c r="CJ35" s="348"/>
      <c r="CK35" s="348"/>
      <c r="CL35" s="349"/>
      <c r="CN35" s="7">
        <f t="shared" si="208"/>
        <v>224311.18410311604</v>
      </c>
      <c r="CO35" s="350"/>
      <c r="CP35" s="347">
        <f t="shared" si="209"/>
        <v>166528.62307815335</v>
      </c>
      <c r="CQ35" s="346" t="s">
        <v>868</v>
      </c>
      <c r="CR35" s="351"/>
      <c r="CS35" s="7">
        <f t="shared" si="210"/>
        <v>511</v>
      </c>
      <c r="CT35" s="7">
        <f t="shared" si="211"/>
        <v>2114.3085577177062</v>
      </c>
      <c r="CU35" s="7">
        <f t="shared" si="212"/>
        <v>114623015.0766923</v>
      </c>
      <c r="CW35" s="7">
        <f t="shared" si="213"/>
        <v>0</v>
      </c>
      <c r="CX35" s="350"/>
      <c r="CY35" s="285">
        <f t="shared" si="214"/>
        <v>0</v>
      </c>
      <c r="CZ35" s="369">
        <v>0</v>
      </c>
      <c r="DA35" s="285"/>
      <c r="DB35" s="7">
        <f t="shared" si="215"/>
        <v>511</v>
      </c>
      <c r="DC35" s="7">
        <f t="shared" si="216"/>
        <v>0</v>
      </c>
      <c r="DE35" s="7">
        <f t="shared" si="217"/>
        <v>0</v>
      </c>
      <c r="DF35" s="350"/>
      <c r="DG35" s="285">
        <f t="shared" si="218"/>
        <v>0</v>
      </c>
      <c r="DH35" s="369">
        <v>0</v>
      </c>
      <c r="DI35" s="285"/>
      <c r="DJ35" s="7">
        <f t="shared" si="219"/>
        <v>511</v>
      </c>
      <c r="DK35" s="7">
        <f t="shared" si="220"/>
        <v>0</v>
      </c>
      <c r="DM35" s="7">
        <f t="shared" si="221"/>
        <v>0</v>
      </c>
      <c r="DN35" s="350"/>
      <c r="DO35" s="285">
        <f t="shared" si="222"/>
        <v>0</v>
      </c>
      <c r="DP35" s="285">
        <v>0</v>
      </c>
      <c r="DQ35" s="285"/>
      <c r="DR35" s="7">
        <f t="shared" si="223"/>
        <v>511</v>
      </c>
      <c r="DS35" s="7">
        <f t="shared" si="224"/>
        <v>0</v>
      </c>
      <c r="DU35" s="7">
        <f t="shared" si="225"/>
        <v>0</v>
      </c>
      <c r="DV35" s="350"/>
      <c r="DW35" s="285">
        <f t="shared" si="226"/>
        <v>0</v>
      </c>
      <c r="DX35" s="285">
        <v>0</v>
      </c>
      <c r="DY35" s="285"/>
      <c r="DZ35" s="7">
        <f t="shared" si="227"/>
        <v>511</v>
      </c>
      <c r="EA35" s="7">
        <f t="shared" si="228"/>
        <v>0</v>
      </c>
      <c r="EB35" s="7"/>
      <c r="EC35" s="7">
        <f t="shared" si="229"/>
        <v>0</v>
      </c>
      <c r="ED35" s="350"/>
      <c r="EE35" s="285">
        <f t="shared" si="230"/>
        <v>0</v>
      </c>
      <c r="EF35" s="285">
        <v>0</v>
      </c>
      <c r="EG35" s="285"/>
      <c r="EH35" s="7">
        <f t="shared" si="231"/>
        <v>511</v>
      </c>
      <c r="EI35" s="7">
        <f t="shared" si="232"/>
        <v>0</v>
      </c>
      <c r="EK35" s="7">
        <f t="shared" si="233"/>
        <v>32.935086142507409</v>
      </c>
      <c r="EL35" s="350"/>
      <c r="EM35" s="285">
        <f t="shared" si="234"/>
        <v>24.451007952197497</v>
      </c>
      <c r="EN35" s="285">
        <v>0.14848</v>
      </c>
      <c r="EO35" s="285"/>
      <c r="EP35" s="7">
        <f t="shared" si="235"/>
        <v>511</v>
      </c>
      <c r="EQ35" s="7">
        <f t="shared" si="236"/>
        <v>16829.829018821285</v>
      </c>
      <c r="ER35" s="7"/>
      <c r="ES35" s="7">
        <f t="shared" si="237"/>
        <v>0</v>
      </c>
      <c r="ET35" s="350"/>
      <c r="EU35" s="285">
        <f t="shared" si="238"/>
        <v>0</v>
      </c>
      <c r="EV35" s="285">
        <v>0</v>
      </c>
      <c r="EW35" s="285"/>
      <c r="EX35" s="7">
        <f t="shared" si="239"/>
        <v>511</v>
      </c>
      <c r="EY35" s="7">
        <f t="shared" si="240"/>
        <v>0</v>
      </c>
      <c r="EZ35" s="7"/>
      <c r="FA35" s="7">
        <f t="shared" ref="FA35:FA42" si="246">+SUM((CW35*CW$70)+(DE35*DE$70)+(DM35*DM$70)+(DU35*DU$70)+(EC35*EC$70)+(EK35*EK$70)+(ES35*ES$70))</f>
        <v>228174.28008879992</v>
      </c>
      <c r="FB35" s="350"/>
      <c r="FC35" s="347">
        <f t="shared" si="241"/>
        <v>169396.58553792504</v>
      </c>
      <c r="FD35" s="285"/>
      <c r="FE35" s="285"/>
      <c r="FF35" s="7">
        <f t="shared" si="242"/>
        <v>511</v>
      </c>
      <c r="FG35" s="7">
        <f t="shared" si="243"/>
        <v>2150.7212623916812</v>
      </c>
      <c r="FH35" s="7">
        <f t="shared" si="244"/>
        <v>116597057.12537676</v>
      </c>
      <c r="FI35" s="7">
        <f t="shared" si="245"/>
        <v>114623015.0766923</v>
      </c>
      <c r="FJ35" s="7"/>
      <c r="FK35" s="19"/>
      <c r="FM35" s="346"/>
      <c r="FN35" s="346"/>
      <c r="FO35" s="346"/>
      <c r="FP35" s="346"/>
      <c r="FR35" s="346"/>
      <c r="FS35" s="15">
        <v>0.74239999999999995</v>
      </c>
      <c r="FT35" s="346"/>
      <c r="FU35" s="348"/>
      <c r="FV35" s="7">
        <v>511</v>
      </c>
      <c r="FX35" s="19"/>
      <c r="FZ35" s="346" t="s">
        <v>868</v>
      </c>
      <c r="GB35" s="346"/>
      <c r="GC35" s="346"/>
      <c r="GD35" s="350"/>
      <c r="GE35" s="350"/>
      <c r="GF35" s="348"/>
      <c r="GG35" s="350"/>
      <c r="GH35"/>
      <c r="GI35" s="346"/>
      <c r="GJ35" s="346"/>
      <c r="GK35" s="350"/>
      <c r="GL35" s="350"/>
      <c r="GM35" s="348"/>
      <c r="GN35" s="350"/>
      <c r="GP35" s="346"/>
      <c r="GQ35" s="350"/>
      <c r="GR35" s="350"/>
      <c r="GT35" s="19"/>
      <c r="GV35" s="5" t="s">
        <v>928</v>
      </c>
    </row>
    <row r="36" spans="1:204" x14ac:dyDescent="0.35">
      <c r="A36" s="5" t="s">
        <v>823</v>
      </c>
      <c r="B36" s="346"/>
      <c r="C36" s="350"/>
      <c r="D36" s="346" t="s">
        <v>868</v>
      </c>
      <c r="E36" s="351"/>
      <c r="F36" s="351"/>
      <c r="G36" s="348"/>
      <c r="H36" s="348"/>
      <c r="I36" s="348"/>
      <c r="K36" s="346"/>
      <c r="L36" s="350"/>
      <c r="M36" s="351"/>
      <c r="N36" s="351"/>
      <c r="O36" s="351"/>
      <c r="P36" s="348"/>
      <c r="Q36" s="348"/>
      <c r="S36" s="346"/>
      <c r="T36" s="350"/>
      <c r="U36" s="351"/>
      <c r="V36" s="351"/>
      <c r="W36" s="351"/>
      <c r="X36" s="348"/>
      <c r="Y36" s="348"/>
      <c r="AA36" s="346"/>
      <c r="AB36" s="350"/>
      <c r="AC36" s="351"/>
      <c r="AD36" s="351"/>
      <c r="AE36" s="351"/>
      <c r="AF36" s="348"/>
      <c r="AG36" s="348"/>
      <c r="AI36" s="346"/>
      <c r="AJ36" s="350"/>
      <c r="AK36" s="351"/>
      <c r="AL36" s="351"/>
      <c r="AM36" s="351"/>
      <c r="AN36" s="348"/>
      <c r="AO36" s="348"/>
      <c r="AQ36" s="346"/>
      <c r="AR36" s="350"/>
      <c r="AS36" s="351"/>
      <c r="AT36" s="351"/>
      <c r="AU36" s="351"/>
      <c r="AV36" s="348"/>
      <c r="AW36" s="348"/>
      <c r="AY36" s="346"/>
      <c r="AZ36" s="350"/>
      <c r="BA36" s="351"/>
      <c r="BB36" s="351"/>
      <c r="BC36" s="351"/>
      <c r="BD36" s="348"/>
      <c r="BE36" s="348"/>
      <c r="BG36" s="346"/>
      <c r="BH36" s="350"/>
      <c r="BI36" s="351"/>
      <c r="BJ36" s="351"/>
      <c r="BK36" s="351"/>
      <c r="BL36" s="348"/>
      <c r="BM36" s="348"/>
      <c r="BO36" s="346"/>
      <c r="BP36" s="350"/>
      <c r="BQ36" s="351"/>
      <c r="BR36" s="351"/>
      <c r="BS36" s="351"/>
      <c r="BT36" s="348"/>
      <c r="BU36" s="348"/>
      <c r="BW36" s="346"/>
      <c r="BX36" s="350"/>
      <c r="BY36" s="351"/>
      <c r="BZ36" s="351"/>
      <c r="CA36" s="351"/>
      <c r="CB36" s="348"/>
      <c r="CC36" s="348"/>
      <c r="CD36" s="7"/>
      <c r="CE36" s="346"/>
      <c r="CF36" s="350"/>
      <c r="CG36" s="351"/>
      <c r="CH36" s="351"/>
      <c r="CI36" s="351"/>
      <c r="CJ36" s="348"/>
      <c r="CK36" s="348"/>
      <c r="CL36" s="349"/>
      <c r="CN36" s="7">
        <f t="shared" si="208"/>
        <v>1246581.8375822429</v>
      </c>
      <c r="CO36" s="350"/>
      <c r="CP36" s="347">
        <f t="shared" si="209"/>
        <v>1520829.8418503364</v>
      </c>
      <c r="CQ36" s="346" t="s">
        <v>868</v>
      </c>
      <c r="CR36" s="351"/>
      <c r="CS36" s="7">
        <f t="shared" si="210"/>
        <v>516</v>
      </c>
      <c r="CT36" s="7">
        <f t="shared" si="211"/>
        <v>11864.980702098761</v>
      </c>
      <c r="CU36" s="7">
        <f t="shared" si="212"/>
        <v>643236228.19243729</v>
      </c>
      <c r="CW36" s="7">
        <f t="shared" si="213"/>
        <v>49.196389832481344</v>
      </c>
      <c r="CX36" s="350"/>
      <c r="CY36" s="285">
        <f t="shared" si="214"/>
        <v>60.019595595627237</v>
      </c>
      <c r="CZ36" s="369">
        <v>0.55125925925925923</v>
      </c>
      <c r="DA36" s="285"/>
      <c r="DB36" s="7">
        <f t="shared" si="215"/>
        <v>516</v>
      </c>
      <c r="DC36" s="7">
        <f t="shared" si="216"/>
        <v>25385.337153560373</v>
      </c>
      <c r="DE36" s="7">
        <f t="shared" si="217"/>
        <v>0</v>
      </c>
      <c r="DF36" s="350"/>
      <c r="DG36" s="285">
        <f t="shared" si="218"/>
        <v>0</v>
      </c>
      <c r="DH36" s="369">
        <v>0.55125925925925923</v>
      </c>
      <c r="DI36" s="285"/>
      <c r="DJ36" s="7">
        <f t="shared" si="219"/>
        <v>516</v>
      </c>
      <c r="DK36" s="7">
        <f t="shared" si="220"/>
        <v>0</v>
      </c>
      <c r="DM36" s="7">
        <f t="shared" si="221"/>
        <v>0</v>
      </c>
      <c r="DN36" s="350"/>
      <c r="DO36" s="285">
        <f t="shared" si="222"/>
        <v>0</v>
      </c>
      <c r="DP36" s="285">
        <v>0</v>
      </c>
      <c r="DQ36" s="285"/>
      <c r="DR36" s="7">
        <f t="shared" si="223"/>
        <v>516</v>
      </c>
      <c r="DS36" s="7">
        <f t="shared" si="224"/>
        <v>0</v>
      </c>
      <c r="DU36" s="7">
        <f t="shared" si="225"/>
        <v>0</v>
      </c>
      <c r="DV36" s="350"/>
      <c r="DW36" s="285">
        <f t="shared" si="226"/>
        <v>0</v>
      </c>
      <c r="DX36" s="285">
        <v>0</v>
      </c>
      <c r="DY36" s="285"/>
      <c r="DZ36" s="7">
        <f t="shared" si="227"/>
        <v>516</v>
      </c>
      <c r="EA36" s="7">
        <f t="shared" si="228"/>
        <v>0</v>
      </c>
      <c r="EB36" s="7"/>
      <c r="EC36" s="7">
        <f t="shared" si="229"/>
        <v>34.663344286605458</v>
      </c>
      <c r="ED36" s="350"/>
      <c r="EE36" s="285">
        <f t="shared" si="230"/>
        <v>42.289280029658656</v>
      </c>
      <c r="EF36" s="285">
        <v>0.62876923076923075</v>
      </c>
      <c r="EG36" s="285"/>
      <c r="EH36" s="7">
        <f t="shared" si="231"/>
        <v>516</v>
      </c>
      <c r="EI36" s="7">
        <f t="shared" si="232"/>
        <v>17886.285651888415</v>
      </c>
      <c r="EK36" s="7">
        <f t="shared" si="233"/>
        <v>34.432135512621372</v>
      </c>
      <c r="EL36" s="350"/>
      <c r="EM36" s="285">
        <f t="shared" si="234"/>
        <v>42.007205325398076</v>
      </c>
      <c r="EN36" s="285">
        <v>0.25509090909090909</v>
      </c>
      <c r="EO36" s="285"/>
      <c r="EP36" s="7">
        <f t="shared" si="235"/>
        <v>516</v>
      </c>
      <c r="EQ36" s="7">
        <f t="shared" si="236"/>
        <v>17766.981924512627</v>
      </c>
      <c r="ER36" s="7"/>
      <c r="ES36" s="7">
        <f t="shared" si="237"/>
        <v>0</v>
      </c>
      <c r="ET36" s="350"/>
      <c r="EU36" s="285">
        <f t="shared" si="238"/>
        <v>0</v>
      </c>
      <c r="EV36" s="285">
        <v>0</v>
      </c>
      <c r="EW36" s="285"/>
      <c r="EX36" s="7">
        <f t="shared" si="239"/>
        <v>516</v>
      </c>
      <c r="EY36" s="7">
        <f t="shared" si="240"/>
        <v>0</v>
      </c>
      <c r="EZ36" s="7"/>
      <c r="FA36" s="7">
        <f t="shared" si="246"/>
        <v>1268050.5187442871</v>
      </c>
      <c r="FB36" s="350"/>
      <c r="FC36" s="347">
        <f t="shared" si="241"/>
        <v>1547021.6328680301</v>
      </c>
      <c r="FD36" s="285"/>
      <c r="FE36" s="285"/>
      <c r="FF36" s="7">
        <f t="shared" si="242"/>
        <v>516</v>
      </c>
      <c r="FG36" s="7">
        <f t="shared" si="243"/>
        <v>12069.319863802906</v>
      </c>
      <c r="FH36" s="7">
        <f t="shared" si="244"/>
        <v>654314067.67205215</v>
      </c>
      <c r="FI36" s="7">
        <f t="shared" si="245"/>
        <v>643236228.19243729</v>
      </c>
      <c r="FJ36" s="7"/>
      <c r="FK36" s="19"/>
      <c r="FM36" s="346"/>
      <c r="FN36" s="346"/>
      <c r="FO36" s="346"/>
      <c r="FP36" s="346"/>
      <c r="FR36" s="346"/>
      <c r="FS36" s="15">
        <v>1.22</v>
      </c>
      <c r="FT36" s="346"/>
      <c r="FU36" s="348"/>
      <c r="FV36" s="7">
        <v>516</v>
      </c>
      <c r="FX36" s="19"/>
      <c r="FZ36" s="346" t="s">
        <v>868</v>
      </c>
      <c r="GB36" s="346"/>
      <c r="GC36" s="346"/>
      <c r="GD36" s="350"/>
      <c r="GE36" s="350"/>
      <c r="GF36" s="348"/>
      <c r="GG36" s="350"/>
      <c r="GH36"/>
      <c r="GI36" s="346"/>
      <c r="GJ36" s="346"/>
      <c r="GK36" s="350"/>
      <c r="GL36" s="350"/>
      <c r="GM36" s="348"/>
      <c r="GN36" s="350"/>
      <c r="GP36" s="346"/>
      <c r="GQ36" s="350"/>
      <c r="GR36" s="350"/>
      <c r="GT36" s="19"/>
      <c r="GV36" s="5" t="s">
        <v>929</v>
      </c>
    </row>
    <row r="37" spans="1:204" x14ac:dyDescent="0.35">
      <c r="A37" s="5" t="s">
        <v>834</v>
      </c>
      <c r="B37" s="346"/>
      <c r="C37" s="350"/>
      <c r="D37" s="346" t="s">
        <v>868</v>
      </c>
      <c r="E37" s="351"/>
      <c r="F37" s="351"/>
      <c r="G37" s="348"/>
      <c r="H37" s="348"/>
      <c r="I37" s="348"/>
      <c r="K37" s="346"/>
      <c r="L37" s="350"/>
      <c r="M37" s="351"/>
      <c r="N37" s="351"/>
      <c r="O37" s="351"/>
      <c r="P37" s="348"/>
      <c r="Q37" s="348"/>
      <c r="S37" s="346"/>
      <c r="T37" s="350"/>
      <c r="U37" s="351"/>
      <c r="V37" s="351"/>
      <c r="W37" s="351"/>
      <c r="X37" s="348"/>
      <c r="Y37" s="348"/>
      <c r="AA37" s="346"/>
      <c r="AB37" s="350"/>
      <c r="AC37" s="351"/>
      <c r="AD37" s="351"/>
      <c r="AE37" s="351"/>
      <c r="AF37" s="348"/>
      <c r="AG37" s="348"/>
      <c r="AI37" s="346"/>
      <c r="AJ37" s="350"/>
      <c r="AK37" s="351"/>
      <c r="AL37" s="351"/>
      <c r="AM37" s="351"/>
      <c r="AN37" s="348"/>
      <c r="AO37" s="348"/>
      <c r="AQ37" s="346"/>
      <c r="AR37" s="350"/>
      <c r="AS37" s="351"/>
      <c r="AT37" s="351"/>
      <c r="AU37" s="351"/>
      <c r="AV37" s="348"/>
      <c r="AW37" s="348"/>
      <c r="AY37" s="346"/>
      <c r="AZ37" s="350"/>
      <c r="BA37" s="351"/>
      <c r="BB37" s="351"/>
      <c r="BC37" s="351"/>
      <c r="BD37" s="348"/>
      <c r="BE37" s="348"/>
      <c r="BG37" s="346"/>
      <c r="BH37" s="350"/>
      <c r="BI37" s="351"/>
      <c r="BJ37" s="351"/>
      <c r="BK37" s="351"/>
      <c r="BL37" s="348"/>
      <c r="BM37" s="348"/>
      <c r="BO37" s="346"/>
      <c r="BP37" s="350"/>
      <c r="BQ37" s="351"/>
      <c r="BR37" s="351"/>
      <c r="BS37" s="351"/>
      <c r="BT37" s="348"/>
      <c r="BU37" s="348"/>
      <c r="BW37" s="346"/>
      <c r="BX37" s="350"/>
      <c r="BY37" s="351"/>
      <c r="BZ37" s="351"/>
      <c r="CA37" s="351"/>
      <c r="CB37" s="348"/>
      <c r="CC37" s="348"/>
      <c r="CD37" s="7"/>
      <c r="CE37" s="346"/>
      <c r="CF37" s="350"/>
      <c r="CG37" s="351"/>
      <c r="CH37" s="351"/>
      <c r="CI37" s="351"/>
      <c r="CJ37" s="348"/>
      <c r="CK37" s="348"/>
      <c r="CL37" s="349"/>
      <c r="CN37" s="7">
        <f t="shared" si="208"/>
        <v>894805.08837588259</v>
      </c>
      <c r="CO37" s="350"/>
      <c r="CP37" s="347">
        <f t="shared" si="209"/>
        <v>894805.08837588259</v>
      </c>
      <c r="CQ37" s="346" t="s">
        <v>868</v>
      </c>
      <c r="CR37" s="351"/>
      <c r="CS37" s="7">
        <f t="shared" si="210"/>
        <v>1572</v>
      </c>
      <c r="CT37" s="7">
        <f t="shared" si="211"/>
        <v>25946.424928662738</v>
      </c>
      <c r="CU37" s="7">
        <f t="shared" si="212"/>
        <v>1406633598.9268875</v>
      </c>
      <c r="CW37" s="7">
        <f t="shared" si="213"/>
        <v>0</v>
      </c>
      <c r="CX37" s="350"/>
      <c r="CY37" s="285">
        <f t="shared" si="214"/>
        <v>0</v>
      </c>
      <c r="CZ37" s="369">
        <v>0</v>
      </c>
      <c r="DA37" s="285"/>
      <c r="DB37" s="7">
        <f t="shared" si="215"/>
        <v>1572</v>
      </c>
      <c r="DC37" s="7">
        <f t="shared" si="216"/>
        <v>0</v>
      </c>
      <c r="DE37" s="7">
        <f t="shared" si="217"/>
        <v>0</v>
      </c>
      <c r="DF37" s="350"/>
      <c r="DG37" s="285">
        <f t="shared" si="218"/>
        <v>0</v>
      </c>
      <c r="DH37" s="369">
        <v>0</v>
      </c>
      <c r="DI37" s="285"/>
      <c r="DJ37" s="7">
        <f t="shared" si="219"/>
        <v>1572</v>
      </c>
      <c r="DK37" s="7">
        <f t="shared" si="220"/>
        <v>0</v>
      </c>
      <c r="DM37" s="7">
        <f t="shared" si="221"/>
        <v>174.26892800027588</v>
      </c>
      <c r="DN37" s="350"/>
      <c r="DO37" s="285">
        <f t="shared" si="222"/>
        <v>174.26892800027588</v>
      </c>
      <c r="DP37" s="285">
        <v>1.1777777777777778</v>
      </c>
      <c r="DQ37" s="285"/>
      <c r="DR37" s="7">
        <f t="shared" si="223"/>
        <v>1572</v>
      </c>
      <c r="DS37" s="7">
        <f t="shared" si="224"/>
        <v>273950.75481643371</v>
      </c>
      <c r="DU37" s="7">
        <f t="shared" si="225"/>
        <v>137.50207012028628</v>
      </c>
      <c r="DV37" s="350"/>
      <c r="DW37" s="285">
        <f t="shared" si="226"/>
        <v>137.50207012028628</v>
      </c>
      <c r="DX37" s="285">
        <v>1.2105263157894737</v>
      </c>
      <c r="DY37" s="285"/>
      <c r="DZ37" s="7">
        <f t="shared" si="227"/>
        <v>1572</v>
      </c>
      <c r="EA37" s="7">
        <f t="shared" si="228"/>
        <v>216153.25422909003</v>
      </c>
      <c r="EB37" s="7"/>
      <c r="EC37" s="7">
        <f t="shared" si="229"/>
        <v>0</v>
      </c>
      <c r="ED37" s="350"/>
      <c r="EE37" s="285">
        <f t="shared" si="230"/>
        <v>0</v>
      </c>
      <c r="EF37" s="285">
        <v>0</v>
      </c>
      <c r="EG37" s="285"/>
      <c r="EH37" s="7">
        <f t="shared" si="231"/>
        <v>1572</v>
      </c>
      <c r="EI37" s="7">
        <f t="shared" si="232"/>
        <v>0</v>
      </c>
      <c r="EK37" s="7">
        <f t="shared" si="233"/>
        <v>0</v>
      </c>
      <c r="EL37" s="350"/>
      <c r="EM37" s="285">
        <f t="shared" si="234"/>
        <v>0</v>
      </c>
      <c r="EN37" s="285">
        <v>0</v>
      </c>
      <c r="EO37" s="285"/>
      <c r="EP37" s="7">
        <f t="shared" si="235"/>
        <v>1572</v>
      </c>
      <c r="EQ37" s="7">
        <f t="shared" si="236"/>
        <v>0</v>
      </c>
      <c r="ER37" s="7"/>
      <c r="ES37" s="7">
        <f t="shared" si="237"/>
        <v>0</v>
      </c>
      <c r="ET37" s="350"/>
      <c r="EU37" s="285">
        <f t="shared" si="238"/>
        <v>0</v>
      </c>
      <c r="EV37" s="285">
        <v>0</v>
      </c>
      <c r="EW37" s="285"/>
      <c r="EX37" s="7">
        <f t="shared" si="239"/>
        <v>1572</v>
      </c>
      <c r="EY37" s="7">
        <f t="shared" si="240"/>
        <v>0</v>
      </c>
      <c r="EZ37" s="7"/>
      <c r="FA37" s="7">
        <f t="shared" si="246"/>
        <v>910215.45660471474</v>
      </c>
      <c r="FB37" s="350"/>
      <c r="FC37" s="347">
        <f t="shared" si="241"/>
        <v>910215.45660471474</v>
      </c>
      <c r="FD37" s="285"/>
      <c r="FE37" s="285"/>
      <c r="FF37" s="7">
        <f t="shared" si="242"/>
        <v>1572</v>
      </c>
      <c r="FG37" s="7">
        <f t="shared" si="243"/>
        <v>26393.275273577718</v>
      </c>
      <c r="FH37" s="7">
        <f t="shared" si="244"/>
        <v>1430858697.7826116</v>
      </c>
      <c r="FI37" s="7">
        <f t="shared" si="245"/>
        <v>1406633598.9268875</v>
      </c>
      <c r="FJ37" s="7"/>
      <c r="FK37" s="19"/>
      <c r="FM37" s="346"/>
      <c r="FN37" s="346"/>
      <c r="FO37" s="346"/>
      <c r="FP37" s="346"/>
      <c r="FR37" s="346"/>
      <c r="FS37" s="15">
        <v>1</v>
      </c>
      <c r="FT37" s="346"/>
      <c r="FU37" s="348"/>
      <c r="FV37" s="7">
        <v>1572</v>
      </c>
      <c r="FX37" s="19"/>
      <c r="FZ37" s="346" t="s">
        <v>868</v>
      </c>
      <c r="GB37" s="346"/>
      <c r="GC37" s="346"/>
      <c r="GD37" s="350"/>
      <c r="GE37" s="350"/>
      <c r="GF37" s="348"/>
      <c r="GG37" s="348"/>
      <c r="GH37"/>
      <c r="GI37" s="346"/>
      <c r="GJ37" s="346"/>
      <c r="GK37" s="350"/>
      <c r="GL37" s="350"/>
      <c r="GM37" s="348"/>
      <c r="GN37" s="350"/>
      <c r="GP37" s="346"/>
      <c r="GQ37" s="350"/>
      <c r="GR37" s="350"/>
      <c r="GT37" s="19"/>
      <c r="GV37" s="5" t="s">
        <v>930</v>
      </c>
    </row>
    <row r="38" spans="1:204" x14ac:dyDescent="0.35">
      <c r="A38" s="5" t="s">
        <v>952</v>
      </c>
      <c r="B38" s="346"/>
      <c r="C38" s="350"/>
      <c r="D38" s="346" t="s">
        <v>868</v>
      </c>
      <c r="E38" s="347">
        <f>+'9 HIDE Comparis AginUK (stock)'!AH82*1000000</f>
        <v>8804511678.0297928</v>
      </c>
      <c r="F38" s="347">
        <f>+'9 HIDE Comparis AginUK (stock)'!AH83</f>
        <v>2641353503.4089375</v>
      </c>
      <c r="G38" s="371"/>
      <c r="H38" s="348"/>
      <c r="I38" s="348"/>
      <c r="K38" s="346"/>
      <c r="L38" s="350"/>
      <c r="M38" s="351"/>
      <c r="N38" s="351"/>
      <c r="O38" s="351"/>
      <c r="P38" s="371"/>
      <c r="Q38" s="348"/>
      <c r="S38" s="346"/>
      <c r="T38" s="350"/>
      <c r="U38" s="351"/>
      <c r="V38" s="351"/>
      <c r="W38" s="351"/>
      <c r="X38" s="371"/>
      <c r="Y38" s="348"/>
      <c r="AA38" s="346"/>
      <c r="AB38" s="350"/>
      <c r="AC38" s="351"/>
      <c r="AD38" s="351"/>
      <c r="AE38" s="351"/>
      <c r="AF38" s="371"/>
      <c r="AG38" s="348"/>
      <c r="AI38" s="346"/>
      <c r="AJ38" s="350"/>
      <c r="AK38" s="351"/>
      <c r="AL38" s="351"/>
      <c r="AM38" s="351"/>
      <c r="AN38" s="371"/>
      <c r="AO38" s="348"/>
      <c r="AQ38" s="346"/>
      <c r="AR38" s="350"/>
      <c r="AS38" s="351"/>
      <c r="AT38" s="351"/>
      <c r="AU38" s="351"/>
      <c r="AV38" s="371"/>
      <c r="AW38" s="348"/>
      <c r="AY38" s="346"/>
      <c r="AZ38" s="350"/>
      <c r="BA38" s="351"/>
      <c r="BB38" s="351"/>
      <c r="BC38" s="351"/>
      <c r="BD38" s="371"/>
      <c r="BE38" s="348"/>
      <c r="BG38" s="346"/>
      <c r="BH38" s="350"/>
      <c r="BI38" s="351"/>
      <c r="BJ38" s="351"/>
      <c r="BK38" s="351"/>
      <c r="BL38" s="371"/>
      <c r="BM38" s="348"/>
      <c r="BO38" s="346"/>
      <c r="BP38" s="350"/>
      <c r="BQ38" s="351"/>
      <c r="BR38" s="351"/>
      <c r="BS38" s="351"/>
      <c r="BT38" s="371"/>
      <c r="BU38" s="348"/>
      <c r="BW38" s="346"/>
      <c r="BX38" s="350"/>
      <c r="BY38" s="351"/>
      <c r="BZ38" s="351"/>
      <c r="CA38" s="351"/>
      <c r="CB38" s="371"/>
      <c r="CC38" s="348"/>
      <c r="CD38" s="7"/>
      <c r="CE38" s="346"/>
      <c r="CF38" s="350"/>
      <c r="CG38" s="351"/>
      <c r="CH38" s="351"/>
      <c r="CI38" s="351"/>
      <c r="CJ38" s="371"/>
      <c r="CK38" s="348"/>
      <c r="CL38" s="349"/>
      <c r="CN38" s="348" t="s">
        <v>1112</v>
      </c>
      <c r="CO38" s="350"/>
      <c r="CP38" s="348"/>
      <c r="CQ38" s="347">
        <f>+SUM(CN37*FR38)</f>
        <v>5452942208.5626287</v>
      </c>
      <c r="CR38" s="368">
        <f>+SUM(CQ38*FT38)</f>
        <v>2006682732.7510474</v>
      </c>
      <c r="CS38" s="348"/>
      <c r="CT38" s="348"/>
      <c r="CU38" s="348"/>
      <c r="CW38" s="7">
        <f t="shared" si="213"/>
        <v>0</v>
      </c>
      <c r="CX38" s="350"/>
      <c r="CY38" s="285">
        <f t="shared" si="214"/>
        <v>0</v>
      </c>
      <c r="CZ38" s="369">
        <v>0</v>
      </c>
      <c r="DA38" s="285"/>
      <c r="DB38" s="7">
        <f>+$FT38</f>
        <v>0.36799999999999999</v>
      </c>
      <c r="DC38" s="7">
        <f t="shared" si="216"/>
        <v>0</v>
      </c>
      <c r="DE38" s="7">
        <f t="shared" si="217"/>
        <v>0</v>
      </c>
      <c r="DF38" s="350"/>
      <c r="DG38" s="285">
        <f t="shared" si="218"/>
        <v>0</v>
      </c>
      <c r="DH38" s="369">
        <v>0</v>
      </c>
      <c r="DI38" s="285"/>
      <c r="DJ38" s="7">
        <f>+$FT38</f>
        <v>0.36799999999999999</v>
      </c>
      <c r="DK38" s="7">
        <f t="shared" si="220"/>
        <v>0</v>
      </c>
      <c r="DM38" s="7">
        <f t="shared" si="221"/>
        <v>0</v>
      </c>
      <c r="DN38" s="350"/>
      <c r="DO38" s="285">
        <f t="shared" si="222"/>
        <v>0</v>
      </c>
      <c r="DP38" s="285">
        <v>0</v>
      </c>
      <c r="DQ38" s="285"/>
      <c r="DR38" s="7">
        <f>+$FT38</f>
        <v>0.36799999999999999</v>
      </c>
      <c r="DS38" s="7">
        <f t="shared" si="224"/>
        <v>0</v>
      </c>
      <c r="DU38" s="7">
        <f t="shared" si="225"/>
        <v>0</v>
      </c>
      <c r="DV38" s="350"/>
      <c r="DW38" s="285">
        <f t="shared" si="226"/>
        <v>0</v>
      </c>
      <c r="DX38" s="285">
        <v>0</v>
      </c>
      <c r="DY38" s="285"/>
      <c r="DZ38" s="7">
        <f>+$FT38</f>
        <v>0.36799999999999999</v>
      </c>
      <c r="EA38" s="7">
        <f t="shared" si="228"/>
        <v>0</v>
      </c>
      <c r="EB38" s="7"/>
      <c r="EC38" s="7">
        <f t="shared" si="229"/>
        <v>0</v>
      </c>
      <c r="ED38" s="350"/>
      <c r="EE38" s="285">
        <f t="shared" si="230"/>
        <v>0</v>
      </c>
      <c r="EF38" s="285">
        <v>0</v>
      </c>
      <c r="EG38" s="285"/>
      <c r="EH38" s="7">
        <f>+$FT38</f>
        <v>0.36799999999999999</v>
      </c>
      <c r="EI38" s="7">
        <f t="shared" si="232"/>
        <v>0</v>
      </c>
      <c r="EK38" s="7">
        <f t="shared" si="233"/>
        <v>0</v>
      </c>
      <c r="EL38" s="350"/>
      <c r="EM38" s="285">
        <f t="shared" si="234"/>
        <v>0</v>
      </c>
      <c r="EN38" s="285">
        <v>0</v>
      </c>
      <c r="EO38" s="285"/>
      <c r="EP38" s="7">
        <f>+$FT38</f>
        <v>0.36799999999999999</v>
      </c>
      <c r="EQ38" s="7">
        <f t="shared" si="236"/>
        <v>0</v>
      </c>
      <c r="ER38" s="7"/>
      <c r="ES38" s="7">
        <f t="shared" si="237"/>
        <v>0</v>
      </c>
      <c r="ET38" s="350"/>
      <c r="EU38" s="285">
        <f t="shared" si="238"/>
        <v>0</v>
      </c>
      <c r="EV38" s="285">
        <v>0</v>
      </c>
      <c r="EW38" s="285"/>
      <c r="EX38" s="7">
        <f>+$FT38</f>
        <v>0.36799999999999999</v>
      </c>
      <c r="EY38" s="7">
        <f t="shared" si="240"/>
        <v>0</v>
      </c>
      <c r="EZ38" s="7"/>
      <c r="FA38" s="7">
        <f t="shared" si="246"/>
        <v>0</v>
      </c>
      <c r="FB38" s="350"/>
      <c r="FC38" s="347">
        <f t="shared" si="241"/>
        <v>0</v>
      </c>
      <c r="FD38" s="285"/>
      <c r="FE38" s="285"/>
      <c r="FF38" s="7">
        <f>+$FT38</f>
        <v>0.36799999999999999</v>
      </c>
      <c r="FG38" s="7">
        <f t="shared" si="243"/>
        <v>0</v>
      </c>
      <c r="FH38" s="7">
        <f t="shared" si="244"/>
        <v>0</v>
      </c>
      <c r="FI38" s="7">
        <f t="shared" si="245"/>
        <v>0</v>
      </c>
      <c r="FJ38" s="7"/>
      <c r="FK38" s="19"/>
      <c r="FM38" s="346"/>
      <c r="FN38" s="346"/>
      <c r="FO38" s="346"/>
      <c r="FP38" s="346"/>
      <c r="FR38" s="7">
        <v>6094</v>
      </c>
      <c r="FS38" s="15">
        <v>1</v>
      </c>
      <c r="FT38" s="337">
        <v>0.36799999999999999</v>
      </c>
      <c r="FU38" s="348"/>
      <c r="FV38" s="346"/>
      <c r="FX38" s="19"/>
      <c r="FZ38" s="346" t="s">
        <v>868</v>
      </c>
      <c r="GB38" s="346"/>
      <c r="GC38" s="346"/>
      <c r="GD38" s="347">
        <f>+SUM('7 HIDE Comparis with FBS IDDRI'!Z278*1000000000)</f>
        <v>8828980266.6946964</v>
      </c>
      <c r="GE38" s="276"/>
      <c r="GF38" s="348"/>
      <c r="GG38" s="348"/>
      <c r="GH38"/>
      <c r="GI38" s="346"/>
      <c r="GJ38" s="346"/>
      <c r="GK38" s="347">
        <f>+SUM('7 HIDE Comparis with FBS IDDRI'!AA278*1000000000)</f>
        <v>4985851194.4454775</v>
      </c>
      <c r="GL38" s="276"/>
      <c r="GM38" s="348"/>
      <c r="GN38" s="350"/>
      <c r="GP38" s="346"/>
      <c r="GQ38" s="276">
        <f>+SUM(CQ38/E38)</f>
        <v>0.61933499641661527</v>
      </c>
      <c r="GR38" s="350"/>
      <c r="GT38" s="19"/>
      <c r="GV38" s="5" t="s">
        <v>931</v>
      </c>
    </row>
    <row r="39" spans="1:204" x14ac:dyDescent="0.35">
      <c r="A39" s="5" t="s">
        <v>836</v>
      </c>
      <c r="B39" s="346"/>
      <c r="C39" s="350"/>
      <c r="D39" s="346" t="s">
        <v>868</v>
      </c>
      <c r="E39" s="348"/>
      <c r="F39" s="351"/>
      <c r="G39" s="348"/>
      <c r="H39" s="348"/>
      <c r="I39" s="348"/>
      <c r="K39" s="346"/>
      <c r="L39" s="350"/>
      <c r="M39" s="351"/>
      <c r="N39" s="351"/>
      <c r="O39" s="351"/>
      <c r="P39" s="348"/>
      <c r="Q39" s="348"/>
      <c r="S39" s="346"/>
      <c r="T39" s="350"/>
      <c r="U39" s="351"/>
      <c r="V39" s="351"/>
      <c r="W39" s="351"/>
      <c r="X39" s="348"/>
      <c r="Y39" s="348"/>
      <c r="AA39" s="346"/>
      <c r="AB39" s="350"/>
      <c r="AC39" s="351"/>
      <c r="AD39" s="351"/>
      <c r="AE39" s="351"/>
      <c r="AF39" s="348"/>
      <c r="AG39" s="348"/>
      <c r="AI39" s="346"/>
      <c r="AJ39" s="350"/>
      <c r="AK39" s="351"/>
      <c r="AL39" s="351"/>
      <c r="AM39" s="351"/>
      <c r="AN39" s="348"/>
      <c r="AO39" s="348"/>
      <c r="AQ39" s="346"/>
      <c r="AR39" s="350"/>
      <c r="AS39" s="351"/>
      <c r="AT39" s="351"/>
      <c r="AU39" s="351"/>
      <c r="AV39" s="348"/>
      <c r="AW39" s="348"/>
      <c r="AY39" s="346"/>
      <c r="AZ39" s="350"/>
      <c r="BA39" s="351"/>
      <c r="BB39" s="351"/>
      <c r="BC39" s="351"/>
      <c r="BD39" s="348"/>
      <c r="BE39" s="348"/>
      <c r="BG39" s="346"/>
      <c r="BH39" s="350"/>
      <c r="BI39" s="351"/>
      <c r="BJ39" s="351"/>
      <c r="BK39" s="351"/>
      <c r="BL39" s="348"/>
      <c r="BM39" s="348"/>
      <c r="BO39" s="346"/>
      <c r="BP39" s="350"/>
      <c r="BQ39" s="351"/>
      <c r="BR39" s="351"/>
      <c r="BS39" s="351"/>
      <c r="BT39" s="348"/>
      <c r="BU39" s="348"/>
      <c r="BW39" s="346"/>
      <c r="BX39" s="350"/>
      <c r="BY39" s="351"/>
      <c r="BZ39" s="351"/>
      <c r="CA39" s="351"/>
      <c r="CB39" s="348"/>
      <c r="CC39" s="348"/>
      <c r="CD39" s="7"/>
      <c r="CE39" s="346"/>
      <c r="CF39" s="350"/>
      <c r="CG39" s="351"/>
      <c r="CH39" s="351"/>
      <c r="CI39" s="351"/>
      <c r="CJ39" s="348"/>
      <c r="CK39" s="348"/>
      <c r="CL39" s="349"/>
      <c r="CN39" s="7">
        <f t="shared" si="208"/>
        <v>176301.48193791357</v>
      </c>
      <c r="CO39" s="350"/>
      <c r="CP39" s="347">
        <f t="shared" si="209"/>
        <v>209798.76350611713</v>
      </c>
      <c r="CQ39" s="351"/>
      <c r="CR39" s="351"/>
      <c r="CS39" s="7">
        <f t="shared" si="210"/>
        <v>795</v>
      </c>
      <c r="CT39" s="7">
        <f t="shared" si="211"/>
        <v>2585.3517004542296</v>
      </c>
      <c r="CU39" s="7">
        <f t="shared" si="212"/>
        <v>140159678.1406413</v>
      </c>
      <c r="CW39" s="7">
        <f t="shared" si="213"/>
        <v>0</v>
      </c>
      <c r="CX39" s="350"/>
      <c r="CY39" s="285">
        <f t="shared" si="214"/>
        <v>0</v>
      </c>
      <c r="CZ39" s="369">
        <v>0</v>
      </c>
      <c r="DA39" s="285"/>
      <c r="DB39" s="7">
        <f t="shared" si="215"/>
        <v>795</v>
      </c>
      <c r="DC39" s="7">
        <f t="shared" si="216"/>
        <v>0</v>
      </c>
      <c r="DE39" s="7">
        <f t="shared" si="217"/>
        <v>0</v>
      </c>
      <c r="DF39" s="350"/>
      <c r="DG39" s="285">
        <f t="shared" si="218"/>
        <v>0</v>
      </c>
      <c r="DH39" s="369">
        <v>0</v>
      </c>
      <c r="DI39" s="285"/>
      <c r="DJ39" s="7">
        <f t="shared" si="219"/>
        <v>795</v>
      </c>
      <c r="DK39" s="7">
        <f t="shared" si="220"/>
        <v>0</v>
      </c>
      <c r="DM39" s="7">
        <f t="shared" si="221"/>
        <v>34.52497630194145</v>
      </c>
      <c r="DN39" s="350"/>
      <c r="DO39" s="285">
        <f t="shared" si="222"/>
        <v>41.084721799310323</v>
      </c>
      <c r="DP39" s="285">
        <v>0.27766666666666667</v>
      </c>
      <c r="DQ39" s="285"/>
      <c r="DR39" s="7">
        <f t="shared" si="223"/>
        <v>795</v>
      </c>
      <c r="DS39" s="7">
        <f t="shared" si="224"/>
        <v>27447.356160043451</v>
      </c>
      <c r="DU39" s="7">
        <f t="shared" si="225"/>
        <v>26.902578936577751</v>
      </c>
      <c r="DV39" s="350"/>
      <c r="DW39" s="285">
        <f t="shared" si="226"/>
        <v>32.014068934527522</v>
      </c>
      <c r="DX39" s="285">
        <v>0.28184210526315789</v>
      </c>
      <c r="DY39" s="285"/>
      <c r="DZ39" s="7">
        <f t="shared" si="227"/>
        <v>795</v>
      </c>
      <c r="EA39" s="7">
        <f t="shared" si="228"/>
        <v>21387.550254579313</v>
      </c>
      <c r="EB39" s="7"/>
      <c r="EC39" s="7">
        <f t="shared" si="229"/>
        <v>0</v>
      </c>
      <c r="ED39" s="350"/>
      <c r="EE39" s="285">
        <f t="shared" si="230"/>
        <v>0</v>
      </c>
      <c r="EF39" s="285">
        <v>0</v>
      </c>
      <c r="EG39" s="285"/>
      <c r="EH39" s="7">
        <f t="shared" si="231"/>
        <v>795</v>
      </c>
      <c r="EI39" s="7">
        <f t="shared" si="232"/>
        <v>0</v>
      </c>
      <c r="EK39" s="7">
        <f t="shared" si="233"/>
        <v>0</v>
      </c>
      <c r="EL39" s="350"/>
      <c r="EM39" s="285">
        <f t="shared" si="234"/>
        <v>0</v>
      </c>
      <c r="EN39" s="285">
        <v>0</v>
      </c>
      <c r="EO39" s="285"/>
      <c r="EP39" s="7">
        <f t="shared" si="235"/>
        <v>795</v>
      </c>
      <c r="EQ39" s="7">
        <f t="shared" si="236"/>
        <v>0</v>
      </c>
      <c r="ER39" s="7"/>
      <c r="ES39" s="7">
        <f t="shared" si="237"/>
        <v>0</v>
      </c>
      <c r="ET39" s="350"/>
      <c r="EU39" s="285">
        <f t="shared" si="238"/>
        <v>0</v>
      </c>
      <c r="EV39" s="285">
        <v>0</v>
      </c>
      <c r="EW39" s="285"/>
      <c r="EX39" s="7">
        <f t="shared" si="239"/>
        <v>795</v>
      </c>
      <c r="EY39" s="7">
        <f t="shared" si="240"/>
        <v>0</v>
      </c>
      <c r="EZ39" s="7"/>
      <c r="FA39" s="7">
        <f t="shared" si="246"/>
        <v>179337.75295519546</v>
      </c>
      <c r="FB39" s="350"/>
      <c r="FC39" s="347">
        <f t="shared" si="241"/>
        <v>213411.92601668258</v>
      </c>
      <c r="FD39" s="285"/>
      <c r="FE39" s="285"/>
      <c r="FF39" s="7">
        <f t="shared" si="242"/>
        <v>795</v>
      </c>
      <c r="FG39" s="7">
        <f t="shared" si="243"/>
        <v>2629.8767285554345</v>
      </c>
      <c r="FH39" s="7">
        <f t="shared" si="244"/>
        <v>142573513.5993804</v>
      </c>
      <c r="FI39" s="7">
        <f t="shared" si="245"/>
        <v>140159678.1406413</v>
      </c>
      <c r="FJ39" s="7"/>
      <c r="FK39" s="19"/>
      <c r="FM39" s="346"/>
      <c r="FN39" s="346"/>
      <c r="FO39" s="346"/>
      <c r="FP39" s="346"/>
      <c r="FR39" s="346"/>
      <c r="FS39" s="15">
        <v>1.19</v>
      </c>
      <c r="FT39" s="346"/>
      <c r="FU39" s="348"/>
      <c r="FV39" s="7">
        <v>795</v>
      </c>
      <c r="FX39" s="19"/>
      <c r="FZ39" s="346" t="s">
        <v>868</v>
      </c>
      <c r="GB39" s="346"/>
      <c r="GC39" s="346"/>
      <c r="GD39" s="350"/>
      <c r="GE39" s="350"/>
      <c r="GF39" s="348"/>
      <c r="GG39" s="350"/>
      <c r="GH39"/>
      <c r="GI39" s="346"/>
      <c r="GJ39" s="346"/>
      <c r="GK39" s="350"/>
      <c r="GL39" s="350"/>
      <c r="GM39" s="348"/>
      <c r="GN39" s="350"/>
      <c r="GP39" s="346"/>
      <c r="GQ39" s="350"/>
      <c r="GR39" s="350"/>
      <c r="GT39" s="19"/>
      <c r="GV39" s="5" t="s">
        <v>932</v>
      </c>
    </row>
    <row r="40" spans="1:204" x14ac:dyDescent="0.35">
      <c r="A40" s="5" t="s">
        <v>835</v>
      </c>
      <c r="B40" s="346"/>
      <c r="C40" s="350"/>
      <c r="D40" s="346" t="s">
        <v>869</v>
      </c>
      <c r="E40" s="351"/>
      <c r="F40" s="351"/>
      <c r="G40" s="348"/>
      <c r="H40" s="348"/>
      <c r="I40" s="348"/>
      <c r="K40" s="346"/>
      <c r="L40" s="350"/>
      <c r="M40" s="351"/>
      <c r="N40" s="351"/>
      <c r="O40" s="351"/>
      <c r="P40" s="348"/>
      <c r="Q40" s="348"/>
      <c r="S40" s="346"/>
      <c r="T40" s="350"/>
      <c r="U40" s="351"/>
      <c r="V40" s="351"/>
      <c r="W40" s="351"/>
      <c r="X40" s="348"/>
      <c r="Y40" s="348"/>
      <c r="AA40" s="346"/>
      <c r="AB40" s="350"/>
      <c r="AC40" s="351"/>
      <c r="AD40" s="351"/>
      <c r="AE40" s="351"/>
      <c r="AF40" s="348"/>
      <c r="AG40" s="348"/>
      <c r="AI40" s="346"/>
      <c r="AJ40" s="350"/>
      <c r="AK40" s="351"/>
      <c r="AL40" s="351"/>
      <c r="AM40" s="351"/>
      <c r="AN40" s="348"/>
      <c r="AO40" s="348"/>
      <c r="AQ40" s="346"/>
      <c r="AR40" s="350"/>
      <c r="AS40" s="351"/>
      <c r="AT40" s="351"/>
      <c r="AU40" s="351"/>
      <c r="AV40" s="348"/>
      <c r="AW40" s="348"/>
      <c r="AY40" s="346"/>
      <c r="AZ40" s="350"/>
      <c r="BA40" s="351"/>
      <c r="BB40" s="351"/>
      <c r="BC40" s="351"/>
      <c r="BD40" s="348"/>
      <c r="BE40" s="348"/>
      <c r="BG40" s="346"/>
      <c r="BH40" s="350"/>
      <c r="BI40" s="351"/>
      <c r="BJ40" s="351"/>
      <c r="BK40" s="351"/>
      <c r="BL40" s="348"/>
      <c r="BM40" s="348"/>
      <c r="BO40" s="346"/>
      <c r="BP40" s="350"/>
      <c r="BQ40" s="351"/>
      <c r="BR40" s="351"/>
      <c r="BS40" s="351"/>
      <c r="BT40" s="348"/>
      <c r="BU40" s="348"/>
      <c r="BW40" s="346"/>
      <c r="BX40" s="350"/>
      <c r="BY40" s="351"/>
      <c r="BZ40" s="351"/>
      <c r="CA40" s="351"/>
      <c r="CB40" s="348"/>
      <c r="CC40" s="348"/>
      <c r="CD40" s="7"/>
      <c r="CE40" s="346"/>
      <c r="CF40" s="350"/>
      <c r="CG40" s="351"/>
      <c r="CH40" s="351"/>
      <c r="CI40" s="351"/>
      <c r="CJ40" s="348"/>
      <c r="CK40" s="348"/>
      <c r="CL40" s="349"/>
      <c r="CN40" s="7">
        <f t="shared" si="208"/>
        <v>471853.11467568111</v>
      </c>
      <c r="CO40" s="350"/>
      <c r="CP40" s="347">
        <f>+SUM(CN40*FS40)</f>
        <v>18874.124587027243</v>
      </c>
      <c r="CQ40" s="351"/>
      <c r="CR40" s="351"/>
      <c r="CS40" s="7">
        <f t="shared" si="210"/>
        <v>12</v>
      </c>
      <c r="CT40" s="7">
        <f t="shared" si="211"/>
        <v>104.44426830095588</v>
      </c>
      <c r="CU40" s="7">
        <f t="shared" si="212"/>
        <v>5662237.3761081733</v>
      </c>
      <c r="CW40" s="7">
        <f t="shared" si="213"/>
        <v>0</v>
      </c>
      <c r="CX40" s="350"/>
      <c r="CY40" s="285">
        <f t="shared" si="214"/>
        <v>0</v>
      </c>
      <c r="CZ40" s="369">
        <v>0</v>
      </c>
      <c r="DA40" s="285"/>
      <c r="DB40" s="7">
        <f t="shared" si="215"/>
        <v>12</v>
      </c>
      <c r="DC40" s="7">
        <f t="shared" si="216"/>
        <v>0</v>
      </c>
      <c r="DE40" s="7">
        <f t="shared" si="217"/>
        <v>0</v>
      </c>
      <c r="DF40" s="350"/>
      <c r="DG40" s="285">
        <f t="shared" si="218"/>
        <v>0</v>
      </c>
      <c r="DH40" s="369">
        <v>0</v>
      </c>
      <c r="DI40" s="285"/>
      <c r="DJ40" s="7">
        <f t="shared" si="219"/>
        <v>12</v>
      </c>
      <c r="DK40" s="7">
        <f t="shared" si="220"/>
        <v>0</v>
      </c>
      <c r="DM40" s="7">
        <f t="shared" si="221"/>
        <v>164.40464905686403</v>
      </c>
      <c r="DN40" s="350"/>
      <c r="DO40" s="285">
        <f t="shared" si="222"/>
        <v>6.5761859622745611</v>
      </c>
      <c r="DP40" s="285">
        <v>4.4444444444444446E-2</v>
      </c>
      <c r="DQ40" s="285"/>
      <c r="DR40" s="7">
        <f t="shared" si="223"/>
        <v>12</v>
      </c>
      <c r="DS40" s="7">
        <f t="shared" si="224"/>
        <v>1972.8557886823683</v>
      </c>
      <c r="DU40" s="7">
        <f t="shared" si="225"/>
        <v>0</v>
      </c>
      <c r="DV40" s="350"/>
      <c r="DW40" s="285">
        <f t="shared" si="226"/>
        <v>0</v>
      </c>
      <c r="DX40" s="285">
        <v>0</v>
      </c>
      <c r="DY40" s="285"/>
      <c r="DZ40" s="7">
        <f t="shared" si="227"/>
        <v>12</v>
      </c>
      <c r="EA40" s="7">
        <f t="shared" si="228"/>
        <v>0</v>
      </c>
      <c r="EB40" s="7"/>
      <c r="EC40" s="7">
        <f t="shared" si="229"/>
        <v>0</v>
      </c>
      <c r="ED40" s="350"/>
      <c r="EE40" s="285">
        <f t="shared" si="230"/>
        <v>0</v>
      </c>
      <c r="EF40" s="285">
        <v>0</v>
      </c>
      <c r="EG40" s="285"/>
      <c r="EH40" s="7">
        <f t="shared" si="231"/>
        <v>12</v>
      </c>
      <c r="EI40" s="7">
        <f t="shared" si="232"/>
        <v>0</v>
      </c>
      <c r="EK40" s="7">
        <f t="shared" si="233"/>
        <v>0</v>
      </c>
      <c r="EL40" s="350"/>
      <c r="EM40" s="285">
        <f t="shared" si="234"/>
        <v>0</v>
      </c>
      <c r="EN40" s="285">
        <v>0</v>
      </c>
      <c r="EO40" s="285"/>
      <c r="EP40" s="7">
        <f t="shared" si="235"/>
        <v>12</v>
      </c>
      <c r="EQ40" s="7">
        <f t="shared" si="236"/>
        <v>0</v>
      </c>
      <c r="ER40" s="7"/>
      <c r="ES40" s="7">
        <f t="shared" si="237"/>
        <v>0</v>
      </c>
      <c r="ET40" s="350"/>
      <c r="EU40" s="285">
        <f t="shared" si="238"/>
        <v>0</v>
      </c>
      <c r="EV40" s="285">
        <v>0</v>
      </c>
      <c r="EW40" s="285"/>
      <c r="EX40" s="7">
        <f t="shared" si="239"/>
        <v>12</v>
      </c>
      <c r="EY40" s="7">
        <f t="shared" si="240"/>
        <v>0</v>
      </c>
      <c r="EZ40" s="7"/>
      <c r="FA40" s="7">
        <f>+SUM((CW40*CW$70)+(DE40*DE$70)+(DM40*DM$70)+(DU40*DU$70)+(EC40*EC$70)+(EK40*EK$70)+(ES40*ES$70))</f>
        <v>479979.38747132604</v>
      </c>
      <c r="FB40" s="350"/>
      <c r="FC40" s="347">
        <f t="shared" si="241"/>
        <v>19199.175498853041</v>
      </c>
      <c r="FD40" s="285"/>
      <c r="FE40" s="285"/>
      <c r="FF40" s="7">
        <f t="shared" si="242"/>
        <v>12</v>
      </c>
      <c r="FG40" s="7">
        <f t="shared" si="243"/>
        <v>106.24301157456648</v>
      </c>
      <c r="FH40" s="7">
        <f t="shared" si="244"/>
        <v>5759752.6496559121</v>
      </c>
      <c r="FI40" s="7">
        <f t="shared" si="245"/>
        <v>5662237.3761081723</v>
      </c>
      <c r="FJ40" s="7"/>
      <c r="FK40" s="19"/>
      <c r="FM40" s="346"/>
      <c r="FN40" s="346"/>
      <c r="FO40" s="346"/>
      <c r="FP40" s="346"/>
      <c r="FR40" s="346"/>
      <c r="FS40" s="15">
        <v>0.04</v>
      </c>
      <c r="FT40" s="346"/>
      <c r="FU40" s="348"/>
      <c r="FV40" s="7">
        <v>12</v>
      </c>
      <c r="FX40" s="19"/>
      <c r="FZ40" s="346" t="s">
        <v>869</v>
      </c>
      <c r="GB40" s="346"/>
      <c r="GC40" s="346"/>
      <c r="GD40" s="350"/>
      <c r="GE40" s="350"/>
      <c r="GF40" s="348"/>
      <c r="GG40" s="350"/>
      <c r="GH40"/>
      <c r="GI40" s="346"/>
      <c r="GJ40" s="346"/>
      <c r="GK40" s="350"/>
      <c r="GL40" s="350"/>
      <c r="GM40" s="348"/>
      <c r="GN40" s="350"/>
      <c r="GP40" s="37">
        <f>+SUM((CP40+CP41+CP42)/D42)</f>
        <v>2.5456833939345493</v>
      </c>
      <c r="GQ40" s="350"/>
      <c r="GR40" s="350"/>
      <c r="GT40" s="19"/>
      <c r="GV40" s="5" t="s">
        <v>933</v>
      </c>
    </row>
    <row r="41" spans="1:204" x14ac:dyDescent="0.35">
      <c r="A41" s="5" t="s">
        <v>842</v>
      </c>
      <c r="B41" s="346"/>
      <c r="C41" s="350"/>
      <c r="D41" s="346" t="s">
        <v>869</v>
      </c>
      <c r="E41" s="351"/>
      <c r="F41" s="351"/>
      <c r="G41" s="348"/>
      <c r="H41" s="348"/>
      <c r="I41" s="348"/>
      <c r="K41" s="346"/>
      <c r="L41" s="350"/>
      <c r="M41" s="351"/>
      <c r="N41" s="351"/>
      <c r="O41" s="351"/>
      <c r="P41" s="348"/>
      <c r="Q41" s="348"/>
      <c r="S41" s="346"/>
      <c r="T41" s="350"/>
      <c r="U41" s="351"/>
      <c r="V41" s="351"/>
      <c r="W41" s="351"/>
      <c r="X41" s="348"/>
      <c r="Y41" s="348"/>
      <c r="AA41" s="346"/>
      <c r="AB41" s="350"/>
      <c r="AC41" s="351"/>
      <c r="AD41" s="351"/>
      <c r="AE41" s="351"/>
      <c r="AF41" s="348"/>
      <c r="AG41" s="348"/>
      <c r="AI41" s="346"/>
      <c r="AJ41" s="350"/>
      <c r="AK41" s="351"/>
      <c r="AL41" s="351"/>
      <c r="AM41" s="351"/>
      <c r="AN41" s="348"/>
      <c r="AO41" s="348"/>
      <c r="AQ41" s="346"/>
      <c r="AR41" s="350"/>
      <c r="AS41" s="351"/>
      <c r="AT41" s="351"/>
      <c r="AU41" s="351"/>
      <c r="AV41" s="348"/>
      <c r="AW41" s="348"/>
      <c r="AY41" s="346"/>
      <c r="AZ41" s="350"/>
      <c r="BA41" s="351"/>
      <c r="BB41" s="351"/>
      <c r="BC41" s="351"/>
      <c r="BD41" s="348"/>
      <c r="BE41" s="348"/>
      <c r="BG41" s="346"/>
      <c r="BH41" s="350"/>
      <c r="BI41" s="351"/>
      <c r="BJ41" s="351"/>
      <c r="BK41" s="351"/>
      <c r="BL41" s="348"/>
      <c r="BM41" s="348"/>
      <c r="BO41" s="346"/>
      <c r="BP41" s="350"/>
      <c r="BQ41" s="351"/>
      <c r="BR41" s="351"/>
      <c r="BS41" s="351"/>
      <c r="BT41" s="348"/>
      <c r="BU41" s="348"/>
      <c r="BW41" s="346"/>
      <c r="BX41" s="350"/>
      <c r="BY41" s="351"/>
      <c r="BZ41" s="351"/>
      <c r="CA41" s="351"/>
      <c r="CB41" s="348"/>
      <c r="CC41" s="348"/>
      <c r="CD41" s="7"/>
      <c r="CE41" s="346"/>
      <c r="CF41" s="350"/>
      <c r="CG41" s="351"/>
      <c r="CH41" s="351"/>
      <c r="CI41" s="351"/>
      <c r="CJ41" s="348"/>
      <c r="CK41" s="348"/>
      <c r="CL41" s="349"/>
      <c r="CN41" s="7">
        <f t="shared" si="208"/>
        <v>3398654.3045926658</v>
      </c>
      <c r="CO41" s="350"/>
      <c r="CP41" s="347">
        <f>+SUM(CN41*FS41)</f>
        <v>462216.98542460258</v>
      </c>
      <c r="CQ41" s="351"/>
      <c r="CR41" s="351"/>
      <c r="CS41" s="7">
        <f t="shared" si="210"/>
        <v>36</v>
      </c>
      <c r="CT41" s="7">
        <f t="shared" si="211"/>
        <v>2256.8673450108936</v>
      </c>
      <c r="CU41" s="7">
        <f t="shared" si="212"/>
        <v>122351554.96533597</v>
      </c>
      <c r="CW41" s="7">
        <f t="shared" si="213"/>
        <v>0</v>
      </c>
      <c r="CX41" s="350"/>
      <c r="CY41" s="285">
        <f t="shared" si="214"/>
        <v>0</v>
      </c>
      <c r="CZ41" s="369">
        <v>0</v>
      </c>
      <c r="DA41" s="285"/>
      <c r="DB41" s="7">
        <f t="shared" si="215"/>
        <v>36</v>
      </c>
      <c r="DC41" s="7">
        <f t="shared" si="216"/>
        <v>0</v>
      </c>
      <c r="DE41" s="7">
        <f t="shared" si="217"/>
        <v>0</v>
      </c>
      <c r="DF41" s="350"/>
      <c r="DG41" s="285">
        <f t="shared" si="218"/>
        <v>0</v>
      </c>
      <c r="DH41" s="369">
        <v>0</v>
      </c>
      <c r="DI41" s="285"/>
      <c r="DJ41" s="7">
        <f t="shared" si="219"/>
        <v>36</v>
      </c>
      <c r="DK41" s="7">
        <f t="shared" si="220"/>
        <v>0</v>
      </c>
      <c r="DM41" s="7">
        <f t="shared" si="221"/>
        <v>0</v>
      </c>
      <c r="DN41" s="350"/>
      <c r="DO41" s="285">
        <f t="shared" si="222"/>
        <v>0</v>
      </c>
      <c r="DP41" s="285">
        <v>0</v>
      </c>
      <c r="DQ41" s="285"/>
      <c r="DR41" s="7">
        <f t="shared" si="223"/>
        <v>36</v>
      </c>
      <c r="DS41" s="7">
        <f t="shared" si="224"/>
        <v>0</v>
      </c>
      <c r="DU41" s="7">
        <f t="shared" si="225"/>
        <v>0</v>
      </c>
      <c r="DV41" s="350"/>
      <c r="DW41" s="285">
        <f t="shared" si="226"/>
        <v>0</v>
      </c>
      <c r="DX41" s="285">
        <v>0</v>
      </c>
      <c r="DY41" s="285"/>
      <c r="DZ41" s="7">
        <f t="shared" si="227"/>
        <v>36</v>
      </c>
      <c r="EA41" s="7">
        <f t="shared" si="228"/>
        <v>0</v>
      </c>
      <c r="EB41" s="7"/>
      <c r="EC41" s="7">
        <f t="shared" si="229"/>
        <v>0</v>
      </c>
      <c r="ED41" s="350"/>
      <c r="EE41" s="285">
        <f t="shared" si="230"/>
        <v>0</v>
      </c>
      <c r="EF41" s="285">
        <v>0</v>
      </c>
      <c r="EG41" s="285"/>
      <c r="EH41" s="7">
        <f t="shared" si="231"/>
        <v>36</v>
      </c>
      <c r="EI41" s="7">
        <f t="shared" si="232"/>
        <v>0</v>
      </c>
      <c r="EK41" s="7">
        <f t="shared" si="233"/>
        <v>499.01645670465751</v>
      </c>
      <c r="EL41" s="350"/>
      <c r="EM41" s="285">
        <f t="shared" si="234"/>
        <v>67.866238111833425</v>
      </c>
      <c r="EN41" s="285">
        <v>0.41212121212121211</v>
      </c>
      <c r="EO41" s="285"/>
      <c r="EP41" s="7">
        <f t="shared" si="235"/>
        <v>36</v>
      </c>
      <c r="EQ41" s="7">
        <f t="shared" si="236"/>
        <v>17964.592441367669</v>
      </c>
      <c r="ER41" s="7"/>
      <c r="ES41" s="7">
        <f t="shared" si="237"/>
        <v>0</v>
      </c>
      <c r="ET41" s="350"/>
      <c r="EU41" s="285">
        <f t="shared" si="238"/>
        <v>0</v>
      </c>
      <c r="EV41" s="285">
        <v>0</v>
      </c>
      <c r="EW41" s="285"/>
      <c r="EX41" s="7">
        <f t="shared" si="239"/>
        <v>36</v>
      </c>
      <c r="EY41" s="7">
        <f t="shared" si="240"/>
        <v>0</v>
      </c>
      <c r="EZ41" s="7"/>
      <c r="FA41" s="7">
        <f t="shared" si="246"/>
        <v>3457186.0619515125</v>
      </c>
      <c r="FB41" s="350"/>
      <c r="FC41" s="347">
        <f t="shared" si="241"/>
        <v>470177.30442540575</v>
      </c>
      <c r="FD41" s="285"/>
      <c r="FE41" s="285"/>
      <c r="FF41" s="7">
        <f t="shared" si="242"/>
        <v>36</v>
      </c>
      <c r="FG41" s="7">
        <f t="shared" si="243"/>
        <v>2295.735202695264</v>
      </c>
      <c r="FH41" s="7">
        <f t="shared" si="244"/>
        <v>124458698.23025444</v>
      </c>
      <c r="FI41" s="7">
        <f t="shared" si="245"/>
        <v>122351554.96533597</v>
      </c>
      <c r="FJ41" s="7"/>
      <c r="FK41" s="19"/>
      <c r="FM41" s="346"/>
      <c r="FN41" s="346"/>
      <c r="FO41" s="346"/>
      <c r="FP41" s="346"/>
      <c r="FR41" s="346"/>
      <c r="FS41" s="15">
        <v>0.13600000000000001</v>
      </c>
      <c r="FT41" s="346"/>
      <c r="FU41" s="348"/>
      <c r="FV41" s="7">
        <v>36</v>
      </c>
      <c r="FX41" s="19"/>
      <c r="FZ41" s="346" t="s">
        <v>869</v>
      </c>
      <c r="GB41" s="346"/>
      <c r="GC41" s="346"/>
      <c r="GD41" s="350"/>
      <c r="GE41" s="350"/>
      <c r="GF41" s="348"/>
      <c r="GG41" s="350"/>
      <c r="GH41"/>
      <c r="GI41" s="346"/>
      <c r="GJ41" s="346"/>
      <c r="GK41" s="350"/>
      <c r="GL41" s="350"/>
      <c r="GM41" s="348"/>
      <c r="GN41" s="350"/>
      <c r="GP41" s="346"/>
      <c r="GQ41" s="350"/>
      <c r="GR41" s="350"/>
      <c r="GT41" s="19"/>
      <c r="GV41" s="5" t="s">
        <v>934</v>
      </c>
    </row>
    <row r="42" spans="1:204" x14ac:dyDescent="0.35">
      <c r="A42" s="5" t="s">
        <v>824</v>
      </c>
      <c r="B42" s="346"/>
      <c r="C42" s="350"/>
      <c r="D42" s="347">
        <f>+SUM((M42*K$70)+(U42*S$70)+(AC42*AA$70)+(AK42*AI$70)+(AS42*AQ$70)+(BA42*AY$70)+(BI42*BG$70)+(BQ42*BO$70)+(BY42*BW$70))</f>
        <v>784681.00979690009</v>
      </c>
      <c r="E42" s="347">
        <f>+SUM(D42*'9 HIDE Comparis AginUK (stock)'!T91/1000)</f>
        <v>135866.33101269853</v>
      </c>
      <c r="F42" s="347">
        <f>+SUM(D42*'9 HIDE Comparis AginUK (stock)'!T90)</f>
        <v>603246509.69638145</v>
      </c>
      <c r="G42" s="348"/>
      <c r="H42" s="348"/>
      <c r="I42" s="348"/>
      <c r="K42" s="346"/>
      <c r="L42" s="350"/>
      <c r="M42" s="285">
        <f>+'3 Analysis'!C174</f>
        <v>3.19958829604017</v>
      </c>
      <c r="N42" s="351"/>
      <c r="O42" s="351"/>
      <c r="P42" s="348"/>
      <c r="Q42" s="348"/>
      <c r="S42" s="346"/>
      <c r="T42" s="350"/>
      <c r="U42" s="285">
        <f>+'3 Analysis'!D174</f>
        <v>0</v>
      </c>
      <c r="V42" s="351"/>
      <c r="W42" s="351"/>
      <c r="X42" s="348"/>
      <c r="Y42" s="348"/>
      <c r="AA42" s="346"/>
      <c r="AB42" s="350"/>
      <c r="AC42" s="285"/>
      <c r="AD42" s="351"/>
      <c r="AE42" s="351"/>
      <c r="AF42" s="348"/>
      <c r="AG42" s="348"/>
      <c r="AI42" s="346"/>
      <c r="AJ42" s="350"/>
      <c r="AK42" s="285">
        <f>+'3 Analysis'!F174</f>
        <v>4.1364506749183496</v>
      </c>
      <c r="AL42" s="351"/>
      <c r="AM42" s="351"/>
      <c r="AN42" s="348"/>
      <c r="AO42" s="348"/>
      <c r="AQ42" s="346"/>
      <c r="AR42" s="350"/>
      <c r="AS42" s="285">
        <f>+'3 Analysis'!G174</f>
        <v>40.191540290869803</v>
      </c>
      <c r="AT42" s="351"/>
      <c r="AU42" s="351"/>
      <c r="AV42" s="348"/>
      <c r="AW42" s="348"/>
      <c r="AY42" s="346"/>
      <c r="AZ42" s="350"/>
      <c r="BA42" s="285">
        <f>+'3 Analysis'!H174</f>
        <v>23.598981112744202</v>
      </c>
      <c r="BB42" s="351"/>
      <c r="BC42" s="351"/>
      <c r="BD42" s="348"/>
      <c r="BE42" s="348"/>
      <c r="BG42" s="346"/>
      <c r="BH42" s="350"/>
      <c r="BI42" s="285">
        <f>+'3 Analysis'!I174</f>
        <v>20.790321704281801</v>
      </c>
      <c r="BJ42" s="351"/>
      <c r="BK42" s="351"/>
      <c r="BL42" s="348"/>
      <c r="BM42" s="348"/>
      <c r="BO42" s="346"/>
      <c r="BP42" s="350"/>
      <c r="BQ42" s="285">
        <f>+'3 Analysis'!J174</f>
        <v>3.8265820363730798</v>
      </c>
      <c r="BR42" s="351"/>
      <c r="BS42" s="351"/>
      <c r="BT42" s="348"/>
      <c r="BU42" s="348"/>
      <c r="BW42" s="346"/>
      <c r="BX42" s="350"/>
      <c r="BY42" s="285">
        <f>+'3 Analysis'!K174</f>
        <v>3.5240808666294301</v>
      </c>
      <c r="BZ42" s="351"/>
      <c r="CA42" s="351"/>
      <c r="CB42" s="348"/>
      <c r="CC42" s="348"/>
      <c r="CD42" s="7"/>
      <c r="CE42" s="346"/>
      <c r="CF42" s="350"/>
      <c r="CG42" s="285">
        <f>+'3 Analysis'!B174</f>
        <v>14.0175179157228</v>
      </c>
      <c r="CH42" s="351"/>
      <c r="CI42" s="351"/>
      <c r="CJ42" s="348"/>
      <c r="CK42" s="348"/>
      <c r="CL42" s="349"/>
      <c r="CN42" s="7">
        <f t="shared" si="208"/>
        <v>8920342.9774360713</v>
      </c>
      <c r="CO42" s="350"/>
      <c r="CP42" s="347">
        <f>+SUM(CN42*FS42)</f>
        <v>1516458.3061641322</v>
      </c>
      <c r="CQ42" s="285">
        <f>+SUM((CP40+CP41+CP42)*FU42/1000)</f>
        <v>241703.47935726721</v>
      </c>
      <c r="CR42" s="347">
        <f>+SUM(CQ42*FT42*1000)</f>
        <v>966813917.4290688</v>
      </c>
      <c r="CS42" s="7">
        <f t="shared" si="210"/>
        <v>68</v>
      </c>
      <c r="CT42" s="7">
        <f t="shared" si="211"/>
        <v>11188.890021780242</v>
      </c>
      <c r="CU42" s="7">
        <f>+SUM(CN42*CS42)</f>
        <v>606583322.46565282</v>
      </c>
      <c r="CW42" s="7">
        <f t="shared" si="213"/>
        <v>483.89891638506242</v>
      </c>
      <c r="CX42" s="350"/>
      <c r="CY42" s="285">
        <f t="shared" si="214"/>
        <v>82.262815785460617</v>
      </c>
      <c r="CZ42" s="369">
        <v>0.75555555555555565</v>
      </c>
      <c r="DA42" s="285"/>
      <c r="DB42" s="7">
        <f t="shared" si="215"/>
        <v>68</v>
      </c>
      <c r="DC42" s="7">
        <f>+SUM(CW42*DB42)</f>
        <v>32905.126314184243</v>
      </c>
      <c r="DE42" s="7">
        <f t="shared" si="217"/>
        <v>0</v>
      </c>
      <c r="DF42" s="350"/>
      <c r="DG42" s="285">
        <f t="shared" si="218"/>
        <v>0</v>
      </c>
      <c r="DH42" s="369">
        <v>0.75555555555555565</v>
      </c>
      <c r="DI42" s="285"/>
      <c r="DJ42" s="7">
        <f t="shared" si="219"/>
        <v>68</v>
      </c>
      <c r="DK42" s="7">
        <f>+SUM(DE42*DJ42)</f>
        <v>0</v>
      </c>
      <c r="DM42" s="7">
        <f t="shared" si="221"/>
        <v>0</v>
      </c>
      <c r="DN42" s="350"/>
      <c r="DO42" s="285">
        <f t="shared" si="222"/>
        <v>0</v>
      </c>
      <c r="DP42" s="285">
        <v>0</v>
      </c>
      <c r="DQ42" s="285"/>
      <c r="DR42" s="7">
        <f t="shared" si="223"/>
        <v>68</v>
      </c>
      <c r="DS42" s="7">
        <f>+SUM(DM42*DR42)</f>
        <v>0</v>
      </c>
      <c r="DU42" s="7">
        <f t="shared" si="225"/>
        <v>0</v>
      </c>
      <c r="DV42" s="350"/>
      <c r="DW42" s="285">
        <f t="shared" si="226"/>
        <v>0</v>
      </c>
      <c r="DX42" s="285">
        <v>0</v>
      </c>
      <c r="DY42" s="285"/>
      <c r="DZ42" s="7">
        <f t="shared" si="227"/>
        <v>68</v>
      </c>
      <c r="EA42" s="7">
        <f>+SUM(DU42*DZ42)</f>
        <v>0</v>
      </c>
      <c r="EB42" s="7"/>
      <c r="EC42" s="7">
        <f t="shared" si="229"/>
        <v>258.68167378063777</v>
      </c>
      <c r="ED42" s="350"/>
      <c r="EE42" s="285">
        <f t="shared" si="230"/>
        <v>43.975884542708421</v>
      </c>
      <c r="EF42" s="285">
        <v>0.65384615384615385</v>
      </c>
      <c r="EG42" s="285"/>
      <c r="EH42" s="7">
        <f t="shared" si="231"/>
        <v>68</v>
      </c>
      <c r="EI42" s="7">
        <f>+SUM(EC42*EH42)</f>
        <v>17590.353817083367</v>
      </c>
      <c r="EK42" s="7">
        <f t="shared" si="233"/>
        <v>0</v>
      </c>
      <c r="EL42" s="350"/>
      <c r="EM42" s="285">
        <f t="shared" si="234"/>
        <v>0</v>
      </c>
      <c r="EN42" s="285">
        <v>0</v>
      </c>
      <c r="EO42" s="285"/>
      <c r="EP42" s="7">
        <f t="shared" si="235"/>
        <v>68</v>
      </c>
      <c r="EQ42" s="7">
        <f>+SUM(EK42*EP42)</f>
        <v>0</v>
      </c>
      <c r="ER42" s="7"/>
      <c r="ES42" s="7">
        <f t="shared" si="237"/>
        <v>0</v>
      </c>
      <c r="ET42" s="350"/>
      <c r="EU42" s="285">
        <f t="shared" si="238"/>
        <v>0</v>
      </c>
      <c r="EV42" s="285">
        <v>0</v>
      </c>
      <c r="EW42" s="285"/>
      <c r="EX42" s="7">
        <f t="shared" si="239"/>
        <v>68</v>
      </c>
      <c r="EY42" s="7">
        <f>+SUM(ES42*EX42)</f>
        <v>0</v>
      </c>
      <c r="EZ42" s="7"/>
      <c r="FA42" s="7">
        <f t="shared" si="246"/>
        <v>9073969.4730780162</v>
      </c>
      <c r="FB42" s="350"/>
      <c r="FC42" s="347">
        <f t="shared" si="241"/>
        <v>1542574.8104232629</v>
      </c>
      <c r="FD42" s="285"/>
      <c r="FE42" s="285"/>
      <c r="FF42" s="7">
        <f t="shared" si="242"/>
        <v>68</v>
      </c>
      <c r="FG42" s="7">
        <f t="shared" si="243"/>
        <v>11381.585523345282</v>
      </c>
      <c r="FH42" s="7">
        <f>+SUM(FA42*FF42)</f>
        <v>617029924.16930509</v>
      </c>
      <c r="FI42" s="7">
        <f t="shared" si="245"/>
        <v>606583322.46565294</v>
      </c>
      <c r="FJ42" s="7"/>
      <c r="FK42" s="19"/>
      <c r="FM42" s="346"/>
      <c r="FN42" s="346"/>
      <c r="FO42" s="346"/>
      <c r="FP42" s="346"/>
      <c r="FR42" s="346"/>
      <c r="FS42" s="15">
        <v>0.17</v>
      </c>
      <c r="FT42" s="352">
        <v>4</v>
      </c>
      <c r="FU42" s="347">
        <v>121</v>
      </c>
      <c r="FV42" s="7">
        <v>68</v>
      </c>
      <c r="FX42" s="19"/>
      <c r="FZ42" s="5" t="s">
        <v>862</v>
      </c>
      <c r="GB42" s="346"/>
      <c r="GC42" s="346"/>
      <c r="GD42" s="347">
        <f>+SUM('7 HIDE Comparis with FBS IDDRI'!Z280*1000000)</f>
        <v>142041.3029790124</v>
      </c>
      <c r="GE42" s="276"/>
      <c r="GF42" s="7">
        <f>+'7 HIDE Comparis with FBS IDDRI'!Z329</f>
        <v>2287346.7225000001</v>
      </c>
      <c r="GG42" s="276"/>
      <c r="GH42"/>
      <c r="GI42" s="346"/>
      <c r="GJ42" s="346"/>
      <c r="GK42" s="347">
        <f>+SUM('7 HIDE Comparis with FBS IDDRI'!AA280*1000000)</f>
        <v>94125.975168748526</v>
      </c>
      <c r="GL42" s="276"/>
      <c r="GM42" s="7">
        <f>+'7 HIDE Comparis with FBS IDDRI'!AA329</f>
        <v>1515747.4360550274</v>
      </c>
      <c r="GN42" s="276"/>
      <c r="GP42" s="346"/>
      <c r="GQ42" s="276">
        <f>+SUM(CQ42/E42)</f>
        <v>1.7789799544574201</v>
      </c>
      <c r="GR42" s="37">
        <f>+SUM((CP42+CP41+CP40)/D42)</f>
        <v>2.5456833939345498</v>
      </c>
      <c r="GT42" s="19"/>
      <c r="GV42" s="5" t="s">
        <v>935</v>
      </c>
    </row>
    <row r="43" spans="1:204" x14ac:dyDescent="0.35">
      <c r="A43" s="5" t="s">
        <v>71</v>
      </c>
      <c r="B43" s="346"/>
      <c r="C43" s="350"/>
      <c r="D43" s="347">
        <f>+SUM((M43*K$70)+(U43*S$70)+(AC43*AA$70)+(AK43*AI$70)+(AS43*AQ$70)+(BA43*AY$70)+(BI43*BG$70)+(BQ43*BO$70)+(BY43*BW$70))</f>
        <v>563110.31254269928</v>
      </c>
      <c r="E43" s="347">
        <f>+SUM(D43*'9 HIDE Comparis AginUK (stock)'!M91/1000)</f>
        <v>714086.99164245883</v>
      </c>
      <c r="F43" s="347">
        <f>+SUM(D43*'9 HIDE Comparis AginUK (stock)'!M90)</f>
        <v>1049707877.7144146</v>
      </c>
      <c r="G43" s="348"/>
      <c r="H43" s="348"/>
      <c r="I43" s="348"/>
      <c r="K43" s="346"/>
      <c r="L43" s="350"/>
      <c r="M43" s="285">
        <f>+'3 Analysis'!C175</f>
        <v>0</v>
      </c>
      <c r="N43" s="351"/>
      <c r="O43" s="351"/>
      <c r="P43" s="348"/>
      <c r="Q43" s="348"/>
      <c r="S43" s="346"/>
      <c r="T43" s="350"/>
      <c r="U43" s="285">
        <f>+'3 Analysis'!D175</f>
        <v>0</v>
      </c>
      <c r="V43" s="351"/>
      <c r="W43" s="351"/>
      <c r="X43" s="348"/>
      <c r="Y43" s="348"/>
      <c r="AA43" s="346"/>
      <c r="AB43" s="350"/>
      <c r="AC43" s="285"/>
      <c r="AD43" s="351"/>
      <c r="AE43" s="351"/>
      <c r="AF43" s="348"/>
      <c r="AG43" s="348"/>
      <c r="AI43" s="346"/>
      <c r="AJ43" s="350"/>
      <c r="AK43" s="285">
        <f>+'3 Analysis'!F175</f>
        <v>0</v>
      </c>
      <c r="AL43" s="351"/>
      <c r="AM43" s="351"/>
      <c r="AN43" s="348"/>
      <c r="AO43" s="348"/>
      <c r="AQ43" s="346"/>
      <c r="AR43" s="350"/>
      <c r="AS43" s="285">
        <f>+'3 Analysis'!G175</f>
        <v>0</v>
      </c>
      <c r="AT43" s="351"/>
      <c r="AU43" s="351"/>
      <c r="AV43" s="348"/>
      <c r="AW43" s="348"/>
      <c r="AY43" s="346"/>
      <c r="AZ43" s="350"/>
      <c r="BA43" s="285">
        <f>+'3 Analysis'!H175</f>
        <v>0</v>
      </c>
      <c r="BB43" s="351"/>
      <c r="BC43" s="351"/>
      <c r="BD43" s="348"/>
      <c r="BE43" s="348"/>
      <c r="BG43" s="346"/>
      <c r="BH43" s="350"/>
      <c r="BI43" s="285">
        <f>+'3 Analysis'!I175</f>
        <v>0</v>
      </c>
      <c r="BJ43" s="351"/>
      <c r="BK43" s="351"/>
      <c r="BL43" s="348"/>
      <c r="BM43" s="348"/>
      <c r="BO43" s="346"/>
      <c r="BP43" s="350"/>
      <c r="BQ43" s="285">
        <f>+'3 Analysis'!J175</f>
        <v>420.85959955071701</v>
      </c>
      <c r="BR43" s="351"/>
      <c r="BS43" s="351"/>
      <c r="BT43" s="348"/>
      <c r="BU43" s="348"/>
      <c r="BW43" s="346"/>
      <c r="BX43" s="350"/>
      <c r="BY43" s="285">
        <f>+'3 Analysis'!K175</f>
        <v>0</v>
      </c>
      <c r="BZ43" s="351"/>
      <c r="CA43" s="351"/>
      <c r="CB43" s="348"/>
      <c r="CC43" s="348"/>
      <c r="CD43" s="7"/>
      <c r="CE43" s="346"/>
      <c r="CF43" s="350"/>
      <c r="CG43" s="285">
        <f>+'3 Analysis'!B175</f>
        <v>12.348581992773401</v>
      </c>
      <c r="CH43" s="351"/>
      <c r="CI43" s="351"/>
      <c r="CJ43" s="348"/>
      <c r="CK43" s="348"/>
      <c r="CL43" s="349"/>
      <c r="CN43" s="7">
        <f>+SUM(92215*2.52)</f>
        <v>232381.8</v>
      </c>
      <c r="CO43" s="350"/>
      <c r="CP43" s="347">
        <f>+SUM(92215*FS43)</f>
        <v>183507.85</v>
      </c>
      <c r="CQ43" s="347">
        <f>+SUM(CP43*(FU43/1000))</f>
        <v>106231.67999999999</v>
      </c>
      <c r="CR43" s="347">
        <f>+SUM(CQ43*FT43*1000)</f>
        <v>270890784</v>
      </c>
      <c r="CS43" s="7">
        <f t="shared" si="210"/>
        <v>670</v>
      </c>
      <c r="CT43" s="7">
        <f t="shared" si="211"/>
        <v>2871.9273769434621</v>
      </c>
      <c r="CU43" s="7">
        <f>+SUM(CN43*CS43)</f>
        <v>155695806</v>
      </c>
      <c r="CW43" s="7">
        <f t="shared" si="213"/>
        <v>0</v>
      </c>
      <c r="CX43" s="350"/>
      <c r="CY43" s="285">
        <f t="shared" si="214"/>
        <v>0</v>
      </c>
      <c r="CZ43" s="369">
        <v>0</v>
      </c>
      <c r="DA43" s="285"/>
      <c r="DB43" s="7">
        <f t="shared" si="215"/>
        <v>670</v>
      </c>
      <c r="DC43" s="7">
        <f t="shared" si="216"/>
        <v>0</v>
      </c>
      <c r="DE43" s="7">
        <f t="shared" si="217"/>
        <v>0</v>
      </c>
      <c r="DF43" s="350"/>
      <c r="DG43" s="285">
        <f t="shared" si="218"/>
        <v>0</v>
      </c>
      <c r="DH43" s="369">
        <v>0</v>
      </c>
      <c r="DI43" s="285"/>
      <c r="DJ43" s="7">
        <f t="shared" si="219"/>
        <v>670</v>
      </c>
      <c r="DK43" s="7">
        <f t="shared" si="220"/>
        <v>0</v>
      </c>
      <c r="DM43" s="7">
        <f t="shared" si="221"/>
        <v>0</v>
      </c>
      <c r="DN43" s="350"/>
      <c r="DO43" s="285">
        <f t="shared" si="222"/>
        <v>0</v>
      </c>
      <c r="DP43" s="285">
        <v>0</v>
      </c>
      <c r="DQ43" s="285"/>
      <c r="DR43" s="7">
        <f t="shared" si="223"/>
        <v>670</v>
      </c>
      <c r="DS43" s="7">
        <f t="shared" si="224"/>
        <v>0</v>
      </c>
      <c r="DU43" s="7">
        <f t="shared" si="225"/>
        <v>0</v>
      </c>
      <c r="DV43" s="350"/>
      <c r="DW43" s="285">
        <f t="shared" si="226"/>
        <v>0</v>
      </c>
      <c r="DX43" s="285">
        <v>0</v>
      </c>
      <c r="DY43" s="285"/>
      <c r="DZ43" s="7">
        <f t="shared" si="227"/>
        <v>670</v>
      </c>
      <c r="EA43" s="7">
        <f t="shared" si="228"/>
        <v>0</v>
      </c>
      <c r="EB43" s="7"/>
      <c r="EC43" s="7">
        <f t="shared" si="229"/>
        <v>0</v>
      </c>
      <c r="ED43" s="350"/>
      <c r="EE43" s="285">
        <f t="shared" si="230"/>
        <v>0</v>
      </c>
      <c r="EF43" s="285">
        <v>0</v>
      </c>
      <c r="EG43" s="285"/>
      <c r="EH43" s="7">
        <f t="shared" si="231"/>
        <v>670</v>
      </c>
      <c r="EI43" s="7">
        <f t="shared" si="232"/>
        <v>0</v>
      </c>
      <c r="EK43" s="7">
        <f t="shared" si="233"/>
        <v>0</v>
      </c>
      <c r="EL43" s="350"/>
      <c r="EM43" s="285">
        <f t="shared" si="234"/>
        <v>0</v>
      </c>
      <c r="EN43" s="285">
        <v>0</v>
      </c>
      <c r="EO43" s="285"/>
      <c r="EP43" s="7">
        <f t="shared" si="235"/>
        <v>670</v>
      </c>
      <c r="EQ43" s="7">
        <f t="shared" si="236"/>
        <v>0</v>
      </c>
      <c r="ER43" s="7"/>
      <c r="ES43" s="7">
        <f t="shared" si="237"/>
        <v>0</v>
      </c>
      <c r="ET43" s="350"/>
      <c r="EU43" s="285">
        <f t="shared" si="238"/>
        <v>0</v>
      </c>
      <c r="EV43" s="285">
        <v>0</v>
      </c>
      <c r="EW43" s="285"/>
      <c r="EX43" s="7">
        <f t="shared" si="239"/>
        <v>670</v>
      </c>
      <c r="EY43" s="7">
        <f t="shared" si="240"/>
        <v>0</v>
      </c>
      <c r="EZ43" s="7"/>
      <c r="FA43" s="7">
        <f>+SUM((CW43*CW$70)+(DE43*DE$70)+(DM43*DM$70)+(DU43*DU$70)+(EC43*EC$70)+(EK43*EK$70)+(ES43*ES$70))</f>
        <v>0</v>
      </c>
      <c r="FB43" s="350"/>
      <c r="FC43" s="347">
        <f t="shared" si="241"/>
        <v>0</v>
      </c>
      <c r="FD43" s="285"/>
      <c r="FE43" s="285"/>
      <c r="FF43" s="7">
        <f t="shared" si="242"/>
        <v>670</v>
      </c>
      <c r="FG43" s="7">
        <f t="shared" si="243"/>
        <v>0</v>
      </c>
      <c r="FH43" s="7">
        <f t="shared" si="244"/>
        <v>0</v>
      </c>
      <c r="FI43" s="7">
        <f t="shared" si="245"/>
        <v>0</v>
      </c>
      <c r="FJ43" s="7"/>
      <c r="FK43" s="19"/>
      <c r="FM43" s="346"/>
      <c r="FN43" s="346"/>
      <c r="FO43" s="346"/>
      <c r="FP43" s="346"/>
      <c r="FR43" s="346"/>
      <c r="FS43" s="369">
        <v>1.99</v>
      </c>
      <c r="FT43" s="429">
        <f>+'9 HIDE Comparis AginUK (stock)'!M122/100</f>
        <v>2.5499999999999998</v>
      </c>
      <c r="FU43" s="347">
        <f>+'9 HIDE Comparis AginUK (stock)'!M127</f>
        <v>578.89447236180899</v>
      </c>
      <c r="FV43" s="347">
        <v>670</v>
      </c>
      <c r="FX43" s="19"/>
      <c r="FZ43" s="83" t="s">
        <v>865</v>
      </c>
      <c r="GB43" s="346"/>
      <c r="GC43" s="346"/>
      <c r="GD43" s="347">
        <f>+'7 HIDE Comparis with FBS IDDRI'!Z282*1000000</f>
        <v>702495.39965500287</v>
      </c>
      <c r="GE43" s="276"/>
      <c r="GF43" s="347">
        <f>+'7 HIDE Comparis with FBS IDDRI'!Z330</f>
        <v>950595.2545500003</v>
      </c>
      <c r="GG43" s="276"/>
      <c r="GH43"/>
      <c r="GI43" s="346"/>
      <c r="GJ43" s="346"/>
      <c r="GK43" s="347">
        <f>+'7 HIDE Comparis with FBS IDDRI'!AA282*1000000</f>
        <v>392583.39744741732</v>
      </c>
      <c r="GL43" s="276"/>
      <c r="GM43" s="347">
        <f>+'7 HIDE Comparis with FBS IDDRI'!AA330</f>
        <v>664039.78376923373</v>
      </c>
      <c r="GN43" s="276"/>
      <c r="GP43" s="346"/>
      <c r="GQ43" s="276">
        <f>+SUM(CQ43/E43)</f>
        <v>0.14876574036961293</v>
      </c>
      <c r="GR43" s="276">
        <f>+SUM(CP43/D43)</f>
        <v>0.3258825951373161</v>
      </c>
      <c r="GT43" s="19"/>
      <c r="GV43" s="5" t="s">
        <v>1222</v>
      </c>
    </row>
    <row r="44" spans="1:204" x14ac:dyDescent="0.35">
      <c r="A44" s="5" t="s">
        <v>72</v>
      </c>
      <c r="B44" s="346"/>
      <c r="C44" s="350"/>
      <c r="D44" s="347">
        <f t="shared" ref="D44" si="247">+SUM((M44*K$70)+(U44*S$70)+(AC44*AA$70)+(AK44*AI$70)+(AS44*AQ$70)+(BA44*AY$70)+(BI44*BG$70)+(BQ44*BO$70)+(BY44*BW$70))</f>
        <v>415203.16591952095</v>
      </c>
      <c r="E44" s="347">
        <f>+SUM(D44*'9 HIDE Comparis AginUK (stock)'!AA91/1000)</f>
        <v>1437348.6313136145</v>
      </c>
      <c r="F44" s="347">
        <f>+SUM(D44*'9 HIDE Comparis AginUK (stock)'!AA90)</f>
        <v>1843364408.6953025</v>
      </c>
      <c r="G44" s="348"/>
      <c r="H44" s="348"/>
      <c r="I44" s="348"/>
      <c r="K44" s="346"/>
      <c r="L44" s="350"/>
      <c r="M44" s="285">
        <f>+'3 Analysis'!C176</f>
        <v>0</v>
      </c>
      <c r="N44" s="351"/>
      <c r="O44" s="351"/>
      <c r="P44" s="348"/>
      <c r="Q44" s="348"/>
      <c r="S44" s="346"/>
      <c r="T44" s="350"/>
      <c r="U44" s="285">
        <f>+'3 Analysis'!D176</f>
        <v>0</v>
      </c>
      <c r="V44" s="351"/>
      <c r="W44" s="351"/>
      <c r="X44" s="348"/>
      <c r="Y44" s="348"/>
      <c r="AA44" s="346"/>
      <c r="AB44" s="350"/>
      <c r="AC44" s="285"/>
      <c r="AD44" s="351"/>
      <c r="AE44" s="351"/>
      <c r="AF44" s="348"/>
      <c r="AG44" s="348"/>
      <c r="AI44" s="346"/>
      <c r="AJ44" s="350"/>
      <c r="AK44" s="285">
        <f>+'3 Analysis'!F176</f>
        <v>0</v>
      </c>
      <c r="AL44" s="351"/>
      <c r="AM44" s="351"/>
      <c r="AN44" s="348"/>
      <c r="AO44" s="348"/>
      <c r="AQ44" s="346"/>
      <c r="AR44" s="350"/>
      <c r="AS44" s="285">
        <f>+'3 Analysis'!G176</f>
        <v>0</v>
      </c>
      <c r="AT44" s="351"/>
      <c r="AU44" s="351"/>
      <c r="AV44" s="348"/>
      <c r="AW44" s="348"/>
      <c r="AY44" s="346"/>
      <c r="AZ44" s="350"/>
      <c r="BA44" s="285">
        <f>+'3 Analysis'!H176</f>
        <v>2.5358609966760499E-2</v>
      </c>
      <c r="BB44" s="351"/>
      <c r="BC44" s="351"/>
      <c r="BD44" s="348"/>
      <c r="BE44" s="348"/>
      <c r="BG44" s="346"/>
      <c r="BH44" s="350"/>
      <c r="BI44" s="285">
        <f>+'3 Analysis'!I176</f>
        <v>0</v>
      </c>
      <c r="BJ44" s="351"/>
      <c r="BK44" s="351"/>
      <c r="BL44" s="348"/>
      <c r="BM44" s="348"/>
      <c r="BO44" s="346"/>
      <c r="BP44" s="350"/>
      <c r="BQ44" s="285">
        <f>+'3 Analysis'!J176</f>
        <v>0</v>
      </c>
      <c r="BR44" s="351"/>
      <c r="BS44" s="351"/>
      <c r="BT44" s="348"/>
      <c r="BU44" s="348"/>
      <c r="BW44" s="346"/>
      <c r="BX44" s="350"/>
      <c r="BY44" s="285">
        <f>+'3 Analysis'!K176</f>
        <v>263.750051048459</v>
      </c>
      <c r="BZ44" s="351"/>
      <c r="CA44" s="351"/>
      <c r="CB44" s="348"/>
      <c r="CC44" s="348"/>
      <c r="CD44" s="7"/>
      <c r="CE44" s="346"/>
      <c r="CF44" s="350"/>
      <c r="CG44" s="285">
        <f>+'3 Analysis'!B176</f>
        <v>8.6320992515025292</v>
      </c>
      <c r="CH44" s="351"/>
      <c r="CI44" s="351"/>
      <c r="CJ44" s="348"/>
      <c r="CK44" s="348"/>
      <c r="CL44" s="349"/>
      <c r="CN44" s="7">
        <f>+'9 HIDE Comparis AginUK (stock)'!AB119</f>
        <v>54633712.260000028</v>
      </c>
      <c r="CO44" s="350"/>
      <c r="CP44" s="347">
        <f t="shared" si="209"/>
        <v>382435.98582000018</v>
      </c>
      <c r="CQ44" s="347">
        <f>+SUM(CP44*FU44/1000)</f>
        <v>382435.98582000018</v>
      </c>
      <c r="CR44" s="347">
        <f>+SUM(CQ44*FT44*1000)</f>
        <v>3288949478.0520015</v>
      </c>
      <c r="CS44" s="7">
        <f t="shared" si="210"/>
        <v>9.18</v>
      </c>
      <c r="CT44" s="7">
        <f t="shared" si="211"/>
        <v>9251.2396589651871</v>
      </c>
      <c r="CU44" s="7">
        <f t="shared" ref="CU44:CU45" si="248">+SUM(CN44*CS44)</f>
        <v>501537478.54680026</v>
      </c>
      <c r="CW44" s="7">
        <f t="shared" si="213"/>
        <v>0</v>
      </c>
      <c r="CX44" s="350"/>
      <c r="CY44" s="285">
        <f t="shared" si="214"/>
        <v>0</v>
      </c>
      <c r="CZ44" s="369">
        <v>0</v>
      </c>
      <c r="DA44" s="285"/>
      <c r="DB44" s="7">
        <f t="shared" si="215"/>
        <v>9.18</v>
      </c>
      <c r="DC44" s="7">
        <f t="shared" si="216"/>
        <v>0</v>
      </c>
      <c r="DE44" s="7">
        <f t="shared" si="217"/>
        <v>0</v>
      </c>
      <c r="DF44" s="350"/>
      <c r="DG44" s="285">
        <f t="shared" si="218"/>
        <v>0</v>
      </c>
      <c r="DH44" s="369">
        <v>0</v>
      </c>
      <c r="DI44" s="285"/>
      <c r="DJ44" s="7">
        <f t="shared" si="219"/>
        <v>9.18</v>
      </c>
      <c r="DK44" s="7">
        <f t="shared" si="220"/>
        <v>0</v>
      </c>
      <c r="DM44" s="7">
        <f t="shared" si="221"/>
        <v>0</v>
      </c>
      <c r="DN44" s="350"/>
      <c r="DO44" s="285">
        <f t="shared" si="222"/>
        <v>0</v>
      </c>
      <c r="DP44" s="285">
        <v>0</v>
      </c>
      <c r="DQ44" s="285"/>
      <c r="DR44" s="7">
        <f t="shared" si="223"/>
        <v>9.18</v>
      </c>
      <c r="DS44" s="7">
        <f t="shared" si="224"/>
        <v>0</v>
      </c>
      <c r="DU44" s="7">
        <f t="shared" si="225"/>
        <v>0</v>
      </c>
      <c r="DV44" s="350"/>
      <c r="DW44" s="285">
        <f t="shared" si="226"/>
        <v>0</v>
      </c>
      <c r="DX44" s="285">
        <v>0</v>
      </c>
      <c r="DY44" s="285"/>
      <c r="DZ44" s="7">
        <f t="shared" si="227"/>
        <v>9.18</v>
      </c>
      <c r="EA44" s="7">
        <f t="shared" si="228"/>
        <v>0</v>
      </c>
      <c r="EB44" s="7"/>
      <c r="EC44" s="7">
        <f t="shared" si="229"/>
        <v>0</v>
      </c>
      <c r="ED44" s="350"/>
      <c r="EE44" s="285">
        <f t="shared" si="230"/>
        <v>0</v>
      </c>
      <c r="EF44" s="285">
        <v>0</v>
      </c>
      <c r="EG44" s="285"/>
      <c r="EH44" s="7">
        <f t="shared" si="231"/>
        <v>9.18</v>
      </c>
      <c r="EI44" s="7">
        <f t="shared" si="232"/>
        <v>0</v>
      </c>
      <c r="EK44" s="7">
        <f t="shared" si="233"/>
        <v>0</v>
      </c>
      <c r="EL44" s="350"/>
      <c r="EM44" s="285">
        <f t="shared" si="234"/>
        <v>0</v>
      </c>
      <c r="EN44" s="285">
        <v>0</v>
      </c>
      <c r="EO44" s="285"/>
      <c r="EP44" s="7">
        <f t="shared" si="235"/>
        <v>9.18</v>
      </c>
      <c r="EQ44" s="7">
        <f t="shared" si="236"/>
        <v>0</v>
      </c>
      <c r="ER44" s="7"/>
      <c r="ES44" s="7">
        <f t="shared" si="237"/>
        <v>0</v>
      </c>
      <c r="ET44" s="350"/>
      <c r="EU44" s="285">
        <f t="shared" si="238"/>
        <v>0</v>
      </c>
      <c r="EV44" s="285">
        <v>0</v>
      </c>
      <c r="EW44" s="285"/>
      <c r="EX44" s="7">
        <f t="shared" si="239"/>
        <v>9.18</v>
      </c>
      <c r="EY44" s="7">
        <f t="shared" si="240"/>
        <v>0</v>
      </c>
      <c r="EZ44" s="7"/>
      <c r="FA44" s="350"/>
      <c r="FB44" s="350"/>
      <c r="FC44" s="350"/>
      <c r="FD44" s="285"/>
      <c r="FE44" s="285"/>
      <c r="FF44" s="7">
        <f t="shared" si="242"/>
        <v>9.18</v>
      </c>
      <c r="FG44" s="7">
        <f t="shared" si="243"/>
        <v>0</v>
      </c>
      <c r="FH44" s="7">
        <f t="shared" si="244"/>
        <v>0</v>
      </c>
      <c r="FI44" s="7">
        <f t="shared" si="245"/>
        <v>0</v>
      </c>
      <c r="FJ44" s="7"/>
      <c r="FK44" s="19"/>
      <c r="FM44" s="346"/>
      <c r="FN44" s="346"/>
      <c r="FO44" s="346"/>
      <c r="FP44" s="346"/>
      <c r="FR44" s="346"/>
      <c r="FS44" s="427">
        <f>+'9 HIDE Comparis AginUK (stock)'!Z97</f>
        <v>7.0000000000000001E-3</v>
      </c>
      <c r="FT44" s="369">
        <f>+'9 HIDE Comparis AginUK (stock)'!AB122/100</f>
        <v>8.6</v>
      </c>
      <c r="FU44" s="347">
        <f>+'9 HIDE Comparis AginUK (stock)'!AB127</f>
        <v>1000</v>
      </c>
      <c r="FV44" s="347">
        <v>9.18</v>
      </c>
      <c r="FX44" s="19"/>
      <c r="FZ44" s="5" t="s">
        <v>866</v>
      </c>
      <c r="GB44" s="346"/>
      <c r="GC44" s="346"/>
      <c r="GD44" s="347">
        <f>+'7 HIDE Comparis with FBS IDDRI'!Z283*1000000</f>
        <v>1122241.9555678205</v>
      </c>
      <c r="GE44" s="276"/>
      <c r="GF44" s="347">
        <f>+'7 HIDE Comparis with FBS IDDRI'!Z331</f>
        <v>1069388.4583333335</v>
      </c>
      <c r="GG44" s="276"/>
      <c r="GH44"/>
      <c r="GI44" s="346"/>
      <c r="GJ44" s="346"/>
      <c r="GK44" s="347">
        <f>+'7 HIDE Comparis with FBS IDDRI'!AA283*1000000</f>
        <v>596909.04650144721</v>
      </c>
      <c r="GL44" s="276"/>
      <c r="GM44" s="347">
        <f>+'7 HIDE Comparis with FBS IDDRI'!AA331</f>
        <v>710996.01319978735</v>
      </c>
      <c r="GN44" s="276"/>
      <c r="GP44" s="346"/>
      <c r="GQ44" s="276">
        <f>+SUM(CQ44/E44)</f>
        <v>0.26607044212404207</v>
      </c>
      <c r="GR44" s="276">
        <f>+SUM(CP44/D44)</f>
        <v>0.92108157454205908</v>
      </c>
      <c r="GT44" s="19"/>
      <c r="GV44" s="5" t="s">
        <v>1211</v>
      </c>
    </row>
    <row r="45" spans="1:204" ht="15" thickBot="1" x14ac:dyDescent="0.4">
      <c r="A45" s="5" t="s">
        <v>885</v>
      </c>
      <c r="B45" s="346"/>
      <c r="C45" s="350"/>
      <c r="D45" s="428">
        <f>+'9 HIDE Comparis AginUK (stock)'!Y98</f>
        <v>353891.91600000008</v>
      </c>
      <c r="E45" s="347">
        <f>+SUM(D45*'9 HIDE Comparis AginUK (stock)'!AO91)</f>
        <v>608290581.3008132</v>
      </c>
      <c r="F45" s="347">
        <f>+SUM(D44*'9 HIDE Comparis AginUK (stock)'!AO90)</f>
        <v>477449259.33481199</v>
      </c>
      <c r="G45" s="348"/>
      <c r="H45" s="348"/>
      <c r="I45" s="348"/>
      <c r="K45" s="346"/>
      <c r="L45" s="350"/>
      <c r="M45" s="351"/>
      <c r="N45" s="351"/>
      <c r="O45" s="351"/>
      <c r="P45" s="348"/>
      <c r="Q45" s="348"/>
      <c r="S45" s="346"/>
      <c r="T45" s="350"/>
      <c r="U45" s="351"/>
      <c r="V45" s="351"/>
      <c r="W45" s="351"/>
      <c r="X45" s="348"/>
      <c r="Y45" s="348"/>
      <c r="AA45" s="346"/>
      <c r="AB45" s="350"/>
      <c r="AC45" s="351"/>
      <c r="AD45" s="351"/>
      <c r="AE45" s="351"/>
      <c r="AF45" s="348"/>
      <c r="AG45" s="348"/>
      <c r="AI45" s="346"/>
      <c r="AJ45" s="350"/>
      <c r="AK45" s="351"/>
      <c r="AL45" s="351"/>
      <c r="AM45" s="351"/>
      <c r="AN45" s="348"/>
      <c r="AO45" s="348"/>
      <c r="AQ45" s="346"/>
      <c r="AR45" s="350"/>
      <c r="AS45" s="351"/>
      <c r="AT45" s="351"/>
      <c r="AU45" s="351"/>
      <c r="AV45" s="348"/>
      <c r="AW45" s="348"/>
      <c r="AY45" s="346"/>
      <c r="AZ45" s="350"/>
      <c r="BA45" s="351"/>
      <c r="BB45" s="351"/>
      <c r="BC45" s="351"/>
      <c r="BD45" s="348"/>
      <c r="BE45" s="348"/>
      <c r="BG45" s="346"/>
      <c r="BH45" s="350"/>
      <c r="BI45" s="351"/>
      <c r="BJ45" s="351"/>
      <c r="BK45" s="351"/>
      <c r="BL45" s="348"/>
      <c r="BM45" s="348"/>
      <c r="BO45" s="346"/>
      <c r="BP45" s="350"/>
      <c r="BQ45" s="351"/>
      <c r="BR45" s="351"/>
      <c r="BS45" s="351"/>
      <c r="BT45" s="348"/>
      <c r="BU45" s="348"/>
      <c r="BW45" s="346"/>
      <c r="BX45" s="350"/>
      <c r="BY45" s="351"/>
      <c r="BZ45" s="351"/>
      <c r="CA45" s="351"/>
      <c r="CB45" s="348"/>
      <c r="CC45" s="348"/>
      <c r="CD45" s="7"/>
      <c r="CE45" s="346"/>
      <c r="CF45" s="350"/>
      <c r="CG45" s="351"/>
      <c r="CH45" s="351"/>
      <c r="CI45" s="351"/>
      <c r="CJ45" s="348"/>
      <c r="CK45" s="348"/>
      <c r="CL45" s="349"/>
      <c r="CN45" s="428">
        <f>+'9 HIDE Comparis AginUK (stock)'!AP119</f>
        <v>16683476.040000007</v>
      </c>
      <c r="CO45" s="350"/>
      <c r="CP45" s="347">
        <f t="shared" si="209"/>
        <v>233568.66456000009</v>
      </c>
      <c r="CQ45" s="347">
        <f>+SUM(CP45*FU45)</f>
        <v>388724991.73200017</v>
      </c>
      <c r="CR45" s="347">
        <f>+SUM(CQ45*FT45)</f>
        <v>544214988.42480016</v>
      </c>
      <c r="CS45" s="7">
        <f t="shared" si="210"/>
        <v>11.84</v>
      </c>
      <c r="CT45" s="7">
        <f t="shared" si="211"/>
        <v>3643.6343181214447</v>
      </c>
      <c r="CU45" s="7">
        <f t="shared" si="248"/>
        <v>197532356.31360006</v>
      </c>
      <c r="CW45" s="7"/>
      <c r="CX45" s="350"/>
      <c r="CY45" s="285"/>
      <c r="CZ45" s="285"/>
      <c r="DA45" s="285"/>
      <c r="DB45" s="7">
        <f t="shared" si="215"/>
        <v>11.84</v>
      </c>
      <c r="DC45" s="7">
        <f t="shared" si="216"/>
        <v>0</v>
      </c>
      <c r="DE45" s="7"/>
      <c r="DF45" s="350"/>
      <c r="DG45" s="285"/>
      <c r="DH45" s="285"/>
      <c r="DI45" s="285"/>
      <c r="DJ45" s="7">
        <f t="shared" si="219"/>
        <v>11.84</v>
      </c>
      <c r="DK45" s="7">
        <f t="shared" si="220"/>
        <v>0</v>
      </c>
      <c r="DN45" s="350"/>
      <c r="DO45" s="285"/>
      <c r="DP45" s="285"/>
      <c r="DQ45" s="285"/>
      <c r="DR45" s="7">
        <f t="shared" si="223"/>
        <v>11.84</v>
      </c>
      <c r="DS45" s="7">
        <f t="shared" si="224"/>
        <v>0</v>
      </c>
      <c r="DV45" s="350"/>
      <c r="DW45" s="285"/>
      <c r="DX45" s="285"/>
      <c r="DY45" s="285"/>
      <c r="DZ45" s="7">
        <f t="shared" si="227"/>
        <v>11.84</v>
      </c>
      <c r="EA45" s="7">
        <f t="shared" si="228"/>
        <v>0</v>
      </c>
      <c r="EB45" s="7"/>
      <c r="EC45" s="7"/>
      <c r="ED45" s="350"/>
      <c r="EE45" s="285"/>
      <c r="EF45" s="285"/>
      <c r="EG45" s="285"/>
      <c r="EH45" s="7">
        <f t="shared" si="231"/>
        <v>11.84</v>
      </c>
      <c r="EI45" s="7">
        <f t="shared" si="232"/>
        <v>0</v>
      </c>
      <c r="EK45" s="7"/>
      <c r="EL45" s="350"/>
      <c r="EM45" s="285"/>
      <c r="EN45" s="285"/>
      <c r="EO45" s="285"/>
      <c r="EP45" s="7">
        <f t="shared" si="235"/>
        <v>11.84</v>
      </c>
      <c r="EQ45" s="7">
        <f t="shared" si="236"/>
        <v>0</v>
      </c>
      <c r="ER45" s="7"/>
      <c r="ET45" s="350"/>
      <c r="EU45" s="285"/>
      <c r="EV45" s="285"/>
      <c r="EW45" s="285"/>
      <c r="EX45" s="7">
        <f t="shared" si="239"/>
        <v>11.84</v>
      </c>
      <c r="EY45" s="7">
        <f t="shared" si="240"/>
        <v>0</v>
      </c>
      <c r="EZ45" s="7"/>
      <c r="FA45" s="350"/>
      <c r="FB45" s="350"/>
      <c r="FC45" s="350"/>
      <c r="FD45" s="285"/>
      <c r="FE45" s="285"/>
      <c r="FF45" s="7">
        <f t="shared" si="242"/>
        <v>11.84</v>
      </c>
      <c r="FG45" s="7">
        <f t="shared" si="243"/>
        <v>0</v>
      </c>
      <c r="FH45" s="7"/>
      <c r="FI45" s="7"/>
      <c r="FJ45" s="7"/>
      <c r="FK45" s="19"/>
      <c r="FM45" s="346"/>
      <c r="FN45" s="346"/>
      <c r="FO45" s="346"/>
      <c r="FP45" s="346"/>
      <c r="FR45" s="370"/>
      <c r="FS45" s="427">
        <f>+'9 HIDE Comparis AginUK (stock)'!Y97</f>
        <v>1.4E-2</v>
      </c>
      <c r="FT45" s="369">
        <f>+'9 HIDE Comparis AginUK (stock)'!AP122/100</f>
        <v>1.4</v>
      </c>
      <c r="FU45" s="347">
        <f>+'9 HIDE Comparis AginUK (stock)'!AP127</f>
        <v>1664.2857142857144</v>
      </c>
      <c r="FV45" s="347">
        <v>11.84</v>
      </c>
      <c r="FX45" s="19"/>
      <c r="GB45" s="346"/>
      <c r="GC45" s="346"/>
      <c r="GD45" s="347">
        <f>+'7 HIDE Comparis with FBS IDDRI'!Z284*1000000*'9 HIDE Comparis AginUK (stock)'!AO75</f>
        <v>654826973.74295151</v>
      </c>
      <c r="GE45" s="276"/>
      <c r="GF45" s="348"/>
      <c r="GG45" s="348"/>
      <c r="GH45"/>
      <c r="GI45" s="346"/>
      <c r="GJ45" s="346"/>
      <c r="GK45" s="347">
        <f>+'7 HIDE Comparis with FBS IDDRI'!AA284*1000000*'9 HIDE Comparis AginUK (stock)'!AO75</f>
        <v>348295786.46662158</v>
      </c>
      <c r="GL45" s="276"/>
      <c r="GM45" s="348"/>
      <c r="GN45" s="350"/>
      <c r="GQ45" s="276">
        <f>+SUM(CQ45/E45)</f>
        <v>0.63904489676746623</v>
      </c>
      <c r="GR45" s="350"/>
      <c r="GT45" s="19"/>
    </row>
    <row r="46" spans="1:204" ht="15.5" thickTop="1" thickBot="1" x14ac:dyDescent="0.4">
      <c r="A46" s="353" t="s">
        <v>825</v>
      </c>
      <c r="B46" s="356"/>
      <c r="C46" s="361"/>
      <c r="D46" s="359">
        <f>+SUM(D34:D45)</f>
        <v>5451601.390051295</v>
      </c>
      <c r="E46" s="357"/>
      <c r="F46" s="359">
        <f>+SUM(F34:F45)</f>
        <v>8325040366.5488567</v>
      </c>
      <c r="G46" s="357"/>
      <c r="H46" s="357"/>
      <c r="I46" s="357"/>
      <c r="K46" s="356"/>
      <c r="L46" s="361"/>
      <c r="M46" s="354">
        <f>+'3 Analysis'!C172</f>
        <v>10.2296009848023</v>
      </c>
      <c r="N46" s="357"/>
      <c r="O46" s="357"/>
      <c r="P46" s="357"/>
      <c r="Q46" s="357"/>
      <c r="S46" s="356"/>
      <c r="T46" s="361"/>
      <c r="U46" s="354">
        <f>+'3 Analysis'!D172</f>
        <v>15.8141705635141</v>
      </c>
      <c r="V46" s="357"/>
      <c r="W46" s="357"/>
      <c r="X46" s="357"/>
      <c r="Y46" s="357"/>
      <c r="AA46" s="356"/>
      <c r="AB46" s="361"/>
      <c r="AC46" s="354">
        <f>+'3 Analysis'!O172</f>
        <v>0</v>
      </c>
      <c r="AD46" s="357"/>
      <c r="AE46" s="357"/>
      <c r="AF46" s="357"/>
      <c r="AG46" s="357"/>
      <c r="AI46" s="356"/>
      <c r="AJ46" s="361"/>
      <c r="AK46" s="354">
        <f>+'3 Analysis'!F172</f>
        <v>283.59288991624101</v>
      </c>
      <c r="AL46" s="357"/>
      <c r="AM46" s="357"/>
      <c r="AN46" s="357"/>
      <c r="AO46" s="357"/>
      <c r="AQ46" s="356"/>
      <c r="AR46" s="361"/>
      <c r="AS46" s="354">
        <f>+'3 Analysis'!G172</f>
        <v>89.544578544304599</v>
      </c>
      <c r="AT46" s="357"/>
      <c r="AU46" s="357"/>
      <c r="AV46" s="357"/>
      <c r="AW46" s="357"/>
      <c r="AY46" s="356"/>
      <c r="AZ46" s="361"/>
      <c r="BA46" s="354">
        <f>+'3 Analysis'!H172</f>
        <v>90.612280324496197</v>
      </c>
      <c r="BB46" s="357"/>
      <c r="BC46" s="357"/>
      <c r="BD46" s="357"/>
      <c r="BE46" s="357"/>
      <c r="BG46" s="356"/>
      <c r="BH46" s="361"/>
      <c r="BI46" s="354">
        <f>+'3 Analysis'!I172</f>
        <v>115.844524355937</v>
      </c>
      <c r="BJ46" s="357"/>
      <c r="BK46" s="357"/>
      <c r="BL46" s="357"/>
      <c r="BM46" s="357"/>
      <c r="BO46" s="356"/>
      <c r="BP46" s="361"/>
      <c r="BQ46" s="354">
        <f>+'3 Analysis'!J172</f>
        <v>432.75493967871802</v>
      </c>
      <c r="BR46" s="357"/>
      <c r="BS46" s="357"/>
      <c r="BT46" s="357"/>
      <c r="BU46" s="357"/>
      <c r="BW46" s="356"/>
      <c r="BX46" s="361"/>
      <c r="BY46" s="354">
        <f>+'3 Analysis'!K172</f>
        <v>273.69721012335799</v>
      </c>
      <c r="BZ46" s="357"/>
      <c r="CA46" s="357"/>
      <c r="CB46" s="357"/>
      <c r="CC46" s="357"/>
      <c r="CD46" s="45"/>
      <c r="CE46" s="356"/>
      <c r="CF46" s="361"/>
      <c r="CG46" s="354">
        <f>+'3 Analysis'!B172</f>
        <v>94.170124934495306</v>
      </c>
      <c r="CH46" s="372"/>
      <c r="CI46" s="372"/>
      <c r="CJ46" s="357"/>
      <c r="CK46" s="357"/>
      <c r="CL46" s="358"/>
      <c r="CN46" s="354">
        <f>+SUM(CN34:CN45)</f>
        <v>87846640.286406741</v>
      </c>
      <c r="CO46" s="361"/>
      <c r="CP46" s="354">
        <f>+SUM(CP34:CP45)</f>
        <v>5974712.3124475069</v>
      </c>
      <c r="CQ46" s="372"/>
      <c r="CR46" s="359">
        <f>+SUM(CR34:CR45)</f>
        <v>8948590861.9872341</v>
      </c>
      <c r="CS46" s="354">
        <f>+SUM(CU46/CP46)</f>
        <v>716.14144935037814</v>
      </c>
      <c r="CT46" s="354">
        <f>+SUM(CT34:CT45)</f>
        <v>78924.592614160661</v>
      </c>
      <c r="CU46" s="354">
        <f>+SUM(CU34:CU45)</f>
        <v>4278739134.8877072</v>
      </c>
      <c r="CW46" s="354">
        <f>+SUM(CW34:CW45)</f>
        <v>579.87220146809977</v>
      </c>
      <c r="CX46" s="361"/>
      <c r="CY46" s="373">
        <f>+SUM(CY34:CY45)</f>
        <v>160.99316948131028</v>
      </c>
      <c r="CZ46" s="373"/>
      <c r="DA46" s="373"/>
      <c r="DB46" s="354">
        <f>+SUM(DC46/CY46)</f>
        <v>477.99819657348951</v>
      </c>
      <c r="DC46" s="354">
        <f>+SUM(DC34:DC45)</f>
        <v>76954.444672716461</v>
      </c>
      <c r="DE46" s="353">
        <f>+SUM(DE34:DE45)</f>
        <v>0</v>
      </c>
      <c r="DF46" s="361"/>
      <c r="DG46" s="373">
        <f>+SUM(DG34:DG45)</f>
        <v>0</v>
      </c>
      <c r="DH46" s="373"/>
      <c r="DI46" s="373"/>
      <c r="DJ46" s="354" t="e">
        <f>+SUM(DK46/DG46)</f>
        <v>#DIV/0!</v>
      </c>
      <c r="DK46" s="354">
        <f>+SUM(DK34:DK45)</f>
        <v>0</v>
      </c>
      <c r="DM46" s="353">
        <f>+SUM(DM34:DM45)</f>
        <v>373.19855335908136</v>
      </c>
      <c r="DN46" s="361"/>
      <c r="DO46" s="373">
        <f>+SUM(DO34:DO45)</f>
        <v>221.92983576186077</v>
      </c>
      <c r="DP46" s="373"/>
      <c r="DQ46" s="373"/>
      <c r="DR46" s="354">
        <f>+SUM(DS46/DO46)</f>
        <v>1366.9679235498925</v>
      </c>
      <c r="DS46" s="354">
        <f>+SUM(DS34:DS45)</f>
        <v>303370.96676515951</v>
      </c>
      <c r="DU46" s="353">
        <f>+SUM(DU34:DU45)</f>
        <v>164.40464905686403</v>
      </c>
      <c r="DV46" s="361"/>
      <c r="DW46" s="373">
        <f>+SUM(DW34:DW45)</f>
        <v>169.51613905481381</v>
      </c>
      <c r="DX46" s="373"/>
      <c r="DY46" s="373"/>
      <c r="DZ46" s="354">
        <f>+SUM(EA46/DW46)</f>
        <v>1401.2872509257627</v>
      </c>
      <c r="EA46" s="354">
        <f>+SUM(EA34:EA45)</f>
        <v>237540.80448366934</v>
      </c>
      <c r="EB46" s="45"/>
      <c r="EC46" s="354">
        <f>+SUM(EC34:EC45)</f>
        <v>326.45627231116487</v>
      </c>
      <c r="ED46" s="361"/>
      <c r="EE46" s="373">
        <f>+SUM(EE34:EE45)</f>
        <v>99.509666269935735</v>
      </c>
      <c r="EF46" s="373"/>
      <c r="EG46" s="373"/>
      <c r="EH46" s="354">
        <f>+SUM(EI46/EE46)</f>
        <v>489.27940106062169</v>
      </c>
      <c r="EI46" s="354">
        <f>+SUM(EI34:EI45)</f>
        <v>48688.029912296508</v>
      </c>
      <c r="EK46" s="354">
        <f>+SUM(EK34:EK45)</f>
        <v>566.38367835978624</v>
      </c>
      <c r="EL46" s="361"/>
      <c r="EM46" s="373">
        <f>+SUM(EM34:EM45)</f>
        <v>134.32445138942899</v>
      </c>
      <c r="EN46" s="373"/>
      <c r="EO46" s="373"/>
      <c r="EP46" s="354">
        <f>+SUM(EQ46/EM46)</f>
        <v>391.30182808130223</v>
      </c>
      <c r="EQ46" s="354">
        <f>+SUM(EQ34:EQ45)</f>
        <v>52561.403384701582</v>
      </c>
      <c r="ER46" s="45"/>
      <c r="ES46" s="353">
        <v>0.1</v>
      </c>
      <c r="ET46" s="361"/>
      <c r="EU46" s="373">
        <f>+'3 Analysis'!AL172</f>
        <v>0.3</v>
      </c>
      <c r="EV46" s="373"/>
      <c r="EW46" s="373">
        <f>+'3 Analysis'!AL240</f>
        <v>175</v>
      </c>
      <c r="EX46" s="354">
        <f>+SUM('3 Analysis'!AL240-'3 Analysis'!AL245)/'4 Analysis MASTER'!ES46</f>
        <v>1310</v>
      </c>
      <c r="EY46" s="354">
        <f>+SUM(EX46*ES46)</f>
        <v>131</v>
      </c>
      <c r="EZ46" s="45"/>
      <c r="FA46" s="354">
        <f>+SUM(FA34:FA45)</f>
        <v>16577738.966553558</v>
      </c>
      <c r="FB46" s="361"/>
      <c r="FC46" s="354">
        <f>+SUM(FC34:FC45)</f>
        <v>5264327.3056387566</v>
      </c>
      <c r="FD46" s="373"/>
      <c r="FE46" s="373"/>
      <c r="FF46" s="354">
        <f>+SUM(FH46/FC46)</f>
        <v>661.61184463705183</v>
      </c>
      <c r="FG46" s="354">
        <f>+SUM(FG34:FG45)</f>
        <v>64245.497211384034</v>
      </c>
      <c r="FH46" s="354">
        <f>+SUM(FH34:FH45)</f>
        <v>3482941299.4568586</v>
      </c>
      <c r="FI46" s="354">
        <f>+SUM(FI34:FI45)</f>
        <v>3423973494.027307</v>
      </c>
      <c r="FJ46" s="45"/>
      <c r="FK46" s="19"/>
      <c r="FM46" s="356"/>
      <c r="FN46" s="356"/>
      <c r="FO46" s="357"/>
      <c r="FP46" s="357"/>
      <c r="FQ46" s="7"/>
      <c r="FR46" s="356"/>
      <c r="FS46" s="374"/>
      <c r="FT46" s="357"/>
      <c r="FU46" s="357"/>
      <c r="FV46" s="357"/>
      <c r="FX46" s="19"/>
      <c r="FZ46" s="353" t="s">
        <v>1159</v>
      </c>
      <c r="GB46" s="356"/>
      <c r="GC46" s="356"/>
      <c r="GD46" s="356"/>
      <c r="GE46" s="355"/>
      <c r="GF46" s="354">
        <f>+SUM(GF34:GF45)</f>
        <v>8225599.218716668</v>
      </c>
      <c r="GG46" s="360"/>
      <c r="GH46"/>
      <c r="GI46" s="356"/>
      <c r="GJ46" s="356"/>
      <c r="GK46" s="356"/>
      <c r="GL46" s="355"/>
      <c r="GM46" s="354">
        <f>+SUM(GM34:GM45)</f>
        <v>6018673.1754131233</v>
      </c>
      <c r="GN46" s="360"/>
      <c r="GP46" s="353"/>
      <c r="GQ46" s="355"/>
      <c r="GR46" s="360">
        <f>+SUM(CP46/D46)</f>
        <v>1.0959554606011446</v>
      </c>
      <c r="GT46" s="19"/>
      <c r="GV46" s="353"/>
    </row>
    <row r="47" spans="1:204" ht="15" thickTop="1" x14ac:dyDescent="0.35">
      <c r="A47" s="5" t="s">
        <v>826</v>
      </c>
      <c r="C47" s="37"/>
      <c r="D47" s="15"/>
      <c r="E47" s="15"/>
      <c r="F47" s="15"/>
      <c r="G47" s="7"/>
      <c r="H47" s="7"/>
      <c r="I47" s="7"/>
      <c r="L47" s="37"/>
      <c r="M47" s="15">
        <f>+SUM(M46/K31)</f>
        <v>0.22107469421848311</v>
      </c>
      <c r="N47" s="15"/>
      <c r="O47" s="15"/>
      <c r="P47" s="7">
        <f>+SUM(Q46/K31)</f>
        <v>0</v>
      </c>
      <c r="Q47" s="7"/>
      <c r="T47" s="37"/>
      <c r="U47" s="15">
        <f>+SUM(U46/S31)</f>
        <v>0.23888451184564227</v>
      </c>
      <c r="V47" s="15"/>
      <c r="W47" s="15"/>
      <c r="X47" s="7">
        <f>+SUM(Y46/S31)</f>
        <v>0</v>
      </c>
      <c r="Y47" s="7"/>
      <c r="AB47" s="37"/>
      <c r="AC47" s="15">
        <f>+SUM(AC46/AA31)</f>
        <v>0</v>
      </c>
      <c r="AD47" s="15"/>
      <c r="AE47" s="15"/>
      <c r="AF47" s="7">
        <f>+SUM(AG46/AA31)</f>
        <v>0</v>
      </c>
      <c r="AG47" s="7"/>
      <c r="AJ47" s="37"/>
      <c r="AK47" s="15">
        <f>+SUM(AK46/AI31)</f>
        <v>2.0051284162661771</v>
      </c>
      <c r="AL47" s="15"/>
      <c r="AM47" s="15"/>
      <c r="AN47" s="7">
        <f>+SUM(AO46/AI31)</f>
        <v>0</v>
      </c>
      <c r="AO47" s="7"/>
      <c r="AR47" s="37"/>
      <c r="AS47" s="15">
        <f>+SUM(AS46/AQ31)</f>
        <v>0.54906348318220943</v>
      </c>
      <c r="AT47" s="15"/>
      <c r="AU47" s="15"/>
      <c r="AV47" s="7">
        <f>+SUM(AW46/AQ31)</f>
        <v>0</v>
      </c>
      <c r="AW47" s="7"/>
      <c r="AZ47" s="37"/>
      <c r="BA47" s="15">
        <f>+SUM(BA46/AY31)</f>
        <v>1.070161947529199</v>
      </c>
      <c r="BB47" s="15"/>
      <c r="BC47" s="15"/>
      <c r="BD47" s="7">
        <f>+SUM(BE46/AY31)</f>
        <v>0</v>
      </c>
      <c r="BE47" s="7"/>
      <c r="BH47" s="37"/>
      <c r="BI47" s="15">
        <f>+SUM(BI46/BG31)</f>
        <v>1.4035227794639815</v>
      </c>
      <c r="BJ47" s="15"/>
      <c r="BK47" s="15"/>
      <c r="BL47" s="7">
        <f>+SUM(BM46/BG31)</f>
        <v>0</v>
      </c>
      <c r="BM47" s="7"/>
      <c r="BP47" s="37"/>
      <c r="BQ47" s="15">
        <f>+SUM(BQ46/BO31)</f>
        <v>11.490602961973915</v>
      </c>
      <c r="BR47" s="15"/>
      <c r="BS47" s="15"/>
      <c r="BT47" s="7">
        <f>+SUM(BU46/BO31)</f>
        <v>0</v>
      </c>
      <c r="BU47" s="7"/>
      <c r="BX47" s="37"/>
      <c r="BY47" s="15">
        <f>+SUM(BY46/BW31)</f>
        <v>9.2353268143882907</v>
      </c>
      <c r="BZ47" s="15"/>
      <c r="CA47" s="15"/>
      <c r="CB47" s="7">
        <f>+SUM(CC46/BW31)</f>
        <v>0</v>
      </c>
      <c r="CC47" s="7"/>
      <c r="CD47" s="7"/>
      <c r="CF47" s="37"/>
      <c r="CG47" s="15">
        <f>+SUM(CG46/CE31)</f>
        <v>1.1460370738983547</v>
      </c>
      <c r="CH47" s="15"/>
      <c r="CI47" s="15"/>
      <c r="CJ47" s="7">
        <f>+SUM(CK46/CE31)</f>
        <v>0</v>
      </c>
      <c r="CK47" s="7"/>
      <c r="CL47" s="349"/>
      <c r="CO47" s="37"/>
      <c r="CP47" s="15"/>
      <c r="CQ47" s="15"/>
      <c r="CR47" s="15"/>
      <c r="CS47" s="7"/>
      <c r="CT47" s="7"/>
      <c r="CU47" s="7"/>
      <c r="CX47" s="37"/>
      <c r="CY47" s="15">
        <f>+SUM(CY46/CW31)</f>
        <v>1.4786666666666668</v>
      </c>
      <c r="CZ47" s="15"/>
      <c r="DA47" s="15"/>
      <c r="DB47" s="7">
        <f>+SUM(DC46/CW31)</f>
        <v>706.79999999999984</v>
      </c>
      <c r="DC47" s="7"/>
      <c r="DF47" s="37"/>
      <c r="DG47" s="15"/>
      <c r="DH47" s="15"/>
      <c r="DI47" s="15"/>
      <c r="DJ47" s="7" t="e">
        <f>+SUM(DK46/DE31)</f>
        <v>#DIV/0!</v>
      </c>
      <c r="DK47" s="7"/>
      <c r="DN47" s="37"/>
      <c r="DO47" s="15">
        <f>+SUM(DO46/DM31)</f>
        <v>1.499888888888889</v>
      </c>
      <c r="DP47" s="15"/>
      <c r="DQ47" s="15"/>
      <c r="DR47" s="7">
        <f>+SUM(DS46/DM31)</f>
        <v>2050.3000000000002</v>
      </c>
      <c r="DS47" s="7"/>
      <c r="DV47" s="37"/>
      <c r="DW47" s="15">
        <f>+SUM(DW46/DU31)</f>
        <v>1.4923684210526316</v>
      </c>
      <c r="DX47" s="15"/>
      <c r="DY47" s="15"/>
      <c r="DZ47" s="7">
        <f>+SUM(EA46/DU31)</f>
        <v>2091.2368421052633</v>
      </c>
      <c r="EA47" s="7"/>
      <c r="EB47" s="7"/>
      <c r="ED47" s="37"/>
      <c r="EE47" s="15">
        <f>+SUM(EE46/EC31)</f>
        <v>1.4795384615384617</v>
      </c>
      <c r="EF47" s="15"/>
      <c r="EG47" s="15"/>
      <c r="EH47" s="7">
        <f>+SUM(EI46/EC31)</f>
        <v>723.90769230769217</v>
      </c>
      <c r="EI47" s="7"/>
      <c r="EL47" s="37"/>
      <c r="EM47" s="15">
        <f>+SUM(EM46/EK31)</f>
        <v>0.81569212121212109</v>
      </c>
      <c r="EN47" s="15"/>
      <c r="EO47" s="15"/>
      <c r="EP47" s="7">
        <f>+SUM(EQ46/EK31)</f>
        <v>319.18181818181819</v>
      </c>
      <c r="EQ47" s="7"/>
      <c r="ER47" s="7"/>
      <c r="ET47" s="37"/>
      <c r="EU47" s="15"/>
      <c r="EV47" s="15"/>
      <c r="EW47" s="15"/>
      <c r="EX47" s="7"/>
      <c r="EY47" s="7"/>
      <c r="EZ47" s="7"/>
      <c r="FB47" s="37"/>
      <c r="FC47" s="15"/>
      <c r="FD47" s="15"/>
      <c r="FE47" s="15"/>
      <c r="FF47" s="7"/>
      <c r="FG47" s="7"/>
      <c r="FH47" s="7"/>
      <c r="FI47" s="7"/>
      <c r="FJ47" s="7"/>
      <c r="FK47" s="19"/>
      <c r="FO47" s="7"/>
      <c r="FP47" s="7"/>
      <c r="FQ47" s="7"/>
      <c r="FT47" s="7"/>
      <c r="FU47" s="7"/>
      <c r="FV47" s="7"/>
      <c r="FX47" s="19"/>
      <c r="GB47" s="352"/>
      <c r="GC47" s="352"/>
      <c r="GD47" s="352"/>
      <c r="GE47" s="37"/>
      <c r="GF47" s="37"/>
      <c r="GG47" s="37"/>
      <c r="GH47"/>
      <c r="GI47" s="352"/>
      <c r="GK47" s="352"/>
      <c r="GL47" s="37"/>
      <c r="GM47" s="37"/>
      <c r="GN47" s="37"/>
      <c r="GQ47" s="37"/>
      <c r="GR47" s="37"/>
      <c r="GT47" s="19"/>
    </row>
    <row r="48" spans="1:204" x14ac:dyDescent="0.35">
      <c r="C48" s="37"/>
      <c r="L48" s="37"/>
      <c r="T48" s="37"/>
      <c r="AB48" s="37"/>
      <c r="AJ48" s="37"/>
      <c r="AR48" s="37"/>
      <c r="AZ48" s="37"/>
      <c r="BH48" s="37"/>
      <c r="BP48" s="37"/>
      <c r="BX48" s="37"/>
      <c r="CF48" s="37"/>
      <c r="CL48" s="280"/>
      <c r="CO48" s="37"/>
      <c r="CX48" s="37"/>
      <c r="DF48" s="37"/>
      <c r="DN48" s="37"/>
      <c r="DV48" s="37"/>
      <c r="ED48" s="37"/>
      <c r="EL48" s="37"/>
      <c r="ET48" s="37"/>
      <c r="FB48" s="37"/>
      <c r="FK48" s="19"/>
      <c r="FS48"/>
      <c r="FT48"/>
      <c r="FU48"/>
      <c r="FV48"/>
      <c r="FX48" s="19"/>
      <c r="GE48" s="37"/>
      <c r="GF48" s="37"/>
      <c r="GG48" s="37"/>
      <c r="GH48"/>
      <c r="GK48" s="37"/>
      <c r="GL48" s="37"/>
      <c r="GM48" s="37"/>
      <c r="GN48" s="37"/>
      <c r="GQ48" s="37"/>
      <c r="GR48" s="37"/>
      <c r="GT48" s="19"/>
    </row>
    <row r="49" spans="1:204" x14ac:dyDescent="0.35">
      <c r="A49" s="345" t="s">
        <v>827</v>
      </c>
      <c r="C49" s="37"/>
      <c r="E49" s="7"/>
      <c r="L49" s="37"/>
      <c r="P49" s="5" t="s">
        <v>828</v>
      </c>
      <c r="Q49" s="5" t="s">
        <v>807</v>
      </c>
      <c r="T49" s="37"/>
      <c r="X49" s="5" t="s">
        <v>828</v>
      </c>
      <c r="Y49" s="5" t="s">
        <v>807</v>
      </c>
      <c r="AB49" s="37"/>
      <c r="AF49" s="5" t="s">
        <v>828</v>
      </c>
      <c r="AG49" s="5" t="s">
        <v>807</v>
      </c>
      <c r="AJ49" s="37"/>
      <c r="AN49" s="5" t="s">
        <v>828</v>
      </c>
      <c r="AO49" s="5" t="s">
        <v>807</v>
      </c>
      <c r="AR49" s="37"/>
      <c r="AV49" s="5" t="s">
        <v>828</v>
      </c>
      <c r="AW49" s="5" t="s">
        <v>807</v>
      </c>
      <c r="AZ49" s="37"/>
      <c r="BD49" s="5" t="s">
        <v>828</v>
      </c>
      <c r="BE49" s="5" t="s">
        <v>807</v>
      </c>
      <c r="BH49" s="37"/>
      <c r="BL49" s="5" t="s">
        <v>828</v>
      </c>
      <c r="BM49" s="5" t="s">
        <v>807</v>
      </c>
      <c r="BP49" s="37"/>
      <c r="BT49" s="5" t="s">
        <v>828</v>
      </c>
      <c r="BU49" s="5" t="s">
        <v>807</v>
      </c>
      <c r="BX49" s="37"/>
      <c r="CB49" s="5" t="s">
        <v>828</v>
      </c>
      <c r="CC49" s="5" t="s">
        <v>807</v>
      </c>
      <c r="CF49" s="37"/>
      <c r="CJ49" s="5" t="s">
        <v>828</v>
      </c>
      <c r="CK49" s="5" t="s">
        <v>807</v>
      </c>
      <c r="CL49" s="280"/>
      <c r="CO49" s="37"/>
      <c r="CX49" s="37"/>
      <c r="DB49" s="5" t="s">
        <v>828</v>
      </c>
      <c r="DC49" s="5" t="s">
        <v>807</v>
      </c>
      <c r="DF49" s="37"/>
      <c r="DJ49" s="5" t="s">
        <v>828</v>
      </c>
      <c r="DK49" s="5" t="s">
        <v>807</v>
      </c>
      <c r="DN49" s="37"/>
      <c r="DR49" s="5" t="s">
        <v>828</v>
      </c>
      <c r="DS49" s="5" t="s">
        <v>807</v>
      </c>
      <c r="DV49" s="37"/>
      <c r="DZ49" s="5" t="s">
        <v>828</v>
      </c>
      <c r="EA49" s="5" t="s">
        <v>807</v>
      </c>
      <c r="ED49" s="37"/>
      <c r="EH49" s="5" t="s">
        <v>828</v>
      </c>
      <c r="EI49" s="5" t="s">
        <v>807</v>
      </c>
      <c r="EL49" s="37"/>
      <c r="EP49" s="5" t="s">
        <v>828</v>
      </c>
      <c r="EQ49" s="5" t="s">
        <v>807</v>
      </c>
      <c r="ET49" s="37"/>
      <c r="EX49" s="5" t="s">
        <v>828</v>
      </c>
      <c r="EY49" s="5" t="s">
        <v>807</v>
      </c>
      <c r="FB49" s="37"/>
      <c r="FF49" s="5" t="s">
        <v>828</v>
      </c>
      <c r="FG49" s="5" t="s">
        <v>807</v>
      </c>
      <c r="FH49" s="5" t="s">
        <v>857</v>
      </c>
      <c r="FI49" s="5" t="s">
        <v>858</v>
      </c>
      <c r="FK49" s="19"/>
      <c r="FX49" s="19"/>
      <c r="FZ49" s="345"/>
      <c r="GD49" s="345"/>
      <c r="GE49" s="362"/>
      <c r="GF49" s="362"/>
      <c r="GG49" s="362"/>
      <c r="GH49"/>
      <c r="GJ49" s="345"/>
      <c r="GK49" s="362"/>
      <c r="GL49" s="362"/>
      <c r="GM49" s="362"/>
      <c r="GN49" s="362"/>
      <c r="GP49" s="345"/>
      <c r="GQ49" s="362"/>
      <c r="GR49" s="362"/>
      <c r="GT49" s="19"/>
    </row>
    <row r="50" spans="1:204" x14ac:dyDescent="0.35">
      <c r="A50" s="5" t="s">
        <v>808</v>
      </c>
      <c r="B50" s="37">
        <f>+SUM(B21/(B21+B31))</f>
        <v>0.43780735162071438</v>
      </c>
      <c r="C50" s="37"/>
      <c r="G50" s="7">
        <f>+SUM(H50/B$53)</f>
        <v>495.4163376517032</v>
      </c>
      <c r="H50" s="7">
        <f>+H21</f>
        <v>4136359463.4528227</v>
      </c>
      <c r="I50" s="348"/>
      <c r="K50" s="37">
        <f>+SUM(K21/(K21+K31))</f>
        <v>0.7409142572611479</v>
      </c>
      <c r="L50" s="37"/>
      <c r="P50" s="7">
        <f>+SUM(Q50/K$53)</f>
        <v>600.22963934463473</v>
      </c>
      <c r="Q50" s="7">
        <f>+Q21</f>
        <v>108168.68393900305</v>
      </c>
      <c r="S50" s="37">
        <f>+SUM(S21/(S21+S31))</f>
        <v>0.71033380424814418</v>
      </c>
      <c r="T50" s="37"/>
      <c r="X50" s="7">
        <f>+SUM(Y50/S$53)</f>
        <v>1087.2673368402536</v>
      </c>
      <c r="Y50" s="7">
        <f>+Y21</f>
        <v>257060.2524201721</v>
      </c>
      <c r="AA50" s="37">
        <f>+SUM(AA21/(AA21+AA31))</f>
        <v>0.65319455939648274</v>
      </c>
      <c r="AB50" s="37"/>
      <c r="AF50" s="7">
        <f>+SUM(AG50/AA$53)</f>
        <v>3840.0795533086011</v>
      </c>
      <c r="AG50" s="7">
        <f>+AG21</f>
        <v>91604.449730846143</v>
      </c>
      <c r="AI50" s="37">
        <f>+SUM(AI21/(AI21+AI31))</f>
        <v>0.13615261505384477</v>
      </c>
      <c r="AJ50" s="37"/>
      <c r="AN50" s="7">
        <f>+SUM(AO50/AI$53)</f>
        <v>112.99348001775496</v>
      </c>
      <c r="AO50" s="7">
        <f>+AO21</f>
        <v>18576.65342803278</v>
      </c>
      <c r="AQ50" s="37">
        <f>+SUM(AQ21/(AQ21+AQ31))</f>
        <v>5.1959507749045611E-3</v>
      </c>
      <c r="AR50" s="37"/>
      <c r="AV50" s="7">
        <f>+SUM(AW50/AQ$53)</f>
        <v>3.3829311563862312</v>
      </c>
      <c r="AW50" s="7">
        <f>+AW21</f>
        <v>557.08564524876351</v>
      </c>
      <c r="AY50" s="37">
        <f>+SUM(AY21/(AY21+AY31))</f>
        <v>6.2946061406656151E-2</v>
      </c>
      <c r="AZ50" s="37"/>
      <c r="BD50" s="7">
        <f>+SUM(BE50/AY$53)</f>
        <v>47.902692233639939</v>
      </c>
      <c r="BE50" s="7">
        <f>+BE21</f>
        <v>4337.0420119588571</v>
      </c>
      <c r="BG50" s="37">
        <f>+SUM(BG21/(BG21+BG31))</f>
        <v>0.49069188203582875</v>
      </c>
      <c r="BH50" s="37"/>
      <c r="BL50" s="7">
        <f>+SUM(BM50/BG$53)</f>
        <v>376.28161932804528</v>
      </c>
      <c r="BM50" s="7">
        <f>+BM21</f>
        <v>62771.778092766996</v>
      </c>
      <c r="BO50" s="37">
        <f>+SUM(BO21/(BO21+BO31))</f>
        <v>0.45354725651588612</v>
      </c>
      <c r="BP50" s="37"/>
      <c r="BT50" s="7">
        <f>+SUM(BU50/BO$53)</f>
        <v>343.44926825058019</v>
      </c>
      <c r="BU50" s="7">
        <f>+BU21</f>
        <v>25221.195095491774</v>
      </c>
      <c r="BW50" s="37">
        <f>+SUM(BW21/(BW21+BW31))</f>
        <v>0.46039632131610658</v>
      </c>
      <c r="BX50" s="37"/>
      <c r="CB50" s="7">
        <f>+SUM(CC50/BW$53)</f>
        <v>355.22651924674898</v>
      </c>
      <c r="CC50" s="7">
        <f>+CC21</f>
        <v>21416.249091158286</v>
      </c>
      <c r="CD50" s="7"/>
      <c r="CE50" s="37">
        <f>+SUM(CE21/(CE21+CE31))</f>
        <v>0.446191661005718</v>
      </c>
      <c r="CF50" s="37"/>
      <c r="CJ50" s="7">
        <f>+SUM(CK50/CE$53)</f>
        <v>573.96720486452728</v>
      </c>
      <c r="CK50" s="7">
        <f>+CK21</f>
        <v>84778.718176090711</v>
      </c>
      <c r="CL50" s="349"/>
      <c r="CN50" s="37">
        <f>+SUM(CN21/(CN21+CN31))</f>
        <v>0.50938552582993457</v>
      </c>
      <c r="CO50" s="37"/>
      <c r="CS50" s="7">
        <f>+SUM(CU50/CN$53)</f>
        <v>496.48152790341118</v>
      </c>
      <c r="CT50" s="7">
        <f>+SUM(CU50/CN$70)</f>
        <v>74537.620633909319</v>
      </c>
      <c r="CU50" s="7">
        <f>+CU21</f>
        <v>4040908212.0558114</v>
      </c>
      <c r="CW50" s="37">
        <f>+SUM(CW21/(CW21+CW31))</f>
        <v>0.46</v>
      </c>
      <c r="CX50" s="37"/>
      <c r="DB50" s="7">
        <f>+SUM(DC50/CW$53)</f>
        <v>514.28</v>
      </c>
      <c r="DC50" s="7">
        <f>+DC21</f>
        <v>103691.4727993791</v>
      </c>
      <c r="DE50" s="37">
        <f>+SUM(DE21/(DE21+DE31))</f>
        <v>1</v>
      </c>
      <c r="DF50" s="37"/>
      <c r="DJ50" s="7">
        <f>+SUM(DK50/DE$53)</f>
        <v>677.58333333333337</v>
      </c>
      <c r="DK50" s="7">
        <f>+DK21</f>
        <v>122108.76074979457</v>
      </c>
      <c r="DM50" s="37">
        <f>+SUM(DM21/(DM21+DM31))</f>
        <v>9.9999999999999992E-2</v>
      </c>
      <c r="DN50" s="37"/>
      <c r="DR50" s="7">
        <f>+SUM(DS50/DM$53)</f>
        <v>47.7</v>
      </c>
      <c r="DS50" s="7">
        <f>+DS21</f>
        <v>7842.1017600124133</v>
      </c>
      <c r="DU50" s="37">
        <f>+SUM(DU21/(DU21+DU31))</f>
        <v>0.30909090909090908</v>
      </c>
      <c r="DV50" s="37"/>
      <c r="DZ50" s="7">
        <f>+SUM(EA50/DU$53)</f>
        <v>398.15454545454554</v>
      </c>
      <c r="EA50" s="7">
        <f>+EA21</f>
        <v>65458.458315849763</v>
      </c>
      <c r="EB50" s="7"/>
      <c r="EC50" s="37">
        <f>+SUM(EC21/(EC21+EC31))</f>
        <v>0.25714285714285712</v>
      </c>
      <c r="ED50" s="37"/>
      <c r="EH50" s="7">
        <f>+SUM(EI50/EC$53)</f>
        <v>366.40571428571428</v>
      </c>
      <c r="EI50" s="7">
        <f>+EI21</f>
        <v>33173.855208976544</v>
      </c>
      <c r="EK50" s="37">
        <f>+SUM(EK21/(EK21+EK31))</f>
        <v>0</v>
      </c>
      <c r="EL50" s="37"/>
      <c r="EP50" s="7">
        <f>+SUM(EQ50/EK$53)</f>
        <v>0</v>
      </c>
      <c r="EQ50" s="7">
        <f>+EQ21</f>
        <v>0</v>
      </c>
      <c r="ER50" s="7"/>
      <c r="ES50" s="37">
        <f>+SUM(ES21/(ES21+ES31))</f>
        <v>1</v>
      </c>
      <c r="ET50" s="37"/>
      <c r="EX50" s="7">
        <f>+SUM(EY50/ES$53)</f>
        <v>5437.8431372549021</v>
      </c>
      <c r="EY50" s="7">
        <f>+EY21</f>
        <v>129718.8304033195</v>
      </c>
      <c r="EZ50" s="7"/>
      <c r="FA50" s="37">
        <f>+SUM(FA21/(FA21+FA31))</f>
        <v>0.50938552582993468</v>
      </c>
      <c r="FB50" s="37"/>
      <c r="FF50" s="7">
        <f>+SUM(FH50/FA$53)</f>
        <v>496.48152790341112</v>
      </c>
      <c r="FG50" s="7">
        <f>+SUM(FH50/FA$70)</f>
        <v>75821.310451715777</v>
      </c>
      <c r="FH50" s="7">
        <f>+FH21</f>
        <v>4110500891.3282528</v>
      </c>
      <c r="FI50" s="7">
        <f>+FI21</f>
        <v>4049857879.5137758</v>
      </c>
      <c r="FJ50" s="7"/>
      <c r="FK50" s="19"/>
      <c r="FS50"/>
      <c r="FT50"/>
      <c r="FU50"/>
      <c r="FV50"/>
      <c r="FX50" s="19"/>
      <c r="FZ50" s="346"/>
      <c r="GB50" s="37">
        <f>+SUM(GB21/(GB21+GB31))</f>
        <v>0.42175872803895814</v>
      </c>
      <c r="GC50" s="276"/>
      <c r="GD50" s="346"/>
      <c r="GE50" s="346"/>
      <c r="GF50" s="346"/>
      <c r="GG50" s="346"/>
      <c r="GH50"/>
      <c r="GI50" s="37">
        <f>+SUM(GI21/(GI21+GI31))</f>
        <v>0.58400335270909398</v>
      </c>
      <c r="GJ50" s="276"/>
      <c r="GK50" s="346"/>
      <c r="GL50" s="346"/>
      <c r="GM50" s="346"/>
      <c r="GN50" s="346"/>
      <c r="GP50" s="346"/>
      <c r="GQ50" s="346"/>
      <c r="GR50" s="346"/>
      <c r="GT50" s="19"/>
    </row>
    <row r="51" spans="1:204" x14ac:dyDescent="0.35">
      <c r="A51" s="5" t="s">
        <v>829</v>
      </c>
      <c r="B51" s="37">
        <f>+SUM(B31/(B21+B31))</f>
        <v>0.56219264837928562</v>
      </c>
      <c r="C51" s="37"/>
      <c r="G51" s="7">
        <f>+SUM(H51/B$53)</f>
        <v>0</v>
      </c>
      <c r="H51" s="7">
        <f>+SUM(H31+H46)</f>
        <v>0</v>
      </c>
      <c r="I51" s="348"/>
      <c r="K51" s="37">
        <f>+SUM(K31/(K21+K31))</f>
        <v>0.25908574273885215</v>
      </c>
      <c r="L51" s="37"/>
      <c r="P51" s="7">
        <f>+SUM(Q51/K$53)</f>
        <v>0</v>
      </c>
      <c r="Q51" s="7">
        <f>+SUM(Q31+Q46)</f>
        <v>0</v>
      </c>
      <c r="S51" s="37">
        <f>+SUM(S31/(S21+S31))</f>
        <v>0.28966619575185587</v>
      </c>
      <c r="T51" s="37"/>
      <c r="X51" s="7">
        <f>+SUM(Y51/S$53)</f>
        <v>0</v>
      </c>
      <c r="Y51" s="7">
        <f>+SUM(Y31+Y46)</f>
        <v>0</v>
      </c>
      <c r="AA51" s="37">
        <f>+SUM(AA31/(AA21+AA31))</f>
        <v>0.34680544060351726</v>
      </c>
      <c r="AB51" s="37"/>
      <c r="AF51" s="7">
        <f>+SUM(AG51/AA$53)</f>
        <v>0</v>
      </c>
      <c r="AG51" s="7">
        <f>+SUM(AG31+AG46)</f>
        <v>0</v>
      </c>
      <c r="AI51" s="37">
        <f>+SUM(AI31/(AI21+AI31))</f>
        <v>0.86384738494615521</v>
      </c>
      <c r="AJ51" s="37"/>
      <c r="AN51" s="7">
        <f>+SUM(AO51/AI$53)</f>
        <v>0</v>
      </c>
      <c r="AO51" s="7">
        <f>+SUM(AO31+AO46)</f>
        <v>0</v>
      </c>
      <c r="AQ51" s="37">
        <f>+SUM(AQ31/(AQ21+AQ31))</f>
        <v>0.99480404922509535</v>
      </c>
      <c r="AR51" s="37"/>
      <c r="AV51" s="7">
        <f>+SUM(AW51/AQ$53)</f>
        <v>0</v>
      </c>
      <c r="AW51" s="7">
        <f>+SUM(AW31+AW46)</f>
        <v>0</v>
      </c>
      <c r="AY51" s="37">
        <f>+SUM(AY31/(AY21+AY31))</f>
        <v>0.93705393859334385</v>
      </c>
      <c r="AZ51" s="37"/>
      <c r="BD51" s="7">
        <f>+SUM(BE51/AY$53)</f>
        <v>0</v>
      </c>
      <c r="BE51" s="7">
        <f>+SUM(BE31+BE46)</f>
        <v>0</v>
      </c>
      <c r="BG51" s="37">
        <f>+SUM(BG31/(BG21+BG31))</f>
        <v>0.5093081179641713</v>
      </c>
      <c r="BH51" s="37"/>
      <c r="BL51" s="7">
        <f>+SUM(BM51/BG$53)</f>
        <v>0</v>
      </c>
      <c r="BM51" s="7">
        <f>+SUM(BM31+BM46)</f>
        <v>0</v>
      </c>
      <c r="BO51" s="37">
        <f>+SUM(BO31/(BO21+BO31))</f>
        <v>0.54645274348411388</v>
      </c>
      <c r="BP51" s="37"/>
      <c r="BT51" s="7">
        <f>+SUM(BU51/BO$53)</f>
        <v>0</v>
      </c>
      <c r="BU51" s="7">
        <f>+SUM(BU31+BU46)</f>
        <v>0</v>
      </c>
      <c r="BW51" s="37">
        <f>+SUM(BW31/(BW21+BW31))</f>
        <v>0.53960367868389347</v>
      </c>
      <c r="BX51" s="37"/>
      <c r="CB51" s="7">
        <f>+SUM(CC51/BW$53)</f>
        <v>0</v>
      </c>
      <c r="CC51" s="7">
        <f>+SUM(CC31+CC46)</f>
        <v>0</v>
      </c>
      <c r="CD51" s="7"/>
      <c r="CE51" s="37">
        <f>+SUM(CE31/(CE21+CE31))</f>
        <v>0.55380833899428195</v>
      </c>
      <c r="CF51" s="37"/>
      <c r="CJ51" s="7">
        <f>+SUM(CK51/CE$53)</f>
        <v>0</v>
      </c>
      <c r="CK51" s="7">
        <f>+SUM(CK31+CK46)</f>
        <v>0</v>
      </c>
      <c r="CL51" s="349"/>
      <c r="CN51" s="37">
        <f>+SUM(CN31/(CN21+CN31))</f>
        <v>0.49061447417006537</v>
      </c>
      <c r="CO51" s="37"/>
      <c r="CP51" s="7"/>
      <c r="CS51" s="7">
        <f>+SUM(CU51/CN$53)</f>
        <v>475.7125026017066</v>
      </c>
      <c r="CT51" s="7">
        <f>+SUM(CU51/CN$70)</f>
        <v>71419.531355921732</v>
      </c>
      <c r="CU51" s="7">
        <f>+SUM(CU31+CU46)</f>
        <v>3871867230.3047633</v>
      </c>
      <c r="CW51" s="37">
        <f>+SUM(CW31/(CW21+CW31))</f>
        <v>0.54</v>
      </c>
      <c r="CX51" s="37"/>
      <c r="DB51" s="7">
        <f>+SUM(DC51/CW$53)</f>
        <v>322.66399999999999</v>
      </c>
      <c r="DC51" s="7">
        <f>+SUM(DC31+DC46)</f>
        <v>65056.983315195728</v>
      </c>
      <c r="DE51" s="37">
        <f>+SUM(DE31/(DE21+DE31))</f>
        <v>0</v>
      </c>
      <c r="DF51" s="37"/>
      <c r="DJ51" s="7">
        <f>+SUM(DK51/DE$53)</f>
        <v>0</v>
      </c>
      <c r="DK51" s="7">
        <f>+SUM(DK31+DK46)</f>
        <v>0</v>
      </c>
      <c r="DM51" s="37">
        <f>+SUM(DM31/(DM21+DM31))</f>
        <v>0.89999999999999991</v>
      </c>
      <c r="DN51" s="37"/>
      <c r="DR51" s="7">
        <f>+SUM(DS51/DM$53)</f>
        <v>1733.1700000000005</v>
      </c>
      <c r="DS51" s="7">
        <f>+SUM(DS31+DS46)</f>
        <v>284941.20560588507</v>
      </c>
      <c r="DU51" s="37">
        <f>+SUM(DU31/(DU21+DU31))</f>
        <v>0.69090909090909092</v>
      </c>
      <c r="DV51" s="37"/>
      <c r="DZ51" s="7">
        <f>+SUM(EA51/DU$53)</f>
        <v>1359.7454545454548</v>
      </c>
      <c r="EA51" s="7">
        <f>+SUM(EA31+EA46)</f>
        <v>223548.47426121152</v>
      </c>
      <c r="EB51" s="7"/>
      <c r="EC51" s="37">
        <f>+SUM(EC31/(EC21+EC31))</f>
        <v>0.74285714285714299</v>
      </c>
      <c r="ED51" s="37"/>
      <c r="EH51" s="7">
        <f>+SUM(EI51/EC$53)</f>
        <v>459.24571428571431</v>
      </c>
      <c r="EI51" s="7">
        <f>+SUM(EI31+EI46)</f>
        <v>41579.457516804585</v>
      </c>
      <c r="EK51" s="37">
        <f>+SUM(EK31/(EK21+EK31))</f>
        <v>1</v>
      </c>
      <c r="EL51" s="37"/>
      <c r="EP51" s="7">
        <f>+SUM(EQ51/EK$53)</f>
        <v>243.31818181818181</v>
      </c>
      <c r="EQ51" s="7">
        <f>+SUM(EQ31+EQ46)</f>
        <v>40068.52639110048</v>
      </c>
      <c r="ER51" s="7"/>
      <c r="ES51" s="37">
        <f>+SUM(ES31/(ES21+ES31))</f>
        <v>0</v>
      </c>
      <c r="ET51" s="37"/>
      <c r="EX51" s="7">
        <f>+SUM(EY51/ES$53)</f>
        <v>5.4915500607393923</v>
      </c>
      <c r="EY51" s="7">
        <f>+SUM(EY31+EY46)</f>
        <v>131</v>
      </c>
      <c r="EZ51" s="7"/>
      <c r="FA51" s="37">
        <f>+SUM(FA31/(FA21+FA31))</f>
        <v>0.49061447417006532</v>
      </c>
      <c r="FB51" s="37"/>
      <c r="FF51" s="7">
        <f>+SUM(FH51/FA$53)</f>
        <v>370.6927077675623</v>
      </c>
      <c r="FG51" s="7">
        <f>+SUM(FH51/FA$70)</f>
        <v>56611.183494624405</v>
      </c>
      <c r="FH51" s="7">
        <f>+SUM(FH31+FH46)</f>
        <v>3069062231.0199742</v>
      </c>
      <c r="FI51" s="7">
        <f>+SUM(FI31+FI46)</f>
        <v>3017101589.4443631</v>
      </c>
      <c r="FJ51" s="7"/>
      <c r="FK51" s="19"/>
      <c r="FV51" s="424"/>
      <c r="FX51" s="19"/>
      <c r="FZ51" s="346"/>
      <c r="GB51" s="37">
        <f>+SUM(GB31/(GB21+GB31))</f>
        <v>0.57824127196104169</v>
      </c>
      <c r="GC51" s="276"/>
      <c r="GD51" s="346"/>
      <c r="GE51" s="346"/>
      <c r="GF51" s="346"/>
      <c r="GG51" s="346"/>
      <c r="GH51"/>
      <c r="GI51" s="37">
        <f>+SUM(GI31/(GI21+GI31))</f>
        <v>0.41599664729090602</v>
      </c>
      <c r="GJ51" s="276"/>
      <c r="GK51" s="346"/>
      <c r="GL51" s="346"/>
      <c r="GM51" s="346"/>
      <c r="GN51" s="346"/>
      <c r="GP51" s="346"/>
      <c r="GQ51" s="346"/>
      <c r="GR51" s="346"/>
      <c r="GT51" s="19"/>
    </row>
    <row r="52" spans="1:204" x14ac:dyDescent="0.35">
      <c r="B52" s="37"/>
      <c r="C52" s="37"/>
      <c r="G52" s="7"/>
      <c r="H52" s="7"/>
      <c r="I52" s="7"/>
      <c r="K52" s="37"/>
      <c r="L52" s="37"/>
      <c r="P52" s="7"/>
      <c r="Q52" s="7"/>
      <c r="S52" s="37"/>
      <c r="T52" s="37"/>
      <c r="X52" s="7"/>
      <c r="Y52" s="7"/>
      <c r="AA52" s="37"/>
      <c r="AB52" s="37"/>
      <c r="AF52" s="7"/>
      <c r="AG52" s="7"/>
      <c r="AI52" s="37"/>
      <c r="AJ52" s="37"/>
      <c r="AN52" s="7"/>
      <c r="AO52" s="7"/>
      <c r="AQ52" s="37"/>
      <c r="AR52" s="37"/>
      <c r="AV52" s="7"/>
      <c r="AW52" s="7"/>
      <c r="AY52" s="37"/>
      <c r="AZ52" s="37"/>
      <c r="BD52" s="7"/>
      <c r="BE52" s="7"/>
      <c r="BG52" s="37"/>
      <c r="BH52" s="37"/>
      <c r="BL52" s="7"/>
      <c r="BM52" s="7"/>
      <c r="BO52" s="37"/>
      <c r="BP52" s="37"/>
      <c r="BT52" s="7"/>
      <c r="BU52" s="7"/>
      <c r="BW52" s="37"/>
      <c r="BX52" s="37"/>
      <c r="CB52" s="7"/>
      <c r="CC52" s="7"/>
      <c r="CD52" s="7"/>
      <c r="CE52" s="37"/>
      <c r="CF52" s="37"/>
      <c r="CJ52" s="7"/>
      <c r="CK52" s="7"/>
      <c r="CL52" s="349"/>
      <c r="CN52" s="37"/>
      <c r="CO52" s="37"/>
      <c r="CS52" s="7"/>
      <c r="CT52" s="7"/>
      <c r="CU52" s="7"/>
      <c r="CW52" s="37"/>
      <c r="CX52" s="37"/>
      <c r="DB52" s="7"/>
      <c r="DC52" s="7"/>
      <c r="DE52" s="37"/>
      <c r="DF52" s="37"/>
      <c r="DJ52" s="7"/>
      <c r="DK52" s="7"/>
      <c r="DM52" s="37"/>
      <c r="DN52" s="37"/>
      <c r="DR52" s="7"/>
      <c r="DS52" s="7"/>
      <c r="DU52" s="37"/>
      <c r="DV52" s="37"/>
      <c r="DZ52" s="7"/>
      <c r="EA52" s="7"/>
      <c r="EB52" s="7"/>
      <c r="EC52" s="37"/>
      <c r="ED52" s="37"/>
      <c r="EH52" s="7"/>
      <c r="EI52" s="7"/>
      <c r="EK52" s="37"/>
      <c r="EL52" s="37"/>
      <c r="EP52" s="7"/>
      <c r="EQ52" s="7"/>
      <c r="ER52" s="7"/>
      <c r="ES52" s="37"/>
      <c r="ET52" s="37"/>
      <c r="EX52" s="7"/>
      <c r="EY52" s="7"/>
      <c r="EZ52" s="7"/>
      <c r="FA52" s="37"/>
      <c r="FB52" s="37"/>
      <c r="FF52" s="7"/>
      <c r="FG52" s="7"/>
      <c r="FH52" s="7"/>
      <c r="FI52" s="7"/>
      <c r="FJ52" s="7"/>
      <c r="FK52" s="19"/>
      <c r="FV52" s="7"/>
      <c r="FX52" s="19"/>
      <c r="GH52"/>
      <c r="GT52" s="19"/>
    </row>
    <row r="53" spans="1:204" x14ac:dyDescent="0.35">
      <c r="A53" s="352" t="s">
        <v>830</v>
      </c>
      <c r="B53" s="7">
        <f>+SUM(B21+B31)</f>
        <v>8349259.2978652287</v>
      </c>
      <c r="C53" s="37" t="s">
        <v>955</v>
      </c>
      <c r="G53" s="7">
        <f>+SUM(H53/B$53)</f>
        <v>857.19923170867628</v>
      </c>
      <c r="H53" s="7">
        <f>+SUM((Q53*K$70)+(Y53*S$70)+(AG53*AA$70)+(AO53*AI$70)+(AW53*AQ$70)+(BE53*AY$70)+(BM53*BG$70)+(BU53*BO$70)+(CC53*BW$70))</f>
        <v>7156978655.4665956</v>
      </c>
      <c r="I53" s="7">
        <f>+SUM((Q53*K$70)+(Y53*S$70)+(AG53*AA$70)+(AO53*AI$70)+(AW53*AQ$70)+(BE53*AY$70)+(BM53*BG$70))</f>
        <v>6383934698.4170961</v>
      </c>
      <c r="K53" s="7">
        <f>+'3 Analysis'!C16</f>
        <v>180.212166891838</v>
      </c>
      <c r="L53" s="37"/>
      <c r="P53" s="7">
        <f>+SUM(Q53/K$53)</f>
        <v>664.06481483414257</v>
      </c>
      <c r="Q53" s="7">
        <f>+'3 Analysis'!C250</f>
        <v>119672.559237888</v>
      </c>
      <c r="S53" s="7">
        <f>+'3 Analysis'!D16</f>
        <v>236.42782571508502</v>
      </c>
      <c r="T53" s="37"/>
      <c r="X53" s="7">
        <f>+SUM(Y53/S$53)</f>
        <v>989.21427638613056</v>
      </c>
      <c r="Y53" s="7">
        <f>+'3 Analysis'!D250</f>
        <v>233877.78053229401</v>
      </c>
      <c r="AA53" s="7">
        <f>+'3 Analysis'!E16</f>
        <v>23.8548312500245</v>
      </c>
      <c r="AB53" s="37"/>
      <c r="AF53" s="7">
        <f>+SUM(AG53/AA$53)</f>
        <v>8094.0504195007334</v>
      </c>
      <c r="AG53" s="7">
        <f>+'3 Analysis'!E250</f>
        <v>193082.20688638001</v>
      </c>
      <c r="AI53" s="7">
        <f>+'3 Analysis'!F16</f>
        <v>164.404649056864</v>
      </c>
      <c r="AJ53" s="37"/>
      <c r="AN53" s="7">
        <f>+SUM(AO53/AI$53)</f>
        <v>1551.0963516870345</v>
      </c>
      <c r="AO53" s="7">
        <f>+'3 Analysis'!F250</f>
        <v>255007.45135248901</v>
      </c>
      <c r="AQ53" s="7">
        <f>+'3 Analysis'!G16</f>
        <v>164.67543071253701</v>
      </c>
      <c r="AR53" s="37"/>
      <c r="AV53" s="7">
        <f>+SUM(AW53/AQ$53)</f>
        <v>132.61780228316516</v>
      </c>
      <c r="AW53" s="7">
        <f>+'3 Analysis'!G250</f>
        <v>21838.893711130298</v>
      </c>
      <c r="AY53" s="7">
        <f>+'3 Analysis'!H16</f>
        <v>90.538585823223201</v>
      </c>
      <c r="AZ53" s="37"/>
      <c r="BD53" s="7">
        <f>+SUM(BE53/AY$53)</f>
        <v>337.95173866571457</v>
      </c>
      <c r="BE53" s="7">
        <f>+'3 Analysis'!H250</f>
        <v>30597.6724952933</v>
      </c>
      <c r="BG53" s="7">
        <f>+'3 Analysis'!I16</f>
        <v>166.82127127246699</v>
      </c>
      <c r="BH53" s="37"/>
      <c r="BL53" s="7">
        <f>+SUM(BM53/BG$53)</f>
        <v>763.26792929466819</v>
      </c>
      <c r="BM53" s="7">
        <f>+'3 Analysis'!I250</f>
        <v>127329.32628644</v>
      </c>
      <c r="BO53" s="7">
        <f>+'3 Analysis'!J16</f>
        <v>73.434994414052497</v>
      </c>
      <c r="BP53" s="37"/>
      <c r="BT53" s="7">
        <f>+SUM(BU53/BO$53)</f>
        <v>2984.3902965462044</v>
      </c>
      <c r="BU53" s="7">
        <f>+'3 Analysis'!J250</f>
        <v>219158.684756223</v>
      </c>
      <c r="BW53" s="7">
        <f>+'3 Analysis'!K16</f>
        <v>60.288992884233508</v>
      </c>
      <c r="BX53" s="37"/>
      <c r="CB53" s="7">
        <f>+SUM(CC53/BW$53)</f>
        <v>5059.4366559686814</v>
      </c>
      <c r="CC53" s="7">
        <f>+'3 Analysis'!K250</f>
        <v>305028.34054992598</v>
      </c>
      <c r="CD53" s="7"/>
      <c r="CE53" s="7">
        <f>+'3 Analysis'!B16</f>
        <v>147.70655441211301</v>
      </c>
      <c r="CF53" s="37"/>
      <c r="CJ53" s="7">
        <f>+SUM(CK53/CE$53)</f>
        <v>848.22549733327492</v>
      </c>
      <c r="CK53" s="7">
        <f>+'3 Analysis'!B250</f>
        <v>125288.465575599</v>
      </c>
      <c r="CL53" s="349"/>
      <c r="CN53" s="7">
        <f>+SUM(CN21+CN31)</f>
        <v>8139090.7515132297</v>
      </c>
      <c r="CO53" s="37" t="s">
        <v>955</v>
      </c>
      <c r="CS53" s="7">
        <f>+SUM(CU53/CN$53)</f>
        <v>972.19403050511778</v>
      </c>
      <c r="CT53" s="7">
        <f>+SUM(CU53/CN$70)</f>
        <v>145957.15198983104</v>
      </c>
      <c r="CU53" s="7">
        <f>+SUM(CU50:CU51)</f>
        <v>7912775442.3605747</v>
      </c>
      <c r="CW53" s="347">
        <f>+AVERAGE(S53, BG53)</f>
        <v>201.62454849377599</v>
      </c>
      <c r="CX53" s="37"/>
      <c r="DB53" s="7">
        <f>+SUM(DC53/CW$53)</f>
        <v>836.94399999999985</v>
      </c>
      <c r="DC53" s="7">
        <f>+SUM(DC50:DC51)</f>
        <v>168748.45611457483</v>
      </c>
      <c r="DE53" s="7">
        <f>+K53</f>
        <v>180.212166891838</v>
      </c>
      <c r="DF53" s="37"/>
      <c r="DJ53" s="7">
        <f>+SUM(DK53/DE$53)</f>
        <v>677.58333333333337</v>
      </c>
      <c r="DK53" s="7">
        <f>+SUM(DK50:DK51)</f>
        <v>122108.76074979457</v>
      </c>
      <c r="DM53" s="7">
        <f>+AI53</f>
        <v>164.404649056864</v>
      </c>
      <c r="DN53" s="37"/>
      <c r="DR53" s="7">
        <f>+SUM(DS53/DM$53)</f>
        <v>1780.8700000000003</v>
      </c>
      <c r="DS53" s="7">
        <f>+SUM(DS50:DS51)</f>
        <v>292783.30736589746</v>
      </c>
      <c r="DU53" s="7">
        <f>+AI53</f>
        <v>164.404649056864</v>
      </c>
      <c r="DV53" s="37"/>
      <c r="DZ53" s="7">
        <f>+SUM(EA53/DU$53)</f>
        <v>1757.9000000000003</v>
      </c>
      <c r="EA53" s="7">
        <f>+SUM(EA50:EA51)</f>
        <v>289006.93257706129</v>
      </c>
      <c r="EB53" s="7"/>
      <c r="EC53" s="7">
        <f>+AY53</f>
        <v>90.538585823223201</v>
      </c>
      <c r="ED53" s="37"/>
      <c r="EH53" s="7">
        <f>+SUM(EI53/EC$53)</f>
        <v>825.6514285714286</v>
      </c>
      <c r="EI53" s="7">
        <f>+SUM(EI50:EI51)</f>
        <v>74753.312725781128</v>
      </c>
      <c r="EK53" s="7">
        <f>+AQ53</f>
        <v>164.67543071253701</v>
      </c>
      <c r="EL53" s="37"/>
      <c r="EP53" s="7">
        <f>+SUM(EQ53/EK$53)</f>
        <v>243.31818181818181</v>
      </c>
      <c r="EQ53" s="7">
        <f>+SUM(EQ50:EQ51)</f>
        <v>40068.52639110048</v>
      </c>
      <c r="ER53" s="7"/>
      <c r="ES53" s="7">
        <f>+AA53</f>
        <v>23.8548312500245</v>
      </c>
      <c r="ET53" s="37"/>
      <c r="EX53" s="7">
        <f>+SUM(EY53/ES$53)</f>
        <v>5443.3346873156415</v>
      </c>
      <c r="EY53" s="7">
        <f>+SUM(EY50:EY51)</f>
        <v>129849.8304033195</v>
      </c>
      <c r="EZ53" s="7"/>
      <c r="FA53" s="7">
        <f>+SUM(FA21+FA31)</f>
        <v>8279262.4907646868</v>
      </c>
      <c r="FB53" s="37"/>
      <c r="FF53" s="7">
        <f>+SUM(FH53/FA$53)</f>
        <v>867.17423567097342</v>
      </c>
      <c r="FG53" s="7">
        <f>+SUM(FH53/FA$70)</f>
        <v>132432.49394634017</v>
      </c>
      <c r="FH53" s="21">
        <f>+SUM(FH50:FH51)</f>
        <v>7179563122.3482265</v>
      </c>
      <c r="FI53" s="7">
        <f>+SUM(FI50:FI51)</f>
        <v>7066959468.9581394</v>
      </c>
      <c r="FJ53" s="7"/>
      <c r="FK53" s="19"/>
      <c r="FR53" s="7"/>
      <c r="FX53" s="19"/>
      <c r="FZ53" s="352" t="s">
        <v>863</v>
      </c>
      <c r="GB53" s="7">
        <f>+SUM(GB21+GB31)</f>
        <v>8560696.3402893879</v>
      </c>
      <c r="GC53" s="276"/>
      <c r="GD53" s="346"/>
      <c r="GE53" s="346"/>
      <c r="GF53" s="346"/>
      <c r="GG53" s="346"/>
      <c r="GH53"/>
      <c r="GI53" s="7">
        <f>+SUM(GI21+GI31)</f>
        <v>8459964.0215615928</v>
      </c>
      <c r="GJ53" s="276"/>
      <c r="GK53" s="346"/>
      <c r="GL53" s="346"/>
      <c r="GM53" s="346"/>
      <c r="GN53" s="346"/>
      <c r="GP53" s="346"/>
      <c r="GQ53" s="346"/>
      <c r="GR53" s="346"/>
      <c r="GT53" s="19"/>
      <c r="GV53" s="5" t="s">
        <v>870</v>
      </c>
    </row>
    <row r="54" spans="1:204" x14ac:dyDescent="0.35">
      <c r="A54" s="352"/>
      <c r="CL54" s="280"/>
      <c r="FK54" s="19"/>
      <c r="FX54" s="19"/>
      <c r="FZ54" s="352"/>
      <c r="GD54" s="352"/>
      <c r="GE54" s="352"/>
      <c r="GF54" s="352"/>
      <c r="GG54" s="352"/>
      <c r="GH54"/>
      <c r="GJ54" s="352"/>
      <c r="GK54" s="352"/>
      <c r="GL54" s="352"/>
      <c r="GM54" s="352"/>
      <c r="GN54" s="352"/>
      <c r="GP54" s="352"/>
      <c r="GQ54" s="352"/>
      <c r="GR54" s="352"/>
      <c r="GT54" s="19"/>
    </row>
    <row r="55" spans="1:204" x14ac:dyDescent="0.35">
      <c r="A55" s="352" t="s">
        <v>831</v>
      </c>
      <c r="G55" s="5">
        <v>210</v>
      </c>
      <c r="H55" s="7">
        <f>+SUM(B53*G55)</f>
        <v>1753344452.551698</v>
      </c>
      <c r="I55" s="7">
        <f>+SUM((Q55*K$70)+(Y55*S$70)+(AG55*AA$70)+(AO55*AI$70)+(AW55*AQ$70)+(BE55*AY$70)+(BM55*BG$70))</f>
        <v>1731344788.4755371</v>
      </c>
      <c r="P55" s="5">
        <v>210</v>
      </c>
      <c r="Q55" s="7">
        <f>+SUM(K53*P55)</f>
        <v>37844.555047285976</v>
      </c>
      <c r="X55" s="5">
        <v>210</v>
      </c>
      <c r="Y55" s="7">
        <f>+SUM(S53*X55)</f>
        <v>49649.843400167854</v>
      </c>
      <c r="AF55" s="5">
        <v>210</v>
      </c>
      <c r="AG55" s="7">
        <f>+SUM(AA53*AF55)</f>
        <v>5009.5145625051446</v>
      </c>
      <c r="AN55" s="5">
        <v>210</v>
      </c>
      <c r="AO55" s="7">
        <f>+SUM(AI53*AN55)</f>
        <v>34524.976301941439</v>
      </c>
      <c r="AV55" s="5">
        <v>210</v>
      </c>
      <c r="AW55" s="7">
        <f>+SUM(AQ53*AV55)</f>
        <v>34581.840449632771</v>
      </c>
      <c r="BD55" s="5">
        <v>210</v>
      </c>
      <c r="BE55" s="7">
        <f>+SUM(AY53*BD55)</f>
        <v>19013.103022876872</v>
      </c>
      <c r="BL55" s="5">
        <v>210</v>
      </c>
      <c r="BM55" s="7">
        <f>+SUM(BG53*BL55)</f>
        <v>35032.466967218068</v>
      </c>
      <c r="BT55" s="5">
        <v>210</v>
      </c>
      <c r="BU55" s="7">
        <f>+SUM(BO53*BT55)</f>
        <v>15421.348826951024</v>
      </c>
      <c r="CB55" s="5">
        <v>210</v>
      </c>
      <c r="CC55" s="7">
        <f>+SUM(BW53*CB55)</f>
        <v>12660.688505689037</v>
      </c>
      <c r="CD55" s="7"/>
      <c r="CJ55" s="5">
        <v>210</v>
      </c>
      <c r="CK55" s="7">
        <f>+SUM(CE53*CJ55)</f>
        <v>31018.376426543731</v>
      </c>
      <c r="CL55" s="349"/>
      <c r="CS55" s="5">
        <v>210</v>
      </c>
      <c r="CT55" s="7">
        <f>+SUM(CU55/CN$70)</f>
        <v>31527.659043472362</v>
      </c>
      <c r="CU55" s="7">
        <f>+SUM(CN53*CS55)</f>
        <v>1709209057.8177783</v>
      </c>
      <c r="DB55" s="5">
        <v>210</v>
      </c>
      <c r="DC55" s="7">
        <f>+SUM(CW53*DB55)</f>
        <v>42341.155183692958</v>
      </c>
      <c r="DJ55" s="5">
        <v>210</v>
      </c>
      <c r="DK55" s="7">
        <f>+SUM(DE53*DJ55)</f>
        <v>37844.555047285976</v>
      </c>
      <c r="DR55" s="5">
        <v>210</v>
      </c>
      <c r="DS55" s="7">
        <f>+SUM(DM53*DR55)</f>
        <v>34524.976301941439</v>
      </c>
      <c r="DZ55" s="5">
        <v>210</v>
      </c>
      <c r="EA55" s="7">
        <f>+SUM(DU53*DZ55)</f>
        <v>34524.976301941439</v>
      </c>
      <c r="EB55" s="7"/>
      <c r="EH55" s="5">
        <v>210</v>
      </c>
      <c r="EI55" s="7">
        <f>+SUM(EC53*EH55)</f>
        <v>19013.103022876872</v>
      </c>
      <c r="EP55" s="5">
        <v>210</v>
      </c>
      <c r="EQ55" s="7">
        <f>+SUM(EK53*EP55)</f>
        <v>34581.840449632771</v>
      </c>
      <c r="ER55" s="7"/>
      <c r="EX55" s="5">
        <v>173</v>
      </c>
      <c r="EY55" s="7">
        <f>+SUM(ES53*EX55)</f>
        <v>4126.8858062542386</v>
      </c>
      <c r="EZ55" s="7"/>
      <c r="FF55" s="5">
        <v>210</v>
      </c>
      <c r="FG55" s="7">
        <f>+SUM(FH55/FA$70)</f>
        <v>32070.62962060087</v>
      </c>
      <c r="FH55" s="7">
        <f>+SUM(FA53*FF55)</f>
        <v>1738645123.0605843</v>
      </c>
      <c r="FI55" s="7">
        <f>+SUM(FH55*$CO$74)</f>
        <v>1709209057.8177783</v>
      </c>
      <c r="FJ55" s="7"/>
      <c r="FK55" s="19"/>
      <c r="FX55" s="19"/>
      <c r="FZ55" s="352" t="s">
        <v>862</v>
      </c>
      <c r="GB55" s="346"/>
      <c r="GC55" s="346"/>
      <c r="GD55" s="346"/>
      <c r="GE55" s="346"/>
      <c r="GF55" s="346"/>
      <c r="GG55" s="346"/>
      <c r="GH55"/>
      <c r="GI55" s="346"/>
      <c r="GJ55" s="346"/>
      <c r="GK55" s="346"/>
      <c r="GL55" s="346"/>
      <c r="GM55" s="346"/>
      <c r="GN55" s="346"/>
      <c r="GP55" s="346"/>
      <c r="GQ55" s="346"/>
      <c r="GR55" s="346"/>
      <c r="GT55" s="19"/>
    </row>
    <row r="56" spans="1:204" x14ac:dyDescent="0.35">
      <c r="A56" s="352"/>
      <c r="CL56" s="280"/>
      <c r="FK56" s="19"/>
      <c r="FX56" s="19"/>
      <c r="FZ56" s="352"/>
      <c r="GH56"/>
      <c r="GT56" s="19"/>
    </row>
    <row r="57" spans="1:204" x14ac:dyDescent="0.35">
      <c r="A57" s="5" t="s">
        <v>873</v>
      </c>
      <c r="B57" s="37"/>
      <c r="K57" s="37"/>
      <c r="S57" s="37"/>
      <c r="AA57" s="37"/>
      <c r="AI57" s="37"/>
      <c r="AQ57" s="37"/>
      <c r="AY57" s="37"/>
      <c r="BG57" s="37"/>
      <c r="BO57" s="37"/>
      <c r="BW57" s="37"/>
      <c r="CE57" s="37"/>
      <c r="CL57" s="280"/>
      <c r="CN57" s="37"/>
      <c r="DM57" s="37">
        <f>+SUM(DM39/DM37)</f>
        <v>0.19811320754716982</v>
      </c>
      <c r="DN57" s="5" t="s">
        <v>838</v>
      </c>
      <c r="DU57" s="37">
        <f>+SUM(DU39/DU37)</f>
        <v>0.19565217391304349</v>
      </c>
      <c r="DV57" s="5" t="s">
        <v>838</v>
      </c>
      <c r="EC57" s="37"/>
      <c r="EK57" s="37"/>
      <c r="ES57" s="37"/>
      <c r="FA57" s="37"/>
      <c r="FK57" s="19"/>
      <c r="FX57" s="19"/>
      <c r="FZ57" s="352"/>
      <c r="GB57" s="346"/>
      <c r="GC57" s="346"/>
      <c r="GD57" s="346"/>
      <c r="GE57" s="346"/>
      <c r="GF57" s="346"/>
      <c r="GG57" s="346"/>
      <c r="GH57"/>
      <c r="GI57" s="346"/>
      <c r="GJ57" s="346"/>
      <c r="GK57" s="346"/>
      <c r="GL57" s="346"/>
      <c r="GM57" s="346"/>
      <c r="GN57" s="346"/>
      <c r="GP57" s="346"/>
      <c r="GQ57" s="346"/>
      <c r="GR57" s="346"/>
      <c r="GT57" s="19"/>
    </row>
    <row r="58" spans="1:204" x14ac:dyDescent="0.35">
      <c r="A58" s="352"/>
      <c r="B58" s="37"/>
      <c r="K58" s="37"/>
      <c r="S58" s="37"/>
      <c r="AA58" s="37"/>
      <c r="AI58" s="37"/>
      <c r="AQ58" s="37"/>
      <c r="AY58" s="37"/>
      <c r="BG58" s="37"/>
      <c r="BO58" s="37"/>
      <c r="BW58" s="37"/>
      <c r="CE58" s="37"/>
      <c r="CL58" s="280"/>
      <c r="CN58" s="37"/>
      <c r="DM58" s="37"/>
      <c r="DU58" s="37"/>
      <c r="EC58" s="37"/>
      <c r="EK58" s="37"/>
      <c r="ES58" s="37"/>
      <c r="FA58" s="37"/>
      <c r="FK58" s="19"/>
      <c r="FX58" s="19"/>
      <c r="FZ58" s="352"/>
      <c r="GH58"/>
      <c r="GT58" s="19"/>
    </row>
    <row r="59" spans="1:204" x14ac:dyDescent="0.35">
      <c r="A59" s="352" t="s">
        <v>242</v>
      </c>
      <c r="B59" s="7"/>
      <c r="C59" s="7"/>
      <c r="D59" s="7"/>
      <c r="E59" s="7"/>
      <c r="F59" s="7"/>
      <c r="G59" s="7">
        <f>+SUM(H59/B$53)</f>
        <v>819.35915715650526</v>
      </c>
      <c r="H59" s="7">
        <f>+SUM((Q59*K$70)+(Y59*S$70)+(AG59*AA$70)+(AO59*AI$70)+(AW59*AQ$70)+(BE59*AY$70)+(BM59*BG$70)+(BU59*BO$70)+(CC59*BW$70))</f>
        <v>6841042061.1799688</v>
      </c>
      <c r="I59" s="7">
        <f>+SUM((Q59*K$70)+(Y59*S$70)+(AG59*AA$70)+(AO59*AI$70)+(AW59*AQ$70)+(BE59*AY$70)+(BM59*BG$70))</f>
        <v>6125151723.0398674</v>
      </c>
      <c r="K59" s="7"/>
      <c r="L59" s="7"/>
      <c r="M59" s="7"/>
      <c r="N59" s="7"/>
      <c r="O59" s="7"/>
      <c r="P59" s="7">
        <f>+SUM(Q59/K$53)</f>
        <v>613.49249562627244</v>
      </c>
      <c r="Q59" s="7">
        <f>+'3 Analysis'!C263</f>
        <v>110558.812008692</v>
      </c>
      <c r="S59" s="7"/>
      <c r="T59" s="7"/>
      <c r="U59" s="7"/>
      <c r="V59" s="7"/>
      <c r="W59" s="7"/>
      <c r="X59" s="7">
        <f>+SUM(Y59/S$53)</f>
        <v>829.02280697555886</v>
      </c>
      <c r="Y59" s="7">
        <f>+'3 Analysis'!D263</f>
        <v>196004.05972144799</v>
      </c>
      <c r="AA59" s="7"/>
      <c r="AB59" s="7"/>
      <c r="AC59" s="7"/>
      <c r="AD59" s="7"/>
      <c r="AE59" s="7"/>
      <c r="AF59" s="7">
        <f>+SUM(AG59/AA$53)</f>
        <v>6643.8776179117694</v>
      </c>
      <c r="AG59" s="7">
        <f>+'3 Analysis'!E263</f>
        <v>158488.5794211</v>
      </c>
      <c r="AI59" s="7"/>
      <c r="AJ59" s="7"/>
      <c r="AK59" s="7"/>
      <c r="AL59" s="7"/>
      <c r="AM59" s="7"/>
      <c r="AN59" s="7">
        <f>+SUM(AO59/AI$53)</f>
        <v>1337.460122982749</v>
      </c>
      <c r="AO59" s="7">
        <f>+'3 Analysis'!F263</f>
        <v>219884.66214652901</v>
      </c>
      <c r="AQ59" s="7"/>
      <c r="AR59" s="7"/>
      <c r="AS59" s="7"/>
      <c r="AT59" s="7"/>
      <c r="AU59" s="7"/>
      <c r="AV59" s="7">
        <f>+SUM(AW59/AQ$53)</f>
        <v>263.4313671812061</v>
      </c>
      <c r="AW59" s="7">
        <f>+'3 Analysis'!G263</f>
        <v>43380.673853757602</v>
      </c>
      <c r="AY59" s="7"/>
      <c r="AZ59" s="7"/>
      <c r="BA59" s="7"/>
      <c r="BB59" s="7"/>
      <c r="BC59" s="7"/>
      <c r="BD59" s="7">
        <f>+SUM(BE59/AY$53)</f>
        <v>519.30012362743673</v>
      </c>
      <c r="BE59" s="7">
        <f>+'3 Analysis'!H263</f>
        <v>47016.698811053102</v>
      </c>
      <c r="BG59" s="7"/>
      <c r="BH59" s="7"/>
      <c r="BI59" s="7"/>
      <c r="BJ59" s="7"/>
      <c r="BK59" s="7"/>
      <c r="BL59" s="7">
        <f>+SUM(BM59/BG$53)</f>
        <v>796.82723845761188</v>
      </c>
      <c r="BM59" s="7">
        <f>+'3 Analysis'!I263</f>
        <v>132927.732904028</v>
      </c>
      <c r="BO59" s="7"/>
      <c r="BP59" s="7"/>
      <c r="BQ59" s="7"/>
      <c r="BR59" s="7"/>
      <c r="BS59" s="7"/>
      <c r="BT59" s="7">
        <f>+SUM(BU59/BO$53)</f>
        <v>2991.7481459897745</v>
      </c>
      <c r="BU59" s="7">
        <f>+'3 Analysis'!J263</f>
        <v>219699.008389011</v>
      </c>
      <c r="BW59" s="7"/>
      <c r="BX59" s="7"/>
      <c r="BY59" s="7"/>
      <c r="BZ59" s="7"/>
      <c r="CA59" s="7"/>
      <c r="CB59" s="7">
        <f>+SUM(CC59/BW$53)</f>
        <v>4449.1469042590934</v>
      </c>
      <c r="CC59" s="7">
        <f>+'3 Analysis'!K263</f>
        <v>268234.58605178603</v>
      </c>
      <c r="CD59" s="7"/>
      <c r="CE59" s="7"/>
      <c r="CF59" s="7"/>
      <c r="CG59" s="7"/>
      <c r="CH59" s="7"/>
      <c r="CI59" s="7"/>
      <c r="CJ59" s="7">
        <f>+SUM(CK59/CE$53)</f>
        <v>810.78155796790418</v>
      </c>
      <c r="CK59" s="7">
        <f>+'3 Analysis'!B263</f>
        <v>119757.750308324</v>
      </c>
      <c r="CL59" s="349"/>
      <c r="CN59" s="7"/>
      <c r="CO59" s="7"/>
      <c r="CP59" s="7"/>
      <c r="CQ59" s="7"/>
      <c r="CR59" s="7"/>
      <c r="CS59" s="7">
        <f>+SUM(CU59/CN$53)</f>
        <v>853.75702731899867</v>
      </c>
      <c r="CT59" s="7">
        <f>+SUM(CU59/CN$70)</f>
        <v>128176.00220610431</v>
      </c>
      <c r="CU59" s="7">
        <f>+SUM((DC59*CW$70*$CO$74)+(DK59*DE$70*$CO$74)+(DS59*DM$70*$CO$74)+(EA59*DU$70*$CO$74)+(EI59*EC$70*$CO$74)+(EQ59*EK$70*$CO$74))</f>
        <v>6948805925.0914898</v>
      </c>
      <c r="DB59" s="7">
        <f>+SUM(DC59/CW$53)</f>
        <v>1020.6245353159851</v>
      </c>
      <c r="DC59" s="7">
        <f>+'3 Analysis'!AK542*CW$53</f>
        <v>205782.96111475542</v>
      </c>
      <c r="DD59" s="7"/>
      <c r="DE59" s="7"/>
      <c r="DF59" s="7"/>
      <c r="DG59" s="7"/>
      <c r="DH59" s="7"/>
      <c r="DI59" s="7"/>
      <c r="DJ59" s="7">
        <f>+SUM(DK59/DE$53)</f>
        <v>1020.624535315985</v>
      </c>
      <c r="DK59" s="7">
        <f>+'3 Analysis'!AK542*DE$53</f>
        <v>183928.95909226889</v>
      </c>
      <c r="DL59" s="7"/>
      <c r="DM59" s="7"/>
      <c r="DN59" s="7"/>
      <c r="DO59" s="7"/>
      <c r="DP59" s="7"/>
      <c r="DQ59" s="7"/>
      <c r="DR59" s="7">
        <f>+SUM(DS59/DM$53)</f>
        <v>1095.8823529411766</v>
      </c>
      <c r="DS59" s="7">
        <f>+'3 Analysis'!AM542*DM$53</f>
        <v>180168.15364290451</v>
      </c>
      <c r="DT59" s="7"/>
      <c r="DU59" s="7"/>
      <c r="DV59" s="7"/>
      <c r="DW59" s="7"/>
      <c r="DX59" s="7"/>
      <c r="DY59" s="7"/>
      <c r="DZ59" s="7">
        <f>+SUM(EA59/DU$53)</f>
        <v>1095.8823529411766</v>
      </c>
      <c r="EA59" s="7">
        <f>+'3 Analysis'!AM542*DU$53</f>
        <v>180168.15364290451</v>
      </c>
      <c r="EB59" s="7"/>
      <c r="EC59" s="7"/>
      <c r="ED59" s="7"/>
      <c r="EE59" s="7"/>
      <c r="EF59" s="7"/>
      <c r="EG59" s="7"/>
      <c r="EH59" s="7">
        <f>+SUM(EI59/EC$53)</f>
        <v>563.8335287221571</v>
      </c>
      <c r="EI59" s="7">
        <f>+'3 Analysis'!AO542*EC$53</f>
        <v>51048.690330221805</v>
      </c>
      <c r="EJ59" s="7"/>
      <c r="EK59" s="7"/>
      <c r="EL59" s="7"/>
      <c r="EM59" s="7"/>
      <c r="EN59" s="7"/>
      <c r="EO59" s="7"/>
      <c r="EP59" s="7">
        <f>+SUM(EQ59/EK$53)</f>
        <v>296.99419167473377</v>
      </c>
      <c r="EQ59" s="7">
        <f>+'3 Analysis'!AN542*EK$53</f>
        <v>48907.646433158559</v>
      </c>
      <c r="ER59" s="7"/>
      <c r="ES59" s="7"/>
      <c r="ET59" s="7"/>
      <c r="EU59" s="7"/>
      <c r="EV59" s="7"/>
      <c r="EW59" s="7"/>
      <c r="EX59" s="7">
        <f>+SUM(EY59/ES$53)</f>
        <v>5235.1960784313733</v>
      </c>
      <c r="EY59" s="7">
        <f>+'3 Analysis'!AL542*ES$53</f>
        <v>124884.71901177043</v>
      </c>
      <c r="EZ59" s="7"/>
      <c r="FA59" s="7"/>
      <c r="FB59" s="7"/>
      <c r="FC59" s="7"/>
      <c r="FD59" s="7"/>
      <c r="FE59" s="7"/>
      <c r="FF59" s="7">
        <f>+SUM(FH59/FA$53)</f>
        <v>853.75702731899878</v>
      </c>
      <c r="FG59" s="7">
        <f>+SUM(FH59/FA$70)</f>
        <v>130383.45432920393</v>
      </c>
      <c r="FH59" s="7">
        <f>+SUM(DC59*CW$70)+(DK59*DE$70)+(DS59*DM$70+(EA59*DU$70)+(EI59*EC$70)+(EQ59*EK$70))</f>
        <v>7068478532.5089483</v>
      </c>
      <c r="FI59" s="7">
        <f>+SUM(FH59*$CO$74)</f>
        <v>6948805925.0914907</v>
      </c>
      <c r="FJ59" s="7"/>
      <c r="FK59" s="19"/>
      <c r="FR59" s="7"/>
      <c r="FX59" s="19"/>
      <c r="FZ59" s="352" t="s">
        <v>863</v>
      </c>
      <c r="GB59" s="346"/>
      <c r="GC59" s="346"/>
      <c r="GD59" s="346"/>
      <c r="GE59" s="346"/>
      <c r="GF59" s="346"/>
      <c r="GG59" s="346"/>
      <c r="GH59"/>
      <c r="GI59" s="346"/>
      <c r="GJ59" s="346"/>
      <c r="GK59" s="346"/>
      <c r="GL59" s="346"/>
      <c r="GM59" s="346"/>
      <c r="GN59" s="346"/>
      <c r="GP59" s="346"/>
      <c r="GQ59" s="346"/>
      <c r="GR59" s="346"/>
      <c r="GT59" s="19"/>
      <c r="GV59" s="5" t="s">
        <v>943</v>
      </c>
    </row>
    <row r="60" spans="1:204" x14ac:dyDescent="0.35">
      <c r="A60" s="352"/>
      <c r="B60" s="7"/>
      <c r="C60" s="7"/>
      <c r="D60" s="7"/>
      <c r="E60" s="7"/>
      <c r="F60" s="7"/>
      <c r="H60" s="7"/>
      <c r="I60" s="7"/>
      <c r="K60" s="7"/>
      <c r="L60" s="7"/>
      <c r="M60" s="7"/>
      <c r="N60" s="7"/>
      <c r="O60" s="7"/>
      <c r="Q60" s="7"/>
      <c r="S60" s="7"/>
      <c r="T60" s="7"/>
      <c r="U60" s="7"/>
      <c r="V60" s="7"/>
      <c r="W60" s="7"/>
      <c r="Y60" s="7"/>
      <c r="AA60" s="7"/>
      <c r="AB60" s="7"/>
      <c r="AC60" s="7"/>
      <c r="AD60" s="7"/>
      <c r="AE60" s="7"/>
      <c r="AG60" s="7"/>
      <c r="AI60" s="7"/>
      <c r="AJ60" s="7"/>
      <c r="AK60" s="7"/>
      <c r="AL60" s="7"/>
      <c r="AM60" s="7"/>
      <c r="AO60" s="7"/>
      <c r="AQ60" s="7"/>
      <c r="AR60" s="7"/>
      <c r="AS60" s="7"/>
      <c r="AT60" s="7"/>
      <c r="AU60" s="7"/>
      <c r="AW60" s="7"/>
      <c r="AY60" s="7"/>
      <c r="AZ60" s="7"/>
      <c r="BA60" s="7"/>
      <c r="BB60" s="7"/>
      <c r="BC60" s="7"/>
      <c r="BE60" s="7"/>
      <c r="BG60" s="7"/>
      <c r="BH60" s="7"/>
      <c r="BI60" s="7"/>
      <c r="BJ60" s="7"/>
      <c r="BK60" s="7"/>
      <c r="BM60" s="7"/>
      <c r="BO60" s="7"/>
      <c r="BP60" s="7"/>
      <c r="BQ60" s="7"/>
      <c r="BR60" s="7"/>
      <c r="BS60" s="7"/>
      <c r="BU60" s="7"/>
      <c r="BW60" s="7"/>
      <c r="BX60" s="7"/>
      <c r="BY60" s="7"/>
      <c r="BZ60" s="7"/>
      <c r="CA60" s="7"/>
      <c r="CC60" s="7"/>
      <c r="CD60" s="7"/>
      <c r="CE60" s="7"/>
      <c r="CF60" s="7"/>
      <c r="CG60" s="7"/>
      <c r="CH60" s="7"/>
      <c r="CI60" s="7"/>
      <c r="CK60" s="7"/>
      <c r="CL60" s="349"/>
      <c r="CN60" s="7"/>
      <c r="CO60" s="7"/>
      <c r="CP60" s="7"/>
      <c r="CQ60" s="7"/>
      <c r="CR60" s="7"/>
      <c r="CU60" s="7"/>
      <c r="DC60" s="7"/>
      <c r="DD60" s="7"/>
      <c r="DE60" s="7"/>
      <c r="DF60" s="7"/>
      <c r="DG60" s="7"/>
      <c r="DH60" s="7"/>
      <c r="DI60" s="7"/>
      <c r="DK60" s="7"/>
      <c r="DL60" s="7"/>
      <c r="DM60" s="7"/>
      <c r="DN60" s="7"/>
      <c r="DO60" s="7"/>
      <c r="DP60" s="7"/>
      <c r="DQ60" s="7"/>
      <c r="DS60" s="7"/>
      <c r="DT60" s="7"/>
      <c r="DU60" s="7"/>
      <c r="DV60" s="7"/>
      <c r="DW60" s="7"/>
      <c r="DX60" s="7"/>
      <c r="DY60" s="7"/>
      <c r="EA60" s="7"/>
      <c r="EB60" s="7"/>
      <c r="EC60" s="7"/>
      <c r="ED60" s="7"/>
      <c r="EE60" s="7"/>
      <c r="EF60" s="7"/>
      <c r="EG60" s="7"/>
      <c r="EI60" s="7"/>
      <c r="EJ60" s="7"/>
      <c r="EK60" s="7"/>
      <c r="EL60" s="7"/>
      <c r="EM60" s="7"/>
      <c r="EN60" s="7"/>
      <c r="EO60" s="7"/>
      <c r="EQ60" s="7"/>
      <c r="ER60" s="7"/>
      <c r="ES60" s="7"/>
      <c r="ET60" s="7"/>
      <c r="EU60" s="7"/>
      <c r="EV60" s="7"/>
      <c r="EW60" s="7"/>
      <c r="EY60" s="7"/>
      <c r="EZ60" s="7"/>
      <c r="FA60" s="7"/>
      <c r="FB60" s="7"/>
      <c r="FC60" s="7"/>
      <c r="FD60" s="7"/>
      <c r="FE60" s="7"/>
      <c r="FH60" s="7"/>
      <c r="FI60" s="7"/>
      <c r="FJ60" s="7"/>
      <c r="FK60" s="19"/>
      <c r="FX60" s="19"/>
      <c r="FZ60" s="352"/>
      <c r="GH60"/>
      <c r="GT60" s="19"/>
    </row>
    <row r="61" spans="1:204" x14ac:dyDescent="0.35">
      <c r="A61" s="258" t="s">
        <v>243</v>
      </c>
      <c r="B61" s="7"/>
      <c r="C61" s="7"/>
      <c r="D61" s="7"/>
      <c r="E61" s="7"/>
      <c r="F61" s="7"/>
      <c r="G61" s="7">
        <f>+SUM(H61/B$53)</f>
        <v>37.840074552170961</v>
      </c>
      <c r="H61" s="347">
        <f>+SUM(H53-H59)</f>
        <v>315936594.28662682</v>
      </c>
      <c r="I61" s="347">
        <f>+SUM(I53-I59)</f>
        <v>258782975.37722874</v>
      </c>
      <c r="K61" s="7"/>
      <c r="L61" s="7"/>
      <c r="M61" s="7"/>
      <c r="N61" s="7"/>
      <c r="O61" s="7"/>
      <c r="P61" s="7">
        <f>+SUM(Q61/K$53)</f>
        <v>50.572319207870152</v>
      </c>
      <c r="Q61" s="347">
        <f>+SUM(Q53-Q59)</f>
        <v>9113.7472291960003</v>
      </c>
      <c r="S61" s="7"/>
      <c r="T61" s="7"/>
      <c r="U61" s="7"/>
      <c r="V61" s="7"/>
      <c r="W61" s="7"/>
      <c r="X61" s="7">
        <f>+SUM(Y61/S$53)</f>
        <v>160.1914694105717</v>
      </c>
      <c r="Y61" s="347">
        <f>+SUM(Y53-Y59)</f>
        <v>37873.720810846018</v>
      </c>
      <c r="AA61" s="7"/>
      <c r="AB61" s="7"/>
      <c r="AC61" s="7"/>
      <c r="AD61" s="7"/>
      <c r="AE61" s="7"/>
      <c r="AF61" s="7">
        <f>+SUM(AG61/AA$53)</f>
        <v>1450.1728015889644</v>
      </c>
      <c r="AG61" s="347">
        <f>+SUM(AG53-AG59)</f>
        <v>34593.627465280006</v>
      </c>
      <c r="AI61" s="7"/>
      <c r="AJ61" s="7"/>
      <c r="AK61" s="7"/>
      <c r="AL61" s="7"/>
      <c r="AM61" s="7"/>
      <c r="AN61" s="7">
        <f>+SUM(AO61/AI$53)</f>
        <v>213.63622870428551</v>
      </c>
      <c r="AO61" s="347">
        <f>+SUM(AO53-AO59)</f>
        <v>35122.789205959998</v>
      </c>
      <c r="AQ61" s="7"/>
      <c r="AR61" s="7"/>
      <c r="AS61" s="7"/>
      <c r="AT61" s="7"/>
      <c r="AU61" s="7"/>
      <c r="AV61" s="7">
        <f>+SUM(AW61/AQ$53)</f>
        <v>-130.81356489804094</v>
      </c>
      <c r="AW61" s="347">
        <f>+SUM(AW53-AW59)</f>
        <v>-21541.780142627304</v>
      </c>
      <c r="AY61" s="7"/>
      <c r="AZ61" s="7"/>
      <c r="BA61" s="7"/>
      <c r="BB61" s="7"/>
      <c r="BC61" s="7"/>
      <c r="BD61" s="7">
        <f>+SUM(BE61/AY$53)</f>
        <v>-181.34838496172216</v>
      </c>
      <c r="BE61" s="347">
        <f>+SUM(BE53-BE59)</f>
        <v>-16419.026315759802</v>
      </c>
      <c r="BG61" s="7"/>
      <c r="BH61" s="7"/>
      <c r="BI61" s="7"/>
      <c r="BJ61" s="7"/>
      <c r="BK61" s="7"/>
      <c r="BL61" s="7">
        <f>+SUM(BM61/BG$53)</f>
        <v>-33.559309162943592</v>
      </c>
      <c r="BM61" s="347">
        <f>+SUM(BM53-BM59)</f>
        <v>-5598.4066175879998</v>
      </c>
      <c r="BO61" s="7"/>
      <c r="BP61" s="7"/>
      <c r="BQ61" s="7"/>
      <c r="BR61" s="7"/>
      <c r="BS61" s="7"/>
      <c r="BT61" s="7">
        <f>+SUM(BU61/BO$53)</f>
        <v>-7.3578494435699753</v>
      </c>
      <c r="BU61" s="347">
        <f>+SUM(BU53-BU59)</f>
        <v>-540.3236327880004</v>
      </c>
      <c r="BW61" s="7"/>
      <c r="BX61" s="7"/>
      <c r="BY61" s="7"/>
      <c r="BZ61" s="7"/>
      <c r="CA61" s="7"/>
      <c r="CB61" s="7">
        <f>+SUM(CC61/BW$53)</f>
        <v>610.28975170958745</v>
      </c>
      <c r="CC61" s="347">
        <f>+SUM(CC53-CC59)</f>
        <v>36793.754498139955</v>
      </c>
      <c r="CD61" s="347"/>
      <c r="CE61" s="7"/>
      <c r="CF61" s="7"/>
      <c r="CG61" s="7"/>
      <c r="CH61" s="7"/>
      <c r="CI61" s="7"/>
      <c r="CJ61" s="7">
        <f>+SUM(CK61/CE$53)</f>
        <v>37.443939365370746</v>
      </c>
      <c r="CK61" s="347">
        <f>+SUM(CK53-CK59)</f>
        <v>5530.7152672749944</v>
      </c>
      <c r="CL61" s="349"/>
      <c r="CN61" s="7"/>
      <c r="CO61" s="7"/>
      <c r="CP61" s="7"/>
      <c r="CQ61" s="7"/>
      <c r="CR61" s="7"/>
      <c r="CS61" s="7">
        <f>+SUM(CU61/CN$53)</f>
        <v>118.4370031861191</v>
      </c>
      <c r="CT61" s="7">
        <f>+SUM(CU61/CN$70)</f>
        <v>17781.149783726727</v>
      </c>
      <c r="CU61" s="347">
        <f>+SUM(CU53-CU59)</f>
        <v>963969517.26908493</v>
      </c>
      <c r="DB61" s="7">
        <f>+SUM(DC61/CW$53)</f>
        <v>-183.68053531598522</v>
      </c>
      <c r="DC61" s="347">
        <f>+SUM(DC53-DC59)</f>
        <v>-37034.505000180594</v>
      </c>
      <c r="DD61" s="7"/>
      <c r="DE61" s="7"/>
      <c r="DF61" s="7"/>
      <c r="DG61" s="7"/>
      <c r="DH61" s="7"/>
      <c r="DI61" s="7"/>
      <c r="DJ61" s="7">
        <f>+SUM(DK61/DE$53)</f>
        <v>-343.04120198265161</v>
      </c>
      <c r="DK61" s="347">
        <f>+SUM(DK53-DK59)</f>
        <v>-61820.198342474323</v>
      </c>
      <c r="DL61" s="7"/>
      <c r="DM61" s="7"/>
      <c r="DN61" s="7"/>
      <c r="DO61" s="7"/>
      <c r="DP61" s="7"/>
      <c r="DQ61" s="7"/>
      <c r="DR61" s="7">
        <f>+SUM(DS61/DM$53)</f>
        <v>684.98764705882388</v>
      </c>
      <c r="DS61" s="347">
        <f>+SUM(DS53-DS59)</f>
        <v>112615.15372299295</v>
      </c>
      <c r="DT61" s="7"/>
      <c r="DU61" s="7"/>
      <c r="DV61" s="7"/>
      <c r="DW61" s="7"/>
      <c r="DX61" s="7"/>
      <c r="DY61" s="7"/>
      <c r="DZ61" s="7">
        <f>+SUM(EA61/DU$53)</f>
        <v>662.01764705882385</v>
      </c>
      <c r="EA61" s="347">
        <f>+SUM(EA53-EA59)</f>
        <v>108838.77893415678</v>
      </c>
      <c r="EB61" s="7"/>
      <c r="EC61" s="7"/>
      <c r="ED61" s="7"/>
      <c r="EE61" s="7"/>
      <c r="EF61" s="7"/>
      <c r="EG61" s="7"/>
      <c r="EH61" s="7">
        <f>+SUM(EI61/EC$53)</f>
        <v>261.8178998492715</v>
      </c>
      <c r="EI61" s="347">
        <f>+SUM(EI53-EI59)</f>
        <v>23704.622395559323</v>
      </c>
      <c r="EJ61" s="7"/>
      <c r="EK61" s="7"/>
      <c r="EL61" s="7"/>
      <c r="EM61" s="7"/>
      <c r="EN61" s="7"/>
      <c r="EO61" s="7"/>
      <c r="EP61" s="7">
        <f>+SUM(EQ61/EK$53)</f>
        <v>-53.676009856551978</v>
      </c>
      <c r="EQ61" s="347">
        <f>+SUM(EQ53-EQ59)</f>
        <v>-8839.120042058079</v>
      </c>
      <c r="ER61" s="347"/>
      <c r="ES61" s="7"/>
      <c r="ET61" s="7"/>
      <c r="EU61" s="7"/>
      <c r="EV61" s="7"/>
      <c r="EW61" s="7"/>
      <c r="EX61" s="7">
        <f>+SUM(EY61/ES$53)</f>
        <v>208.13860888426834</v>
      </c>
      <c r="EY61" s="347">
        <f>+SUM(EY53-EY59)</f>
        <v>4965.1113915490714</v>
      </c>
      <c r="EZ61" s="347"/>
      <c r="FA61" s="7"/>
      <c r="FB61" s="7"/>
      <c r="FC61" s="7"/>
      <c r="FD61" s="7"/>
      <c r="FE61" s="7"/>
      <c r="FF61" s="7">
        <f>+SUM(FH61/FA$53)</f>
        <v>13.417208351974628</v>
      </c>
      <c r="FG61" s="7">
        <f>+SUM(FH61/FA$70)</f>
        <v>2049.0396171362422</v>
      </c>
      <c r="FH61" s="347">
        <f>+SUM(FH53-FH59)</f>
        <v>111084589.83927822</v>
      </c>
      <c r="FI61" s="347">
        <f>+SUM(FI53-FI59)</f>
        <v>118153543.86664867</v>
      </c>
      <c r="FJ61" s="347"/>
      <c r="FK61" s="19"/>
      <c r="FX61" s="19"/>
      <c r="FZ61" s="258" t="s">
        <v>862</v>
      </c>
      <c r="GB61" s="346"/>
      <c r="GC61" s="346"/>
      <c r="GD61" s="346"/>
      <c r="GE61" s="346"/>
      <c r="GF61" s="346"/>
      <c r="GG61" s="346"/>
      <c r="GH61"/>
      <c r="GI61" s="346"/>
      <c r="GJ61" s="346"/>
      <c r="GK61" s="346"/>
      <c r="GL61" s="346"/>
      <c r="GM61" s="346"/>
      <c r="GN61" s="346"/>
      <c r="GP61" s="346"/>
      <c r="GQ61" s="346"/>
      <c r="GR61" s="346"/>
      <c r="GT61" s="19"/>
    </row>
    <row r="62" spans="1:204" x14ac:dyDescent="0.35">
      <c r="A62" s="352"/>
      <c r="B62" s="7"/>
      <c r="C62" s="7"/>
      <c r="D62" s="7"/>
      <c r="E62" s="7"/>
      <c r="F62" s="7"/>
      <c r="H62" s="7"/>
      <c r="I62" s="7"/>
      <c r="K62" s="7"/>
      <c r="L62" s="7"/>
      <c r="M62" s="7"/>
      <c r="N62" s="7"/>
      <c r="O62" s="7"/>
      <c r="Q62" s="7"/>
      <c r="S62" s="7"/>
      <c r="T62" s="7"/>
      <c r="U62" s="7"/>
      <c r="V62" s="7"/>
      <c r="W62" s="7"/>
      <c r="Y62" s="7"/>
      <c r="AA62" s="7"/>
      <c r="AB62" s="7"/>
      <c r="AC62" s="7"/>
      <c r="AD62" s="7"/>
      <c r="AE62" s="7"/>
      <c r="AG62" s="7"/>
      <c r="AI62" s="7"/>
      <c r="AJ62" s="7"/>
      <c r="AK62" s="7"/>
      <c r="AL62" s="7"/>
      <c r="AM62" s="7"/>
      <c r="AO62" s="7"/>
      <c r="AQ62" s="7"/>
      <c r="AR62" s="7"/>
      <c r="AS62" s="7"/>
      <c r="AT62" s="7"/>
      <c r="AU62" s="7"/>
      <c r="AW62" s="7"/>
      <c r="AY62" s="7"/>
      <c r="AZ62" s="7"/>
      <c r="BA62" s="7"/>
      <c r="BB62" s="7"/>
      <c r="BC62" s="7"/>
      <c r="BE62" s="7"/>
      <c r="BG62" s="7"/>
      <c r="BH62" s="7"/>
      <c r="BI62" s="7"/>
      <c r="BJ62" s="7"/>
      <c r="BK62" s="7"/>
      <c r="BM62" s="7"/>
      <c r="BO62" s="7"/>
      <c r="BP62" s="7"/>
      <c r="BQ62" s="7"/>
      <c r="BR62" s="7"/>
      <c r="BS62" s="7"/>
      <c r="BU62" s="7"/>
      <c r="BW62" s="7"/>
      <c r="BX62" s="7"/>
      <c r="BY62" s="7"/>
      <c r="BZ62" s="7"/>
      <c r="CA62" s="7"/>
      <c r="CC62" s="7"/>
      <c r="CD62" s="7"/>
      <c r="CE62" s="7"/>
      <c r="CF62" s="7"/>
      <c r="CG62" s="7"/>
      <c r="CH62" s="7"/>
      <c r="CI62" s="7"/>
      <c r="CK62" s="7"/>
      <c r="CL62" s="349"/>
      <c r="CN62" s="7"/>
      <c r="CO62" s="7"/>
      <c r="CP62" s="7"/>
      <c r="CQ62" s="7"/>
      <c r="CR62" s="7"/>
      <c r="CU62" s="7"/>
      <c r="DC62" s="7"/>
      <c r="DD62" s="7"/>
      <c r="DE62" s="7"/>
      <c r="DF62" s="7"/>
      <c r="DG62" s="7"/>
      <c r="DH62" s="7"/>
      <c r="DI62" s="7"/>
      <c r="DK62" s="7"/>
      <c r="DL62" s="7"/>
      <c r="DM62" s="7"/>
      <c r="DN62" s="7"/>
      <c r="DO62" s="7"/>
      <c r="DP62" s="7"/>
      <c r="DQ62" s="7"/>
      <c r="DS62" s="7"/>
      <c r="DT62" s="7"/>
      <c r="DU62" s="7"/>
      <c r="DV62" s="7"/>
      <c r="DW62" s="7"/>
      <c r="DX62" s="7"/>
      <c r="DY62" s="7"/>
      <c r="EA62" s="7"/>
      <c r="EB62" s="7"/>
      <c r="EC62" s="7"/>
      <c r="ED62" s="7"/>
      <c r="EE62" s="7"/>
      <c r="EF62" s="7"/>
      <c r="EG62" s="7"/>
      <c r="EI62" s="7"/>
      <c r="EJ62" s="7"/>
      <c r="EK62" s="7"/>
      <c r="EL62" s="7"/>
      <c r="EM62" s="7"/>
      <c r="EN62" s="7"/>
      <c r="EO62" s="7"/>
      <c r="EQ62" s="7"/>
      <c r="ER62" s="7"/>
      <c r="ES62" s="7"/>
      <c r="ET62" s="7"/>
      <c r="EU62" s="7"/>
      <c r="EV62" s="7"/>
      <c r="EW62" s="7"/>
      <c r="EY62" s="7"/>
      <c r="EZ62" s="7"/>
      <c r="FA62" s="7"/>
      <c r="FB62" s="7"/>
      <c r="FC62" s="7"/>
      <c r="FD62" s="7"/>
      <c r="FE62" s="7"/>
      <c r="FH62" s="7"/>
      <c r="FI62" s="7"/>
      <c r="FJ62" s="7"/>
      <c r="FK62" s="19"/>
      <c r="FX62" s="19"/>
      <c r="FZ62" s="352"/>
      <c r="GH62"/>
      <c r="GT62" s="19"/>
    </row>
    <row r="63" spans="1:204" x14ac:dyDescent="0.35">
      <c r="A63" s="258" t="s">
        <v>248</v>
      </c>
      <c r="B63" s="7"/>
      <c r="C63" s="7"/>
      <c r="D63" s="7"/>
      <c r="E63" s="7"/>
      <c r="F63" s="7"/>
      <c r="G63" s="7">
        <f>+SUM(H63/B$53)</f>
        <v>26.234660385986654</v>
      </c>
      <c r="H63" s="7">
        <f>+SUM((Q63*K$70)+(Y63*S$70)+(AG63*AA$70)+(AO63*AI$70)+(AW63*AQ$70)+(BE63*AY$70)+(BM63*BG$70)+(BU63*BO$70)+(CC63*BW$70))</f>
        <v>219039982.15403566</v>
      </c>
      <c r="I63" s="7">
        <f>+SUM((Q63*K$70)+(Y63*S$70)+(AG63*AA$70)+(AO63*AI$70)+(AW63*AQ$70)+(BE63*AY$70)+(BM63*BG$70))</f>
        <v>213960342.79713565</v>
      </c>
      <c r="K63" s="7"/>
      <c r="L63" s="7"/>
      <c r="M63" s="7"/>
      <c r="N63" s="7"/>
      <c r="O63" s="7"/>
      <c r="P63" s="7">
        <f>+SUM(Q63/K$53)</f>
        <v>14.476942420581375</v>
      </c>
      <c r="Q63" s="7">
        <f>+'3 Analysis'!C269</f>
        <v>2608.9211635813399</v>
      </c>
      <c r="S63" s="7"/>
      <c r="T63" s="7"/>
      <c r="U63" s="7"/>
      <c r="V63" s="7"/>
      <c r="W63" s="7"/>
      <c r="X63" s="7">
        <f>+SUM(Y63/S$53)</f>
        <v>16.957021908854372</v>
      </c>
      <c r="Y63" s="7">
        <f>+'3 Analysis'!D269</f>
        <v>4009.1118205134999</v>
      </c>
      <c r="AA63" s="7"/>
      <c r="AB63" s="7"/>
      <c r="AC63" s="7"/>
      <c r="AD63" s="7"/>
      <c r="AE63" s="7"/>
      <c r="AF63" s="7">
        <f>+SUM(AG63/AA$53)</f>
        <v>0</v>
      </c>
      <c r="AG63" s="7"/>
      <c r="AI63" s="7"/>
      <c r="AJ63" s="7"/>
      <c r="AK63" s="7"/>
      <c r="AL63" s="7"/>
      <c r="AM63" s="7"/>
      <c r="AN63" s="7">
        <f>+SUM(AO63/AI$53)</f>
        <v>20.355697800567935</v>
      </c>
      <c r="AO63" s="7">
        <f>+'3 Analysis'!F269</f>
        <v>3346.5713532099498</v>
      </c>
      <c r="AQ63" s="7"/>
      <c r="AR63" s="7"/>
      <c r="AS63" s="7"/>
      <c r="AT63" s="7"/>
      <c r="AU63" s="7"/>
      <c r="AV63" s="7">
        <f>+SUM(AW63/AQ$53)</f>
        <v>62.741158758070974</v>
      </c>
      <c r="AW63" s="7">
        <f>+'3 Analysis'!G269</f>
        <v>10331.927341889001</v>
      </c>
      <c r="AY63" s="7"/>
      <c r="AZ63" s="7"/>
      <c r="BA63" s="7"/>
      <c r="BB63" s="7"/>
      <c r="BC63" s="7"/>
      <c r="BD63" s="7">
        <f>+SUM(BE63/AY$53)</f>
        <v>30.891176175772539</v>
      </c>
      <c r="BE63" s="7">
        <f>+'3 Analysis'!H269</f>
        <v>2796.84340537049</v>
      </c>
      <c r="BG63" s="7"/>
      <c r="BH63" s="7"/>
      <c r="BI63" s="7"/>
      <c r="BJ63" s="7"/>
      <c r="BK63" s="7"/>
      <c r="BL63" s="7">
        <f>+SUM(BM63/BG$53)</f>
        <v>26.833309939527126</v>
      </c>
      <c r="BM63" s="7">
        <f>+'3 Analysis'!I269</f>
        <v>4476.3668765600396</v>
      </c>
      <c r="BO63" s="7"/>
      <c r="BP63" s="7"/>
      <c r="BQ63" s="7"/>
      <c r="BR63" s="7"/>
      <c r="BS63" s="7"/>
      <c r="BT63" s="7">
        <f>+SUM(BU63/BO$53)</f>
        <v>32.689901720954516</v>
      </c>
      <c r="BU63" s="7">
        <f>+'3 Analysis'!J269</f>
        <v>2400.58275027422</v>
      </c>
      <c r="BW63" s="7"/>
      <c r="BX63" s="7"/>
      <c r="BY63" s="7"/>
      <c r="BZ63" s="7"/>
      <c r="CA63" s="7"/>
      <c r="CB63" s="7">
        <f>+SUM(CC63/BW$53)</f>
        <v>19.693857253040349</v>
      </c>
      <c r="CC63" s="7">
        <f>+'3 Analysis'!K269</f>
        <v>1187.3228197916601</v>
      </c>
      <c r="CD63" s="7"/>
      <c r="CE63" s="7"/>
      <c r="CF63" s="7"/>
      <c r="CG63" s="7"/>
      <c r="CH63" s="7"/>
      <c r="CI63" s="7"/>
      <c r="CJ63" s="7">
        <f>+SUM(CK63/CE$53)</f>
        <v>26.204656458564124</v>
      </c>
      <c r="CK63" s="7">
        <f>+'3 Analysis'!B269</f>
        <v>3870.5995150476301</v>
      </c>
      <c r="CL63" s="349"/>
      <c r="CN63" s="7"/>
      <c r="CO63" s="7"/>
      <c r="CP63" s="7"/>
      <c r="CQ63" s="7"/>
      <c r="CR63" s="7"/>
      <c r="CS63" s="7">
        <f>+SUM(CU63/CN$53)</f>
        <v>89.229889490065062</v>
      </c>
      <c r="CT63" s="7">
        <f>+SUM(CU63/CN$70)</f>
        <v>13396.235868235661</v>
      </c>
      <c r="CU63" s="7">
        <f>+SUM((DC63*CW$70*$CO$74)+(DK63*DE$70*$CO$74)+(DS63*DM$70*$CO$74)+(EA63*DU$70*$CO$74)+(EI63*EC$70*$CO$74)+(EQ63*EK$70*$CO$74))</f>
        <v>726250168.30713606</v>
      </c>
      <c r="DB63" s="7">
        <f>+SUM(DC63/CW$53)</f>
        <v>99.427509293680302</v>
      </c>
      <c r="DC63" s="7">
        <f>+'3 Analysis'!AK546*CW$53</f>
        <v>20047.026669199007</v>
      </c>
      <c r="DD63" s="7"/>
      <c r="DE63" s="7"/>
      <c r="DF63" s="7"/>
      <c r="DG63" s="7"/>
      <c r="DH63" s="7"/>
      <c r="DI63" s="7"/>
      <c r="DJ63" s="7">
        <f>+SUM(DK63/DE$53)</f>
        <v>99.427509293680302</v>
      </c>
      <c r="DK63" s="7">
        <f>+SUM('3 Analysis'!AK546*DE$53)</f>
        <v>17918.046898472487</v>
      </c>
      <c r="DL63" s="7"/>
      <c r="DM63" s="7"/>
      <c r="DN63" s="7"/>
      <c r="DO63" s="7"/>
      <c r="DP63" s="7"/>
      <c r="DQ63" s="7"/>
      <c r="DR63" s="7">
        <f>+SUM(DS63/DM$53)</f>
        <v>48.002450980392162</v>
      </c>
      <c r="DS63" s="7">
        <f>+SUM('3 Analysis'!AM546*DM$53)</f>
        <v>7891.8261073006906</v>
      </c>
      <c r="DT63" s="7"/>
      <c r="DU63" s="7"/>
      <c r="DV63" s="7"/>
      <c r="DW63" s="7"/>
      <c r="DX63" s="7"/>
      <c r="DY63" s="7"/>
      <c r="DZ63" s="7">
        <f>+SUM(EA63/DU$53)</f>
        <v>48.002450980392162</v>
      </c>
      <c r="EA63" s="7">
        <f>+SUM('3 Analysis'!AM546*DU$53)</f>
        <v>7891.8261073006906</v>
      </c>
      <c r="EB63" s="7"/>
      <c r="EC63" s="7"/>
      <c r="ED63" s="7"/>
      <c r="EE63" s="7"/>
      <c r="EF63" s="7"/>
      <c r="EG63" s="7"/>
      <c r="EH63" s="7">
        <f>+SUM(EI63/EC$53)</f>
        <v>109.49589683470106</v>
      </c>
      <c r="EI63" s="7">
        <f>+SUM('3 Analysis'!AO546*EC$53)</f>
        <v>9913.6036528593759</v>
      </c>
      <c r="EJ63" s="7"/>
      <c r="EK63" s="7"/>
      <c r="EL63" s="7"/>
      <c r="EM63" s="7"/>
      <c r="EN63" s="7"/>
      <c r="EO63" s="7"/>
      <c r="EP63" s="7">
        <f>+SUM(EQ63/EK$53)</f>
        <v>66.945788964182</v>
      </c>
      <c r="EQ63" s="7">
        <f>+SUM('3 Analysis'!AN546*EK$53)</f>
        <v>11024.326632067277</v>
      </c>
      <c r="ER63" s="7"/>
      <c r="ES63" s="7"/>
      <c r="ET63" s="7"/>
      <c r="EU63" s="7"/>
      <c r="EV63" s="7"/>
      <c r="EW63" s="7"/>
      <c r="EX63" s="7">
        <f>+SUM(EY63/ES$53)</f>
        <v>151.07843137254903</v>
      </c>
      <c r="EY63" s="7">
        <f>+'3 Analysis'!AL546*ES$53</f>
        <v>3603.9504859105646</v>
      </c>
      <c r="EZ63" s="7"/>
      <c r="FA63" s="7"/>
      <c r="FB63" s="7"/>
      <c r="FC63" s="7"/>
      <c r="FD63" s="7"/>
      <c r="FE63" s="7"/>
      <c r="FF63" s="7">
        <f>+SUM(FH63/FA$53)</f>
        <v>89.229889490065062</v>
      </c>
      <c r="FG63" s="7">
        <f>+SUM(FH63/FA$70)</f>
        <v>13626.946366300108</v>
      </c>
      <c r="FH63" s="7">
        <f>+SUM(DC63*CW$70)+(DK63*DE$70)+(DS63*DM$70+(EA63*DU$70)+(EI63*EC$70)+(EQ63*EK$70))</f>
        <v>738757677.11017382</v>
      </c>
      <c r="FI63" s="7">
        <f>+SUM(FH63*$CO$74)</f>
        <v>726250168.30713606</v>
      </c>
      <c r="FJ63" s="7"/>
      <c r="FK63" s="19"/>
      <c r="FX63" s="19"/>
      <c r="FZ63" s="258" t="s">
        <v>862</v>
      </c>
      <c r="GB63" s="346"/>
      <c r="GC63" s="346"/>
      <c r="GD63" s="346"/>
      <c r="GE63" s="346"/>
      <c r="GF63" s="346"/>
      <c r="GG63" s="346"/>
      <c r="GH63"/>
      <c r="GI63" s="346"/>
      <c r="GJ63" s="346"/>
      <c r="GK63" s="346"/>
      <c r="GL63" s="346"/>
      <c r="GM63" s="346"/>
      <c r="GN63" s="346"/>
      <c r="GP63" s="346"/>
      <c r="GQ63" s="346"/>
      <c r="GR63" s="346"/>
      <c r="GT63" s="19"/>
      <c r="GV63" s="5" t="s">
        <v>943</v>
      </c>
    </row>
    <row r="64" spans="1:204" x14ac:dyDescent="0.35">
      <c r="A64" s="258" t="s">
        <v>213</v>
      </c>
      <c r="B64" s="7"/>
      <c r="C64" s="7"/>
      <c r="D64" s="7"/>
      <c r="E64" s="7"/>
      <c r="F64" s="7"/>
      <c r="G64" s="7">
        <f>+SUM(H64/B$53)</f>
        <v>88.603167347824396</v>
      </c>
      <c r="H64" s="7">
        <f>+SUM((Q64*K$70)+(Y64*S$70)+(AG64*AA$70)+(AO64*AI$70)+(AW64*AQ$70)+(BE64*AY$70)+(BM64*BG$70)+(BU64*BO$70)+(CC64*BW$70))</f>
        <v>739770818.79913163</v>
      </c>
      <c r="I64" s="7">
        <f>+SUM((Q64*K$70)+(Y64*S$70)+(AG64*AA$70)+(AO64*AI$70)+(AW64*AQ$70)+(BE64*AY$70)+(BM64*BG$70))</f>
        <v>677867042.45233166</v>
      </c>
      <c r="K64" s="7"/>
      <c r="L64" s="7"/>
      <c r="M64" s="7"/>
      <c r="N64" s="7"/>
      <c r="O64" s="7"/>
      <c r="P64" s="7">
        <f>+SUM(Q64/K$53)</f>
        <v>100.74070994828011</v>
      </c>
      <c r="Q64" s="7">
        <f>+'3 Analysis'!C270</f>
        <v>18154.7016340017</v>
      </c>
      <c r="S64" s="7"/>
      <c r="T64" s="7"/>
      <c r="U64" s="7"/>
      <c r="V64" s="7"/>
      <c r="W64" s="7"/>
      <c r="X64" s="7">
        <f>+SUM(Y64/S$53)</f>
        <v>76.707501771559308</v>
      </c>
      <c r="Y64" s="7">
        <f>+'3 Analysis'!D270</f>
        <v>18135.787859885801</v>
      </c>
      <c r="AA64" s="7"/>
      <c r="AB64" s="7"/>
      <c r="AC64" s="7"/>
      <c r="AD64" s="7"/>
      <c r="AE64" s="7"/>
      <c r="AF64" s="7">
        <f>+SUM(AG64/AA$53)</f>
        <v>555.99846237089935</v>
      </c>
      <c r="AG64" s="7">
        <f>+'3 Analysis'!E270</f>
        <v>13263.2494951309</v>
      </c>
      <c r="AI64" s="7"/>
      <c r="AJ64" s="7"/>
      <c r="AK64" s="7"/>
      <c r="AL64" s="7"/>
      <c r="AM64" s="7"/>
      <c r="AN64" s="7">
        <f>+SUM(AO64/AI$53)</f>
        <v>56.875891371994342</v>
      </c>
      <c r="AO64" s="7">
        <f>+'3 Analysis'!F270</f>
        <v>9350.6609608090494</v>
      </c>
      <c r="AQ64" s="7"/>
      <c r="AR64" s="7"/>
      <c r="AS64" s="7"/>
      <c r="AT64" s="7"/>
      <c r="AU64" s="7"/>
      <c r="AV64" s="7">
        <f>+SUM(AW64/AQ$53)</f>
        <v>16.176445519729651</v>
      </c>
      <c r="AW64" s="7">
        <f>+'3 Analysis'!G270</f>
        <v>2663.8631333593698</v>
      </c>
      <c r="AY64" s="7"/>
      <c r="AZ64" s="7"/>
      <c r="BA64" s="7"/>
      <c r="BB64" s="7"/>
      <c r="BC64" s="7"/>
      <c r="BD64" s="7">
        <f>+SUM(BE64/AY$53)</f>
        <v>107.60628585965839</v>
      </c>
      <c r="BE64" s="7">
        <f>+'3 Analysis'!H270</f>
        <v>9742.5209474229705</v>
      </c>
      <c r="BG64" s="7"/>
      <c r="BH64" s="7"/>
      <c r="BI64" s="7"/>
      <c r="BJ64" s="7"/>
      <c r="BK64" s="7"/>
      <c r="BL64" s="7">
        <f>+SUM(BM64/BG$53)</f>
        <v>82.411753019237679</v>
      </c>
      <c r="BM64" s="7">
        <f>+'3 Analysis'!I270</f>
        <v>13748.0334064618</v>
      </c>
      <c r="BO64" s="7"/>
      <c r="BP64" s="7"/>
      <c r="BQ64" s="7"/>
      <c r="BR64" s="7"/>
      <c r="BS64" s="7"/>
      <c r="BT64" s="7">
        <f>+SUM(BU64/BO$53)</f>
        <v>213.31637401258072</v>
      </c>
      <c r="BU64" s="7">
        <f>+'3 Analysis'!J270</f>
        <v>15664.886734039799</v>
      </c>
      <c r="BW64" s="7"/>
      <c r="BX64" s="7"/>
      <c r="BY64" s="7"/>
      <c r="BZ64" s="7"/>
      <c r="CA64" s="7"/>
      <c r="CB64" s="7">
        <f>+SUM(CC64/BW$53)</f>
        <v>431.74284872192106</v>
      </c>
      <c r="CC64" s="7">
        <f>+'3 Analysis'!K270</f>
        <v>26029.341534414601</v>
      </c>
      <c r="CD64" s="7"/>
      <c r="CE64" s="7"/>
      <c r="CF64" s="7"/>
      <c r="CG64" s="7"/>
      <c r="CH64" s="7"/>
      <c r="CI64" s="7"/>
      <c r="CJ64" s="7">
        <f>+SUM(CK64/CE$53)</f>
        <v>87.675610183530793</v>
      </c>
      <c r="CK64" s="7">
        <f>+'3 Analysis'!B270</f>
        <v>12950.262286188899</v>
      </c>
      <c r="CL64" s="349"/>
      <c r="CN64" s="7"/>
      <c r="CO64" s="7"/>
      <c r="CP64" s="7"/>
      <c r="CQ64" s="7"/>
      <c r="CR64" s="7"/>
      <c r="CS64" s="7">
        <f>+SUM(CU64/CN$53)</f>
        <v>284.42329675119009</v>
      </c>
      <c r="CT64" s="7">
        <f>+SUM(CU64/CN$70)</f>
        <v>42700.955828532766</v>
      </c>
      <c r="CU64" s="7">
        <f>+SUM((DC64*CW$70*$CO$74)+(DK64*DE$70*$CO$74)+(DS64*DM$70*$CO$74)+(EA64*DU$70*$CO$74)+(EI64*EC$70*$CO$74)+(EQ64*EK$70*$CO$74))</f>
        <v>2314947024.1025143</v>
      </c>
      <c r="DB64" s="7">
        <f>+SUM(DC64/CW$53)</f>
        <v>419.04832713754649</v>
      </c>
      <c r="DC64" s="7">
        <f>+'3 Analysis'!AK547*CW$53</f>
        <v>84490.429756179947</v>
      </c>
      <c r="DD64" s="7"/>
      <c r="DE64" s="7"/>
      <c r="DF64" s="7"/>
      <c r="DG64" s="7"/>
      <c r="DH64" s="7"/>
      <c r="DI64" s="7"/>
      <c r="DJ64" s="7">
        <f>+SUM(DK64/DE$53)</f>
        <v>419.04832713754649</v>
      </c>
      <c r="DK64" s="7">
        <f>+SUM('3 Analysis'!AK547*DE$53)</f>
        <v>75517.607065857053</v>
      </c>
      <c r="DL64" s="7"/>
      <c r="DM64" s="7"/>
      <c r="DN64" s="7"/>
      <c r="DO64" s="7"/>
      <c r="DP64" s="7"/>
      <c r="DQ64" s="7"/>
      <c r="DR64" s="7">
        <f>+SUM(DS64/DM$53)</f>
        <v>93.541666666666671</v>
      </c>
      <c r="DS64" s="7">
        <f>+SUM('3 Analysis'!AM547*DM$53)</f>
        <v>15378.684880527488</v>
      </c>
      <c r="DT64" s="7"/>
      <c r="DU64" s="7"/>
      <c r="DV64" s="7"/>
      <c r="DW64" s="7"/>
      <c r="DX64" s="7"/>
      <c r="DY64" s="7"/>
      <c r="DZ64" s="7">
        <f>+SUM(EA64/DU$53)</f>
        <v>93.541666666666671</v>
      </c>
      <c r="EA64" s="7">
        <f>+SUM('3 Analysis'!AM547*DU$53)</f>
        <v>15378.684880527488</v>
      </c>
      <c r="EB64" s="7"/>
      <c r="EC64" s="7"/>
      <c r="ED64" s="7"/>
      <c r="EE64" s="7"/>
      <c r="EF64" s="7"/>
      <c r="EG64" s="7"/>
      <c r="EH64" s="7">
        <f>+SUM(EI64/EC$53)</f>
        <v>138.59320046893319</v>
      </c>
      <c r="EI64" s="7">
        <f>+SUM('3 Analysis'!AO547*EC$53)</f>
        <v>12548.032375171686</v>
      </c>
      <c r="EJ64" s="7"/>
      <c r="EK64" s="7"/>
      <c r="EL64" s="7"/>
      <c r="EM64" s="7"/>
      <c r="EN64" s="7"/>
      <c r="EO64" s="7"/>
      <c r="EP64" s="7">
        <f>+SUM(EQ64/EK$53)</f>
        <v>36.360116166505328</v>
      </c>
      <c r="EQ64" s="7">
        <f>+SUM('3 Analysis'!AN547*EK$53)</f>
        <v>5987.6177904771448</v>
      </c>
      <c r="ER64" s="7"/>
      <c r="ES64" s="7"/>
      <c r="ET64" s="7"/>
      <c r="EU64" s="7"/>
      <c r="EV64" s="7"/>
      <c r="EW64" s="7"/>
      <c r="EX64" s="7">
        <f>+SUM(EY64/ES$53)</f>
        <v>1977.4509803921567</v>
      </c>
      <c r="EY64" s="7">
        <f>+'3 Analysis'!AL547*ES$53</f>
        <v>47171.759442450406</v>
      </c>
      <c r="EZ64" s="7"/>
      <c r="FA64" s="7"/>
      <c r="FB64" s="7"/>
      <c r="FC64" s="7"/>
      <c r="FD64" s="7"/>
      <c r="FE64" s="7"/>
      <c r="FF64" s="7">
        <f>+SUM(FH64/FA$53)</f>
        <v>284.42329675119004</v>
      </c>
      <c r="FG64" s="7">
        <f>+SUM(FH64/FA$70)</f>
        <v>43436.353359893648</v>
      </c>
      <c r="FH64" s="7">
        <f>+SUM(DC64*CW$70)+(DK64*DE$70)+(DS64*DM$70+(EA64*DU$70)+(EI64*EC$70)+(EQ64*EK$70))</f>
        <v>2354815132.2917614</v>
      </c>
      <c r="FI64" s="7">
        <f>+SUM(FH64*$CO$74)</f>
        <v>2314947024.1025138</v>
      </c>
      <c r="FJ64" s="7"/>
      <c r="FK64" s="19"/>
      <c r="FX64" s="19"/>
      <c r="FZ64" s="258" t="s">
        <v>863</v>
      </c>
      <c r="GB64" s="346"/>
      <c r="GC64" s="346"/>
      <c r="GD64" s="346"/>
      <c r="GE64" s="346"/>
      <c r="GF64" s="346"/>
      <c r="GG64" s="346"/>
      <c r="GH64"/>
      <c r="GI64" s="346"/>
      <c r="GJ64" s="346"/>
      <c r="GK64" s="346"/>
      <c r="GL64" s="346"/>
      <c r="GM64" s="346"/>
      <c r="GN64" s="346"/>
      <c r="GP64" s="346"/>
      <c r="GQ64" s="346"/>
      <c r="GR64" s="346"/>
      <c r="GT64" s="19"/>
      <c r="GV64" s="5" t="s">
        <v>943</v>
      </c>
    </row>
    <row r="65" spans="1:215" ht="15" thickBot="1" x14ac:dyDescent="0.4">
      <c r="A65" s="258" t="s">
        <v>216</v>
      </c>
      <c r="B65" s="7"/>
      <c r="C65" s="7"/>
      <c r="D65" s="7"/>
      <c r="E65" s="7"/>
      <c r="F65" s="7"/>
      <c r="G65" s="7">
        <f>+SUM(H65/B$53)</f>
        <v>187.07323978963387</v>
      </c>
      <c r="H65" s="7">
        <f>+SUM((Q65*K$70)+(Y65*S$70)+(AG65*AA$70)+(AO65*AI$70)+(AW65*AQ$70)+(BE65*AY$70)+(BM65*BG$70)+(BU65*BO$70)+(CC65*BW$70))</f>
        <v>1561922986.6953721</v>
      </c>
      <c r="I65" s="7">
        <f>+SUM((Q65*K$70)+(Y65*S$70)+(AG65*AA$70)+(AO65*AI$70)+(AW65*AQ$70)+(BE65*AY$70)+(BM65*BG$70))</f>
        <v>1528483914.1869721</v>
      </c>
      <c r="K65" s="7"/>
      <c r="L65" s="7"/>
      <c r="M65" s="7"/>
      <c r="N65" s="7"/>
      <c r="O65" s="7"/>
      <c r="P65" s="7">
        <f>+SUM(Q65/K$53)</f>
        <v>201.8505004059335</v>
      </c>
      <c r="Q65" s="7">
        <f>+'3 Analysis'!C271</f>
        <v>36375.916066355101</v>
      </c>
      <c r="S65" s="7"/>
      <c r="T65" s="7"/>
      <c r="U65" s="7"/>
      <c r="V65" s="7"/>
      <c r="W65" s="7"/>
      <c r="X65" s="7">
        <f>+SUM(Y65/S$53)</f>
        <v>191.63380793271492</v>
      </c>
      <c r="Y65" s="7">
        <f>+'3 Analysis'!D271</f>
        <v>45307.564543034001</v>
      </c>
      <c r="AA65" s="7"/>
      <c r="AB65" s="7"/>
      <c r="AC65" s="7"/>
      <c r="AD65" s="7"/>
      <c r="AE65" s="7"/>
      <c r="AF65" s="7">
        <f>+SUM(AG65/AA$53)</f>
        <v>147.45397506099388</v>
      </c>
      <c r="AG65" s="7">
        <f>+'3 Analysis'!E271</f>
        <v>3517.4896922253301</v>
      </c>
      <c r="AI65" s="7"/>
      <c r="AJ65" s="7"/>
      <c r="AK65" s="7"/>
      <c r="AL65" s="7"/>
      <c r="AM65" s="7"/>
      <c r="AN65" s="7">
        <f>+SUM(AO65/AI$53)</f>
        <v>186.72833608212125</v>
      </c>
      <c r="AO65" s="7">
        <f>+'3 Analysis'!F271</f>
        <v>30699.006562553299</v>
      </c>
      <c r="AQ65" s="7"/>
      <c r="AR65" s="7"/>
      <c r="AS65" s="7"/>
      <c r="AT65" s="7"/>
      <c r="AU65" s="7"/>
      <c r="AV65" s="7">
        <f>+SUM(AW65/AQ$53)</f>
        <v>146.01589528194748</v>
      </c>
      <c r="AW65" s="7">
        <f>+'3 Analysis'!G271</f>
        <v>24045.2304464314</v>
      </c>
      <c r="AY65" s="7"/>
      <c r="AZ65" s="7"/>
      <c r="BA65" s="7"/>
      <c r="BB65" s="7"/>
      <c r="BC65" s="7"/>
      <c r="BD65" s="7">
        <f>+SUM(BE65/AY$53)</f>
        <v>174.26662988685175</v>
      </c>
      <c r="BE65" s="7">
        <f>+'3 Analysis'!H271</f>
        <v>15777.854226134599</v>
      </c>
      <c r="BG65" s="7"/>
      <c r="BH65" s="7"/>
      <c r="BI65" s="7"/>
      <c r="BJ65" s="7"/>
      <c r="BK65" s="7"/>
      <c r="BL65" s="7">
        <f>+SUM(BM65/BG$53)</f>
        <v>194.19929034196306</v>
      </c>
      <c r="BM65" s="7">
        <f>+'3 Analysis'!I271</f>
        <v>32396.5724950572</v>
      </c>
      <c r="BO65" s="7"/>
      <c r="BP65" s="7"/>
      <c r="BQ65" s="7"/>
      <c r="BR65" s="7"/>
      <c r="BS65" s="7"/>
      <c r="BT65" s="7">
        <f>+SUM(BU65/BO$53)</f>
        <v>171.31970879241098</v>
      </c>
      <c r="BU65" s="7">
        <f>+'3 Analysis'!J271</f>
        <v>12580.8618581878</v>
      </c>
      <c r="BW65" s="7"/>
      <c r="BX65" s="7"/>
      <c r="BY65" s="7"/>
      <c r="BZ65" s="7"/>
      <c r="CA65" s="7"/>
      <c r="CB65" s="7">
        <f>+SUM(CC65/BW$53)</f>
        <v>175.1035787649717</v>
      </c>
      <c r="CC65" s="7">
        <f>+'3 Analysis'!K271</f>
        <v>10556.8184141652</v>
      </c>
      <c r="CD65" s="7"/>
      <c r="CE65" s="7"/>
      <c r="CF65" s="7"/>
      <c r="CG65" s="7"/>
      <c r="CH65" s="7"/>
      <c r="CI65" s="7"/>
      <c r="CJ65" s="7">
        <f>+SUM(CK65/CE$53)</f>
        <v>185.11483210502678</v>
      </c>
      <c r="CK65" s="7">
        <f>+'3 Analysis'!B271</f>
        <v>27342.6740208103</v>
      </c>
      <c r="CL65" s="349"/>
      <c r="CN65" s="7"/>
      <c r="CO65" s="7"/>
      <c r="CP65" s="7"/>
      <c r="CQ65" s="7"/>
      <c r="CR65" s="7"/>
      <c r="CS65" s="7">
        <f>+SUM(CU65/CN$53)</f>
        <v>201.84365929449868</v>
      </c>
      <c r="CT65" s="7">
        <f>+SUM(CU65/CN$70)</f>
        <v>30303.133668208357</v>
      </c>
      <c r="CU65" s="7">
        <f>+SUM((DC65*CW$70*$CO$74)+(DK65*DE$70*$CO$74)+(DS65*DM$70*$CO$74)+(EA65*DU$70*$CO$74)+(EI65*EC$70*$CO$74)+(EQ65*EK$70*$CO$74))</f>
        <v>1642823860.6154416</v>
      </c>
      <c r="DB65" s="7">
        <f>+SUM(DC65/CW$53)</f>
        <v>213.10037174721191</v>
      </c>
      <c r="DC65" s="7">
        <f>+'3 Analysis'!AK548*CW$53</f>
        <v>42966.266237387419</v>
      </c>
      <c r="DD65" s="7"/>
      <c r="DE65" s="7"/>
      <c r="DF65" s="7"/>
      <c r="DG65" s="7"/>
      <c r="DH65" s="7"/>
      <c r="DI65" s="7"/>
      <c r="DJ65" s="7">
        <f>+SUM(DK65/DE$53)</f>
        <v>213.10037174721191</v>
      </c>
      <c r="DK65" s="7">
        <f>+SUM('3 Analysis'!AK548*DE$53)</f>
        <v>38403.279758021272</v>
      </c>
      <c r="DL65" s="7"/>
      <c r="DM65" s="7"/>
      <c r="DN65" s="7"/>
      <c r="DO65" s="7"/>
      <c r="DP65" s="7"/>
      <c r="DQ65" s="7"/>
      <c r="DR65" s="7">
        <f>+SUM(DS65/DM$53)</f>
        <v>181.53799019607845</v>
      </c>
      <c r="DS65" s="7">
        <f>+SUM('3 Analysis'!AM548*DM$53)</f>
        <v>29845.689568674698</v>
      </c>
      <c r="DT65" s="7"/>
      <c r="DU65" s="7"/>
      <c r="DV65" s="7"/>
      <c r="DW65" s="7"/>
      <c r="DX65" s="7"/>
      <c r="DY65" s="7"/>
      <c r="DZ65" s="7">
        <f>+SUM(EA65/DU$53)</f>
        <v>181.53799019607845</v>
      </c>
      <c r="EA65" s="7">
        <f>+SUM('3 Analysis'!AM548*DU$53)</f>
        <v>29845.689568674698</v>
      </c>
      <c r="EB65" s="7"/>
      <c r="EC65" s="7"/>
      <c r="ED65" s="7"/>
      <c r="EE65" s="7"/>
      <c r="EF65" s="7"/>
      <c r="EG65" s="7"/>
      <c r="EH65" s="7">
        <f>+SUM(EI65/EC$53)</f>
        <v>212.32121922626027</v>
      </c>
      <c r="EI65" s="7">
        <f>+SUM('3 Analysis'!AO548*EC$53)</f>
        <v>19223.262929008153</v>
      </c>
      <c r="EJ65" s="7"/>
      <c r="EK65" s="7"/>
      <c r="EL65" s="7"/>
      <c r="EM65" s="7"/>
      <c r="EN65" s="7"/>
      <c r="EO65" s="7"/>
      <c r="EP65" s="7">
        <f>+SUM(EQ65/EK$53)</f>
        <v>176.91674733785092</v>
      </c>
      <c r="EQ65" s="7">
        <f>+SUM('3 Analysis'!AN548*EK$53)</f>
        <v>29133.841568121687</v>
      </c>
      <c r="ER65" s="7"/>
      <c r="ES65" s="7"/>
      <c r="ET65" s="7"/>
      <c r="EU65" s="7"/>
      <c r="EV65" s="7"/>
      <c r="EW65" s="7"/>
      <c r="EX65" s="7">
        <f>+SUM(EY65/ES$53)</f>
        <v>172.64705882352939</v>
      </c>
      <c r="EY65" s="7">
        <f>+'3 Analysis'!AL548*ES$53</f>
        <v>4118.4664540483473</v>
      </c>
      <c r="EZ65" s="7"/>
      <c r="FA65" s="7"/>
      <c r="FB65" s="7"/>
      <c r="FC65" s="7"/>
      <c r="FD65" s="7"/>
      <c r="FE65" s="7"/>
      <c r="FF65" s="7">
        <f>+SUM(FH65/FA$53)</f>
        <v>201.84365929449874</v>
      </c>
      <c r="FG65" s="7">
        <f>+SUM(FH65/FA$70)</f>
        <v>30825.015421431526</v>
      </c>
      <c r="FH65" s="7">
        <f>+SUM(DC65*CW$70)+(DK65*DE$70)+(DS65*DM$70+(EA65*DU$70)+(EI65*EC$70)+(EQ65*EK$70))</f>
        <v>1671116637.3956304</v>
      </c>
      <c r="FI65" s="7">
        <f>+SUM(FH65*$CO$74)</f>
        <v>1642823860.615442</v>
      </c>
      <c r="FJ65" s="7"/>
      <c r="FK65" s="19"/>
      <c r="FX65" s="19"/>
      <c r="FZ65" s="258" t="s">
        <v>863</v>
      </c>
      <c r="GB65" s="346"/>
      <c r="GC65" s="346"/>
      <c r="GD65" s="346"/>
      <c r="GE65" s="346"/>
      <c r="GF65" s="346"/>
      <c r="GG65" s="346"/>
      <c r="GH65"/>
      <c r="GI65" s="346"/>
      <c r="GJ65" s="346"/>
      <c r="GK65" s="346"/>
      <c r="GL65" s="346"/>
      <c r="GM65" s="346"/>
      <c r="GN65" s="346"/>
      <c r="GP65" s="346"/>
      <c r="GQ65" s="346"/>
      <c r="GR65" s="346"/>
      <c r="GT65" s="19"/>
      <c r="GV65" s="5" t="s">
        <v>943</v>
      </c>
    </row>
    <row r="66" spans="1:215" ht="15.5" thickTop="1" thickBot="1" x14ac:dyDescent="0.4">
      <c r="A66" s="375" t="s">
        <v>249</v>
      </c>
      <c r="B66" s="375"/>
      <c r="C66" s="376"/>
      <c r="D66" s="377"/>
      <c r="E66" s="377"/>
      <c r="F66" s="377"/>
      <c r="G66" s="219">
        <f>+SUM(H66/B$53)</f>
        <v>339.75114207561592</v>
      </c>
      <c r="H66" s="219">
        <f>+SUM(H61+H63+H64+H65)</f>
        <v>2836670381.9351664</v>
      </c>
      <c r="I66" s="219">
        <f>+SUM(I61+I63+I64+I65)</f>
        <v>2679094274.8136683</v>
      </c>
      <c r="K66" s="375"/>
      <c r="L66" s="377"/>
      <c r="M66" s="377"/>
      <c r="N66" s="377"/>
      <c r="O66" s="377"/>
      <c r="P66" s="219">
        <f>+SUM(Q66/K$53)</f>
        <v>367.64047198266513</v>
      </c>
      <c r="Q66" s="219">
        <f>+SUM(Q61+Q63+Q64+Q65)</f>
        <v>66253.286093134142</v>
      </c>
      <c r="S66" s="375"/>
      <c r="T66" s="377"/>
      <c r="U66" s="377"/>
      <c r="V66" s="377"/>
      <c r="W66" s="377"/>
      <c r="X66" s="219">
        <f>+SUM(Y66/S$53)</f>
        <v>445.48980102370029</v>
      </c>
      <c r="Y66" s="219">
        <f>+SUM(Y61+Y63+Y64+Y65)</f>
        <v>105326.18503427932</v>
      </c>
      <c r="AA66" s="375"/>
      <c r="AB66" s="377"/>
      <c r="AC66" s="377"/>
      <c r="AD66" s="377"/>
      <c r="AE66" s="377"/>
      <c r="AF66" s="219">
        <f>+SUM(AG66/AA$53)</f>
        <v>2153.6252390208574</v>
      </c>
      <c r="AG66" s="219">
        <f>+SUM(AG61+AG63+AG64+AG65)</f>
        <v>51374.366652636236</v>
      </c>
      <c r="AI66" s="375"/>
      <c r="AJ66" s="377"/>
      <c r="AK66" s="377"/>
      <c r="AL66" s="377"/>
      <c r="AM66" s="377"/>
      <c r="AN66" s="219">
        <f>+SUM(AO66/AI$53)</f>
        <v>477.59615395896907</v>
      </c>
      <c r="AO66" s="219">
        <f>+SUM(AO61+AO63+AO64+AO65)</f>
        <v>78519.028082532299</v>
      </c>
      <c r="AQ66" s="375"/>
      <c r="AR66" s="377"/>
      <c r="AS66" s="377"/>
      <c r="AT66" s="377"/>
      <c r="AU66" s="377"/>
      <c r="AV66" s="219">
        <f>+SUM(AW66/AQ$53)</f>
        <v>94.119934661707148</v>
      </c>
      <c r="AW66" s="219">
        <f>+SUM(AW61+AW63+AW64+AW65)</f>
        <v>15499.240779052467</v>
      </c>
      <c r="AY66" s="375"/>
      <c r="AZ66" s="377"/>
      <c r="BA66" s="377"/>
      <c r="BB66" s="377"/>
      <c r="BC66" s="377"/>
      <c r="BD66" s="219">
        <f>+SUM(BE66/AY$53)</f>
        <v>131.4157069605605</v>
      </c>
      <c r="BE66" s="219">
        <f>+SUM(BE61+BE63+BE64+BE65)</f>
        <v>11898.192263168257</v>
      </c>
      <c r="BG66" s="375"/>
      <c r="BH66" s="377"/>
      <c r="BI66" s="377"/>
      <c r="BJ66" s="377"/>
      <c r="BK66" s="377"/>
      <c r="BL66" s="219">
        <f>+SUM(BM66/BG$53)</f>
        <v>269.88504413778429</v>
      </c>
      <c r="BM66" s="219">
        <f>+SUM(BM61+BM63+BM64+BM65)</f>
        <v>45022.566160491042</v>
      </c>
      <c r="BO66" s="375"/>
      <c r="BP66" s="377"/>
      <c r="BQ66" s="377"/>
      <c r="BR66" s="377"/>
      <c r="BS66" s="377"/>
      <c r="BT66" s="219">
        <f>+SUM(BU66/BO$53)</f>
        <v>409.96813508237625</v>
      </c>
      <c r="BU66" s="219">
        <f>+SUM(BU61+BU63+BU64+BU65)</f>
        <v>30106.00770971382</v>
      </c>
      <c r="BW66" s="375"/>
      <c r="BX66" s="377"/>
      <c r="BY66" s="377"/>
      <c r="BZ66" s="377"/>
      <c r="CA66" s="377"/>
      <c r="CB66" s="219">
        <f>+SUM(CC66/BW$53)</f>
        <v>1236.8300364495208</v>
      </c>
      <c r="CC66" s="219">
        <f>+SUM(CC61+CC63+CC64+CC65)</f>
        <v>74567.237266511424</v>
      </c>
      <c r="CD66" s="45"/>
      <c r="CE66" s="375"/>
      <c r="CF66" s="377"/>
      <c r="CG66" s="377"/>
      <c r="CH66" s="377"/>
      <c r="CI66" s="377"/>
      <c r="CJ66" s="219">
        <f>+SUM(CK66/CE$53)</f>
        <v>336.43903811249243</v>
      </c>
      <c r="CK66" s="219">
        <f>+SUM(CK61+CK63+CK64+CK65)</f>
        <v>49694.251089321828</v>
      </c>
      <c r="CL66" s="358"/>
      <c r="CN66" s="375"/>
      <c r="CO66" s="377"/>
      <c r="CP66" s="377"/>
      <c r="CQ66" s="377"/>
      <c r="CR66" s="377"/>
      <c r="CS66" s="219">
        <f>+SUM(CU66/CN$53)</f>
        <v>693.93384872187301</v>
      </c>
      <c r="CT66" s="219">
        <f>+SUM(CT61+CT63+CT64+CT65)</f>
        <v>104181.4751487035</v>
      </c>
      <c r="CU66" s="219">
        <f>+SUM(CU61+CU63+CU64+CU65)</f>
        <v>5647990570.2941771</v>
      </c>
      <c r="CW66" s="375"/>
      <c r="CX66" s="377"/>
      <c r="CY66" s="377"/>
      <c r="CZ66" s="377"/>
      <c r="DA66" s="377"/>
      <c r="DB66" s="219">
        <f>+SUM(DC66/CW$53)</f>
        <v>547.89567286245347</v>
      </c>
      <c r="DC66" s="219">
        <f>+SUM(DC61+DC63+DC64+DC65)</f>
        <v>110469.21766258578</v>
      </c>
      <c r="DE66" s="375"/>
      <c r="DF66" s="377"/>
      <c r="DG66" s="377"/>
      <c r="DH66" s="377"/>
      <c r="DI66" s="377"/>
      <c r="DJ66" s="219">
        <f>+SUM(DK66/DE$53)</f>
        <v>388.53500619578705</v>
      </c>
      <c r="DK66" s="219">
        <f>+SUM(DK61+DK63+DK64+DK65)</f>
        <v>70018.735379876482</v>
      </c>
      <c r="DM66" s="375"/>
      <c r="DN66" s="377"/>
      <c r="DO66" s="377"/>
      <c r="DP66" s="377"/>
      <c r="DQ66" s="377"/>
      <c r="DR66" s="219">
        <f>+SUM(DS66/DM$53)</f>
        <v>1008.069754901961</v>
      </c>
      <c r="DS66" s="219">
        <f>+SUM(DS61+DS63+DS64+DS65)</f>
        <v>165731.3542794958</v>
      </c>
      <c r="DU66" s="375"/>
      <c r="DV66" s="377"/>
      <c r="DW66" s="377"/>
      <c r="DX66" s="377"/>
      <c r="DY66" s="377"/>
      <c r="DZ66" s="219">
        <f>+SUM(EA66/DU$53)</f>
        <v>985.09975490196098</v>
      </c>
      <c r="EA66" s="219">
        <f>+SUM(EA61+EA63+EA64+EA65)</f>
        <v>161954.97949065964</v>
      </c>
      <c r="EB66" s="45"/>
      <c r="EC66" s="375"/>
      <c r="ED66" s="377"/>
      <c r="EE66" s="377"/>
      <c r="EF66" s="377"/>
      <c r="EG66" s="377"/>
      <c r="EH66" s="219">
        <f>+SUM(EI66/EC$53)</f>
        <v>722.22821637916604</v>
      </c>
      <c r="EI66" s="219">
        <f>+SUM(EI61+EI63+EI64+EI65)</f>
        <v>65389.521352598538</v>
      </c>
      <c r="EK66" s="375"/>
      <c r="EL66" s="377"/>
      <c r="EM66" s="377"/>
      <c r="EN66" s="377"/>
      <c r="EO66" s="377"/>
      <c r="EP66" s="219">
        <f>+SUM(EQ66/EK$53)</f>
        <v>226.5466426119863</v>
      </c>
      <c r="EQ66" s="219">
        <f>+SUM(EQ61+EQ63+EQ64+EQ65)</f>
        <v>37306.665948608032</v>
      </c>
      <c r="ER66" s="45"/>
      <c r="ES66" s="375"/>
      <c r="ET66" s="377"/>
      <c r="EU66" s="377"/>
      <c r="EV66" s="377"/>
      <c r="EW66" s="377"/>
      <c r="EX66" s="219">
        <f>+SUM(EY66/ES$53)</f>
        <v>2509.3150794725038</v>
      </c>
      <c r="EY66" s="219">
        <f>+SUM(EY61+EY63+EY64+EY65)</f>
        <v>59859.287773958393</v>
      </c>
      <c r="EZ66" s="45"/>
      <c r="FA66" s="375"/>
      <c r="FB66" s="378"/>
      <c r="FC66" s="377"/>
      <c r="FD66" s="377"/>
      <c r="FE66" s="377"/>
      <c r="FF66" s="219">
        <f>+SUM(FH66/FA$53)</f>
        <v>588.91405388772841</v>
      </c>
      <c r="FG66" s="219">
        <f>+SUM(FG61+FG63+FG64+FG65)</f>
        <v>89937.35476476152</v>
      </c>
      <c r="FH66" s="219">
        <f>+SUM(FH61+FH63+FH64+FH65)</f>
        <v>4875774036.6368437</v>
      </c>
      <c r="FI66" s="219">
        <f>+SUM(FH66*$CO$74)</f>
        <v>4793224929.4337749</v>
      </c>
      <c r="FJ66" s="45"/>
      <c r="FK66" s="19"/>
      <c r="FM66" s="375"/>
      <c r="FN66" s="375"/>
      <c r="FO66" s="375"/>
      <c r="FP66" s="375"/>
      <c r="FR66" s="375"/>
      <c r="FS66" s="375"/>
      <c r="FT66" s="375"/>
      <c r="FU66" s="375"/>
      <c r="FV66" s="375"/>
      <c r="FX66" s="19"/>
      <c r="FZ66" s="375" t="s">
        <v>862</v>
      </c>
      <c r="GB66" s="375"/>
      <c r="GC66" s="375"/>
      <c r="GD66" s="377"/>
      <c r="GE66" s="377"/>
      <c r="GF66" s="377"/>
      <c r="GG66" s="377"/>
      <c r="GH66"/>
      <c r="GI66" s="375"/>
      <c r="GJ66" s="375"/>
      <c r="GK66" s="377"/>
      <c r="GL66" s="377"/>
      <c r="GM66" s="377"/>
      <c r="GN66" s="377"/>
      <c r="GP66" s="377"/>
      <c r="GQ66" s="377"/>
      <c r="GR66" s="377"/>
      <c r="GT66" s="19"/>
      <c r="GV66" s="375"/>
    </row>
    <row r="67" spans="1:215" ht="15" thickTop="1" x14ac:dyDescent="0.35">
      <c r="CL67" s="280"/>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J67" s="7"/>
      <c r="FK67" s="19"/>
      <c r="FX67" s="19"/>
      <c r="GH67"/>
      <c r="GT67" s="19"/>
      <c r="GX67" s="7"/>
      <c r="GY67" s="7"/>
      <c r="GZ67" s="7"/>
      <c r="HA67" s="7"/>
      <c r="HB67" s="7"/>
      <c r="HC67" s="7"/>
      <c r="HD67" s="7"/>
    </row>
    <row r="68" spans="1:215" ht="18.5" x14ac:dyDescent="0.35">
      <c r="A68" s="271" t="s">
        <v>895</v>
      </c>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280"/>
      <c r="FK68" s="19"/>
      <c r="FX68" s="19"/>
      <c r="GH68"/>
      <c r="GT68" s="19"/>
    </row>
    <row r="69" spans="1:215" x14ac:dyDescent="0.35">
      <c r="CL69" s="280"/>
      <c r="FK69" s="19"/>
      <c r="FX69" s="19"/>
      <c r="GH69"/>
      <c r="GT69" s="19"/>
    </row>
    <row r="70" spans="1:215" s="272" customFormat="1" x14ac:dyDescent="0.35">
      <c r="A70" s="208" t="s">
        <v>4</v>
      </c>
      <c r="B70" s="292">
        <f>+'3 Analysis'!B303</f>
        <v>57124.002777000002</v>
      </c>
      <c r="C70" s="292"/>
      <c r="D70" s="292"/>
      <c r="E70" s="292"/>
      <c r="F70" s="292"/>
      <c r="G70" s="292"/>
      <c r="H70" s="292"/>
      <c r="I70" s="292">
        <f>+SUM(K70+S70+AA70+AI70+AQ70+AY70+BG70)</f>
        <v>54213.002477000002</v>
      </c>
      <c r="J70" s="292"/>
      <c r="K70" s="292">
        <f>+'3 Analysis'!C303</f>
        <v>13989.000499999998</v>
      </c>
      <c r="L70" s="292"/>
      <c r="M70" s="292"/>
      <c r="N70" s="292"/>
      <c r="O70" s="292"/>
      <c r="P70" s="292"/>
      <c r="Q70" s="292"/>
      <c r="R70" s="292"/>
      <c r="S70" s="292">
        <f>+'3 Analysis'!D303</f>
        <v>5911.000399999999</v>
      </c>
      <c r="T70" s="292"/>
      <c r="U70" s="292"/>
      <c r="V70" s="292"/>
      <c r="W70" s="292"/>
      <c r="X70" s="292"/>
      <c r="Y70" s="292"/>
      <c r="Z70" s="292"/>
      <c r="AA70" s="292">
        <f>+'3 Analysis'!E303</f>
        <v>2752.0004000000004</v>
      </c>
      <c r="AB70" s="292"/>
      <c r="AC70" s="292"/>
      <c r="AD70" s="292"/>
      <c r="AE70" s="292"/>
      <c r="AF70" s="292"/>
      <c r="AG70" s="292"/>
      <c r="AH70" s="292"/>
      <c r="AI70" s="292">
        <f>+'3 Analysis'!F303</f>
        <v>5839.0001770000008</v>
      </c>
      <c r="AJ70" s="292"/>
      <c r="AK70" s="292"/>
      <c r="AL70" s="292"/>
      <c r="AM70" s="292"/>
      <c r="AN70" s="292"/>
      <c r="AO70" s="292"/>
      <c r="AP70" s="292"/>
      <c r="AQ70" s="292">
        <f>+'3 Analysis'!G303</f>
        <v>6928.0000999999993</v>
      </c>
      <c r="AR70" s="292"/>
      <c r="AS70" s="292"/>
      <c r="AT70" s="292"/>
      <c r="AU70" s="292"/>
      <c r="AV70" s="292"/>
      <c r="AW70" s="292"/>
      <c r="AX70" s="292"/>
      <c r="AY70" s="292">
        <f>+'3 Analysis'!H303</f>
        <v>12791.000599999999</v>
      </c>
      <c r="AZ70" s="292"/>
      <c r="BA70" s="292"/>
      <c r="BB70" s="292"/>
      <c r="BC70" s="292"/>
      <c r="BD70" s="292"/>
      <c r="BE70" s="292"/>
      <c r="BF70" s="292"/>
      <c r="BG70" s="292">
        <f>+'3 Analysis'!I303</f>
        <v>6003.0002999999997</v>
      </c>
      <c r="BH70" s="292"/>
      <c r="BI70" s="292"/>
      <c r="BJ70" s="292"/>
      <c r="BK70" s="292"/>
      <c r="BL70" s="292"/>
      <c r="BM70" s="292"/>
      <c r="BN70" s="292"/>
      <c r="BO70" s="292">
        <f>+'3 Analysis'!J303</f>
        <v>1338.0004000000001</v>
      </c>
      <c r="BP70" s="292"/>
      <c r="BQ70" s="292"/>
      <c r="BR70" s="292"/>
      <c r="BS70" s="292"/>
      <c r="BT70" s="292"/>
      <c r="BU70" s="292"/>
      <c r="BV70" s="292"/>
      <c r="BW70" s="292">
        <f>+'3 Analysis'!K303</f>
        <v>1572.9999000000003</v>
      </c>
      <c r="BX70" s="292"/>
      <c r="BY70" s="292"/>
      <c r="BZ70" s="292"/>
      <c r="CA70" s="292"/>
      <c r="CB70" s="292"/>
      <c r="CC70" s="292"/>
      <c r="CD70" s="292"/>
      <c r="CE70" s="292"/>
      <c r="CF70" s="292"/>
      <c r="CG70" s="292"/>
      <c r="CH70" s="292"/>
      <c r="CI70" s="292"/>
      <c r="CJ70" s="292"/>
      <c r="CK70" s="292"/>
      <c r="CL70" s="380"/>
      <c r="CM70" s="292"/>
      <c r="CN70" s="292">
        <f>+SUM(CW70+DE70+DM70+DU70+EC70+EK70+ES70)</f>
        <v>54213.002476999995</v>
      </c>
      <c r="CO70" s="292"/>
      <c r="CP70" s="292"/>
      <c r="CQ70" s="292"/>
      <c r="CR70" s="292"/>
      <c r="CS70" s="292"/>
      <c r="CT70" s="292"/>
      <c r="CU70" s="292"/>
      <c r="CV70" s="292"/>
      <c r="CW70" s="292">
        <f>+S70+BG70</f>
        <v>11914.000699999999</v>
      </c>
      <c r="CX70" s="292"/>
      <c r="CY70" s="292"/>
      <c r="CZ70" s="292"/>
      <c r="DA70" s="292"/>
      <c r="DB70" s="292"/>
      <c r="DC70" s="292"/>
      <c r="DD70" s="292"/>
      <c r="DE70" s="292">
        <f>+K70</f>
        <v>13989.000499999998</v>
      </c>
      <c r="DF70" s="292"/>
      <c r="DG70" s="292"/>
      <c r="DH70" s="292"/>
      <c r="DI70" s="292"/>
      <c r="DJ70" s="292"/>
      <c r="DK70" s="292"/>
      <c r="DL70" s="292"/>
      <c r="DM70" s="292">
        <f>+SUM(AI70*0.5)</f>
        <v>2919.5000885000004</v>
      </c>
      <c r="DN70" s="292"/>
      <c r="DO70" s="292"/>
      <c r="DP70" s="292"/>
      <c r="DQ70" s="292"/>
      <c r="DR70" s="292"/>
      <c r="DS70" s="292"/>
      <c r="DT70" s="292"/>
      <c r="DU70" s="292">
        <f>+SUM(AI70*0.5)</f>
        <v>2919.5000885000004</v>
      </c>
      <c r="DV70" s="292"/>
      <c r="DW70" s="292"/>
      <c r="DX70" s="292"/>
      <c r="DY70" s="292"/>
      <c r="DZ70" s="292"/>
      <c r="EA70" s="292"/>
      <c r="EB70" s="292"/>
      <c r="EC70" s="292">
        <f>+AY70</f>
        <v>12791.000599999999</v>
      </c>
      <c r="ED70" s="292"/>
      <c r="EE70" s="292"/>
      <c r="EF70" s="292"/>
      <c r="EG70" s="292"/>
      <c r="EH70" s="292"/>
      <c r="EI70" s="292"/>
      <c r="EJ70" s="292"/>
      <c r="EK70" s="292">
        <f>+AQ70</f>
        <v>6928.0000999999993</v>
      </c>
      <c r="EL70" s="292"/>
      <c r="EM70" s="292"/>
      <c r="EN70" s="292"/>
      <c r="EO70" s="292"/>
      <c r="EP70" s="292"/>
      <c r="EQ70" s="292"/>
      <c r="ER70" s="292"/>
      <c r="ES70" s="292">
        <f>+AA70</f>
        <v>2752.0004000000004</v>
      </c>
      <c r="ET70" s="292"/>
      <c r="EU70" s="292"/>
      <c r="EV70" s="292"/>
      <c r="EW70" s="292"/>
      <c r="EX70" s="292"/>
      <c r="EY70" s="292"/>
      <c r="EZ70" s="292"/>
      <c r="FA70" s="292">
        <f>+SUM(CW70+DE70+DM70+DU70+EC70+EK70+ES70)</f>
        <v>54213.002476999995</v>
      </c>
      <c r="FB70" s="292"/>
      <c r="FC70" s="292"/>
      <c r="FD70" s="292"/>
      <c r="FE70" s="292"/>
      <c r="FF70" s="292"/>
      <c r="FG70" s="292"/>
      <c r="FH70" s="292"/>
      <c r="FI70" s="292"/>
      <c r="FJ70" s="292"/>
      <c r="FK70" s="381"/>
      <c r="FL70" s="292"/>
      <c r="FM70" s="292"/>
      <c r="FQ70" s="292"/>
      <c r="FR70" s="292"/>
      <c r="FS70" s="292"/>
      <c r="FT70" s="292"/>
      <c r="FU70" s="292"/>
      <c r="FV70" s="292"/>
      <c r="FX70" s="85"/>
      <c r="GH70"/>
      <c r="GO70" s="5"/>
      <c r="GT70" s="85"/>
      <c r="GX70"/>
      <c r="GY70"/>
      <c r="GZ70"/>
      <c r="HA70"/>
      <c r="HB70"/>
      <c r="HC70"/>
      <c r="HD70"/>
      <c r="HE70" s="5"/>
      <c r="HF70" s="5"/>
      <c r="HG70" s="5"/>
    </row>
    <row r="71" spans="1:215" s="272" customFormat="1" x14ac:dyDescent="0.35">
      <c r="A71" s="208"/>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292"/>
      <c r="CC71" s="292"/>
      <c r="CD71" s="292"/>
      <c r="CE71" s="292"/>
      <c r="CF71" s="292"/>
      <c r="CG71" s="292"/>
      <c r="CH71" s="292"/>
      <c r="CI71" s="292"/>
      <c r="CJ71" s="292"/>
      <c r="CK71" s="292"/>
      <c r="CL71" s="380"/>
      <c r="CM71" s="292"/>
      <c r="CN71" s="292"/>
      <c r="CO71" s="292"/>
      <c r="CP71" s="292"/>
      <c r="CQ71" s="292"/>
      <c r="CR71" s="292"/>
      <c r="CS71" s="292"/>
      <c r="CT71" s="292"/>
      <c r="CU71" s="292"/>
      <c r="CV71" s="292"/>
      <c r="CW71" s="292"/>
      <c r="CX71" s="292"/>
      <c r="CY71" s="292"/>
      <c r="CZ71" s="292"/>
      <c r="DA71" s="292"/>
      <c r="DB71" s="292"/>
      <c r="DC71" s="292"/>
      <c r="DD71" s="292"/>
      <c r="DE71" s="292"/>
      <c r="DF71" s="292"/>
      <c r="DG71" s="292"/>
      <c r="DH71" s="292"/>
      <c r="DI71" s="292"/>
      <c r="DJ71" s="292"/>
      <c r="DK71" s="292"/>
      <c r="DL71" s="292"/>
      <c r="DM71" s="292"/>
      <c r="DN71" s="292"/>
      <c r="DO71" s="292"/>
      <c r="DP71" s="292"/>
      <c r="DQ71" s="292"/>
      <c r="DR71" s="292"/>
      <c r="DS71" s="292"/>
      <c r="DT71" s="292"/>
      <c r="DU71" s="292"/>
      <c r="DV71" s="292"/>
      <c r="DW71" s="292"/>
      <c r="DX71" s="292"/>
      <c r="DY71" s="292"/>
      <c r="DZ71" s="292"/>
      <c r="EA71" s="292"/>
      <c r="EB71" s="292"/>
      <c r="EC71" s="292"/>
      <c r="ED71" s="292"/>
      <c r="EE71" s="292"/>
      <c r="EF71" s="292"/>
      <c r="EG71" s="292"/>
      <c r="EH71" s="292"/>
      <c r="EI71" s="292"/>
      <c r="EJ71" s="292"/>
      <c r="EK71" s="292"/>
      <c r="EL71" s="292"/>
      <c r="EM71" s="292"/>
      <c r="EN71" s="292"/>
      <c r="EO71" s="292"/>
      <c r="EP71" s="292"/>
      <c r="EQ71" s="292"/>
      <c r="ER71" s="292"/>
      <c r="ES71" s="292"/>
      <c r="ET71" s="292"/>
      <c r="EU71" s="292"/>
      <c r="EV71" s="292"/>
      <c r="EW71" s="292"/>
      <c r="EX71" s="292"/>
      <c r="EY71" s="292"/>
      <c r="EZ71" s="292"/>
      <c r="FA71" s="292"/>
      <c r="FB71" s="292"/>
      <c r="FC71" s="292"/>
      <c r="FD71" s="292"/>
      <c r="FE71" s="292"/>
      <c r="FF71" s="292"/>
      <c r="FG71" s="292"/>
      <c r="FH71" s="292"/>
      <c r="FI71" s="292"/>
      <c r="FJ71" s="292"/>
      <c r="FK71" s="381"/>
      <c r="FL71" s="292"/>
      <c r="FM71" s="292"/>
      <c r="FQ71" s="292"/>
      <c r="FR71" s="292"/>
      <c r="FS71" s="292"/>
      <c r="FT71" s="292"/>
      <c r="FU71" s="292"/>
      <c r="FV71" s="292"/>
      <c r="FX71" s="85"/>
      <c r="GH71"/>
      <c r="GO71" s="5"/>
      <c r="GT71" s="85"/>
      <c r="GX71"/>
      <c r="GY71"/>
      <c r="GZ71"/>
      <c r="HA71"/>
      <c r="HB71"/>
      <c r="HC71"/>
      <c r="HD71"/>
      <c r="HE71" s="5"/>
      <c r="HF71" s="5"/>
      <c r="HG71" s="5"/>
    </row>
    <row r="72" spans="1:215" s="272" customFormat="1" x14ac:dyDescent="0.35">
      <c r="A72" s="382" t="s">
        <v>815</v>
      </c>
      <c r="B72" s="292">
        <f>+SUM(K72:CC72)+B19</f>
        <v>3655367.1011930015</v>
      </c>
      <c r="D72" s="5"/>
      <c r="I72" s="292">
        <f>+SUM(K72+S72+AA72+AI72+AQ72+AY72+BG72)</f>
        <v>3542207.1084990012</v>
      </c>
      <c r="K72" s="292">
        <f>+SUM(K21*K70)</f>
        <v>1851103.8487700012</v>
      </c>
      <c r="S72" s="292">
        <f>+SUM(S21*S70)</f>
        <v>959586.39403100056</v>
      </c>
      <c r="AA72" s="292">
        <f>+SUM(AA21*AA70)</f>
        <v>45335.08289599992</v>
      </c>
      <c r="AI72" s="292">
        <f>+SUM(AI21*AI70)</f>
        <v>130160.91687500007</v>
      </c>
      <c r="AQ72" s="292">
        <f>+SUM(AQ21*AQ70)</f>
        <v>5901.3599479999966</v>
      </c>
      <c r="AY72" s="292">
        <f>+SUM(AY21*AY70)</f>
        <v>72752.185707999917</v>
      </c>
      <c r="BG72" s="292">
        <f>+SUM(BG21*BG70)</f>
        <v>477367.32027099968</v>
      </c>
      <c r="BO72" s="292">
        <f>+SUM(BO21*BO70)</f>
        <v>41823.983258000044</v>
      </c>
      <c r="BW72" s="292">
        <f>+SUM(BW21*BW70)</f>
        <v>39774.409436000096</v>
      </c>
      <c r="CL72" s="383"/>
      <c r="CN72" s="292">
        <f>+SUM((FA72-FA18-FA19)*$CO$74)+FA18+FA19</f>
        <v>4147580.8342313408</v>
      </c>
      <c r="CP72" s="292"/>
      <c r="CQ72" s="292"/>
      <c r="CW72" s="292">
        <f>+SUM(CW21*CW70)</f>
        <v>1104991.3054703341</v>
      </c>
      <c r="DE72" s="292">
        <f>+SUM(DE21*DE70)</f>
        <v>2520988.0927560045</v>
      </c>
      <c r="DM72" s="292">
        <f>+SUM(DM21*DM70)</f>
        <v>47997.938747132597</v>
      </c>
      <c r="DU72" s="292">
        <f>+SUM(DU21*DU70)</f>
        <v>148357.26521840988</v>
      </c>
      <c r="EC72" s="292">
        <f>+SUM(EC21*EC70)</f>
        <v>297791.77000834269</v>
      </c>
      <c r="EK72" s="292">
        <f>+SUM(EK21*EK70)</f>
        <v>0</v>
      </c>
      <c r="ES72" s="292">
        <f>+SUM(FA18+FA19)</f>
        <v>97210.105141999928</v>
      </c>
      <c r="FA72" s="292">
        <f>+SUM(CW72+DE72+DM72+DU72+EC72+EK72+ES72)</f>
        <v>4217336.4773422237</v>
      </c>
      <c r="FK72" s="85"/>
      <c r="FX72" s="85"/>
      <c r="GH72"/>
      <c r="GO72" s="5"/>
      <c r="GT72" s="85"/>
      <c r="GX72"/>
      <c r="GY72"/>
      <c r="GZ72"/>
      <c r="HA72"/>
      <c r="HB72"/>
      <c r="HC72"/>
      <c r="HD72"/>
      <c r="HE72" s="5"/>
      <c r="HF72" s="5"/>
      <c r="HG72" s="5"/>
    </row>
    <row r="73" spans="1:215" s="272" customFormat="1" x14ac:dyDescent="0.35">
      <c r="A73" s="382" t="s">
        <v>820</v>
      </c>
      <c r="B73" s="292">
        <f>+SUM(K73:CC73)</f>
        <v>4693892.1966722272</v>
      </c>
      <c r="I73" s="292">
        <f>+SUM(K73+S73+AA73+AI73+AQ73+AY73+BG73)</f>
        <v>4596883.643014228</v>
      </c>
      <c r="K73" s="292">
        <f>+SUM(K31*K70)</f>
        <v>647301.1024490007</v>
      </c>
      <c r="S73" s="292">
        <f>+SUM(S31*S70)</f>
        <v>391308.61940099974</v>
      </c>
      <c r="AA73" s="292">
        <f>+SUM(AA31*AA70)</f>
        <v>24070.09239799999</v>
      </c>
      <c r="AI73" s="292">
        <f>+SUM(AI31*AI70)</f>
        <v>825831.8624302292</v>
      </c>
      <c r="AQ73" s="292">
        <f>+SUM(AQ31*AQ70)</f>
        <v>1129859.9672189981</v>
      </c>
      <c r="AY73" s="292">
        <f>+SUM(AY31*AY70)</f>
        <v>1083033.9601159994</v>
      </c>
      <c r="BG73" s="292">
        <f>+SUM(BG31*BG70)</f>
        <v>495478.03900100035</v>
      </c>
      <c r="BO73" s="292">
        <f>+SUM(BO31*BO70)</f>
        <v>50391.287933999993</v>
      </c>
      <c r="BW73" s="292">
        <f>+SUM(BW31*BW70)</f>
        <v>46617.265723999983</v>
      </c>
      <c r="CL73" s="383"/>
      <c r="CN73" s="292">
        <f>+SUM(FA73*$CO$74)</f>
        <v>3993155.7292761053</v>
      </c>
      <c r="CW73" s="292">
        <f>+SUM(CW31*CW70)</f>
        <v>1297163.7064216968</v>
      </c>
      <c r="DE73" s="292">
        <f>+SUM(DE31*DE70)</f>
        <v>0</v>
      </c>
      <c r="DM73" s="292">
        <f>+SUM(DM31*DM70)</f>
        <v>431981.44872419344</v>
      </c>
      <c r="DU73" s="292">
        <f>+SUM(DU31*DU70)</f>
        <v>331622.12225291616</v>
      </c>
      <c r="EC73" s="292">
        <f>+SUM(EC31*EC70)</f>
        <v>860287.33557965676</v>
      </c>
      <c r="EK73" s="292">
        <f>+SUM(EK31*EK70)</f>
        <v>1140871.4004439993</v>
      </c>
      <c r="ES73" s="292">
        <f>+SUM(ES31*ES70)</f>
        <v>0</v>
      </c>
      <c r="FA73" s="292">
        <f>+SUM(CW73+DE73+DM73+DU73+EC73+EK73+ES73)</f>
        <v>4061926.0134224622</v>
      </c>
      <c r="FK73" s="85"/>
      <c r="FX73" s="85"/>
      <c r="GH73"/>
      <c r="GO73" s="5"/>
      <c r="GT73" s="85"/>
      <c r="GX73"/>
      <c r="GY73"/>
      <c r="GZ73"/>
      <c r="HA73"/>
      <c r="HB73"/>
      <c r="HC73"/>
      <c r="HD73"/>
      <c r="HE73" s="5"/>
      <c r="HF73" s="5"/>
      <c r="HG73" s="5"/>
    </row>
    <row r="74" spans="1:215" s="272" customFormat="1" x14ac:dyDescent="0.35">
      <c r="A74" s="384" t="s">
        <v>830</v>
      </c>
      <c r="B74" s="292">
        <f>+SUM(B72:B73)</f>
        <v>8349259.2978652287</v>
      </c>
      <c r="I74" s="292">
        <f>+SUM(K74+S74+AA74+AI74+AQ74+AY74+BG74)</f>
        <v>8139090.7515132288</v>
      </c>
      <c r="K74" s="292">
        <f>+SUM(K72:K73)</f>
        <v>2498404.9512190018</v>
      </c>
      <c r="S74" s="292">
        <f>+SUM(S72:S73)</f>
        <v>1350895.0134320003</v>
      </c>
      <c r="AA74" s="292">
        <f>+SUM(AA72:AA73)</f>
        <v>69405.175293999913</v>
      </c>
      <c r="AI74" s="292">
        <f>+SUM(AI72:AI73)</f>
        <v>955992.77930522931</v>
      </c>
      <c r="AQ74" s="292">
        <f>+SUM(AQ72:AQ73)</f>
        <v>1135761.3271669981</v>
      </c>
      <c r="AY74" s="292">
        <f>+SUM(AY72:AY73)</f>
        <v>1155786.1458239993</v>
      </c>
      <c r="BG74" s="292">
        <f>+SUM(BG72:BG73)</f>
        <v>972845.35927200003</v>
      </c>
      <c r="BO74" s="292">
        <f>+SUM(BO72:BO73)</f>
        <v>92215.271192000044</v>
      </c>
      <c r="BW74" s="292">
        <f>+SUM(BW72:BW73)</f>
        <v>86391.675160000072</v>
      </c>
      <c r="CL74" s="383"/>
      <c r="CN74" s="292">
        <f>+SUM((FA74-FA18-FA19)*$CO$74)+FA18+FA19</f>
        <v>8140736.5635074461</v>
      </c>
      <c r="CO74" s="385">
        <f>+SUM(I74/FA74)</f>
        <v>0.98306953796816865</v>
      </c>
      <c r="CW74" s="292">
        <f>+SUM(CW53*CW70)</f>
        <v>2402155.0118920309</v>
      </c>
      <c r="DE74" s="292">
        <f>+SUM(DE53*DE70)</f>
        <v>2520988.092756005</v>
      </c>
      <c r="DM74" s="292">
        <f>+SUM(DM53*DM70)</f>
        <v>479979.38747132599</v>
      </c>
      <c r="DU74" s="292">
        <f>+SUM(DU53*DU70)</f>
        <v>479979.38747132599</v>
      </c>
      <c r="EC74" s="292">
        <f>+SUM(EC53*EC70)</f>
        <v>1158079.1055879993</v>
      </c>
      <c r="EK74" s="292">
        <f>+SUM(EK53*EK70)</f>
        <v>1140871.4004439993</v>
      </c>
      <c r="ES74" s="292">
        <f>+SUM(FA18+FA19)</f>
        <v>97210.105141999928</v>
      </c>
      <c r="FA74" s="292">
        <f>+SUM(CW74+DE74+DM74+DU74+EC74+EK74+ES74)</f>
        <v>8279262.4907646859</v>
      </c>
      <c r="FB74" s="292"/>
      <c r="FC74" s="292"/>
      <c r="FK74" s="85"/>
      <c r="FX74" s="85"/>
      <c r="GH74"/>
      <c r="GO74" s="5"/>
      <c r="GT74" s="85"/>
      <c r="GX74"/>
      <c r="GY74"/>
      <c r="GZ74"/>
      <c r="HA74"/>
      <c r="HB74"/>
      <c r="HC74"/>
      <c r="HD74"/>
      <c r="HE74" s="5"/>
      <c r="HF74" s="5"/>
      <c r="HG74" s="5"/>
    </row>
    <row r="75" spans="1:215" s="272" customFormat="1" x14ac:dyDescent="0.35">
      <c r="A75" s="382" t="s">
        <v>954</v>
      </c>
      <c r="B75" s="292">
        <f>+SUM(K75:CC75)</f>
        <v>5376831.6583505403</v>
      </c>
      <c r="I75" s="292">
        <f>+SUM(M75+U75+AC75+AK75+AS75+BA75+BI75)</f>
        <v>4367279.6918041185</v>
      </c>
      <c r="M75" s="292">
        <f>+SUM(M46*K70)</f>
        <v>143101.89329119984</v>
      </c>
      <c r="N75" s="292"/>
      <c r="O75" s="292"/>
      <c r="U75" s="292">
        <f>+SUM(U46*S70)</f>
        <v>93477.568526600051</v>
      </c>
      <c r="V75" s="292"/>
      <c r="W75" s="292"/>
      <c r="AC75" s="292">
        <f>+SUM(AC46*AA70)</f>
        <v>0</v>
      </c>
      <c r="AD75" s="292"/>
      <c r="AE75" s="292"/>
      <c r="AK75" s="292">
        <f>+SUM(AK46*AI70)</f>
        <v>1655898.9344168729</v>
      </c>
      <c r="AL75" s="292"/>
      <c r="AM75" s="292"/>
      <c r="AS75" s="292">
        <f>+SUM(AS46*AQ70)</f>
        <v>620364.84910940006</v>
      </c>
      <c r="AT75" s="292"/>
      <c r="AU75" s="292"/>
      <c r="BA75" s="292">
        <f>+SUM(BA46*AY70)</f>
        <v>1159021.7319979989</v>
      </c>
      <c r="BB75" s="292"/>
      <c r="BC75" s="292"/>
      <c r="BI75" s="292">
        <f>+SUM(BI46*BG70)</f>
        <v>695414.71446204709</v>
      </c>
      <c r="BJ75" s="292"/>
      <c r="BK75" s="292"/>
      <c r="BQ75" s="292">
        <f>+SUM(BQ46*BO70)</f>
        <v>579026.28239210066</v>
      </c>
      <c r="BR75" s="292"/>
      <c r="BS75" s="292"/>
      <c r="BY75" s="292">
        <f>+SUM(BY46*BW70)</f>
        <v>430525.68415432115</v>
      </c>
      <c r="BZ75" s="292"/>
      <c r="CA75" s="292"/>
      <c r="CL75" s="383"/>
      <c r="CN75" s="292">
        <f>+SUM(FA75*$CO$74)</f>
        <v>5176011.4343960201</v>
      </c>
      <c r="CY75" s="292">
        <f>+SUM(CY46*CW70)</f>
        <v>1918072.7338955491</v>
      </c>
      <c r="CZ75" s="292"/>
      <c r="DA75" s="292"/>
      <c r="DG75" s="292">
        <f>+SUM(DG46*DE70)</f>
        <v>0</v>
      </c>
      <c r="DH75" s="292"/>
      <c r="DI75" s="292"/>
      <c r="DO75" s="292">
        <f>+SUM(DO46*DM70)</f>
        <v>647924.17514754308</v>
      </c>
      <c r="DP75" s="292"/>
      <c r="DQ75" s="292"/>
      <c r="DW75" s="292">
        <f>+SUM(DW46*DU70)</f>
        <v>494902.38297270727</v>
      </c>
      <c r="DX75" s="292"/>
      <c r="DY75" s="292"/>
      <c r="EE75" s="292">
        <f>+SUM(EE46*EC70)</f>
        <v>1272828.2009645477</v>
      </c>
      <c r="EF75" s="292"/>
      <c r="EG75" s="292"/>
      <c r="EM75" s="292">
        <f>+SUM(EM46*EK70)</f>
        <v>930599.81265840901</v>
      </c>
      <c r="EN75" s="292"/>
      <c r="EO75" s="292"/>
      <c r="EU75" s="292">
        <f>+SUM(EU46*ES70)</f>
        <v>825.60012000000006</v>
      </c>
      <c r="EV75" s="292"/>
      <c r="EW75" s="292"/>
      <c r="FA75" s="292">
        <f>+SUM(CY75+DG75+DO75+DW75+EE75+EM75+EU75)</f>
        <v>5265152.9057587553</v>
      </c>
      <c r="FC75" s="292"/>
      <c r="FK75" s="85"/>
      <c r="FX75" s="85"/>
      <c r="FZ75" s="258" t="s">
        <v>862</v>
      </c>
      <c r="GH75"/>
      <c r="GO75" s="5"/>
      <c r="GT75" s="85"/>
      <c r="GX75"/>
      <c r="GY75"/>
      <c r="GZ75"/>
      <c r="HA75"/>
      <c r="HB75"/>
      <c r="HC75"/>
      <c r="HD75"/>
      <c r="HE75" s="5"/>
      <c r="HF75" s="5"/>
      <c r="HG75" s="5"/>
    </row>
    <row r="76" spans="1:215" s="272" customFormat="1" x14ac:dyDescent="0.35">
      <c r="A76" s="382"/>
      <c r="B76" s="292"/>
      <c r="I76" s="292"/>
      <c r="M76" s="292"/>
      <c r="N76" s="292"/>
      <c r="O76" s="292"/>
      <c r="U76" s="292"/>
      <c r="V76" s="292"/>
      <c r="W76" s="292"/>
      <c r="AC76" s="292"/>
      <c r="AD76" s="292"/>
      <c r="AE76" s="292"/>
      <c r="AK76" s="292"/>
      <c r="AL76" s="292"/>
      <c r="AM76" s="292"/>
      <c r="AS76" s="292"/>
      <c r="AT76" s="292"/>
      <c r="AU76" s="292"/>
      <c r="BA76" s="292"/>
      <c r="BB76" s="292"/>
      <c r="BC76" s="292"/>
      <c r="BI76" s="292"/>
      <c r="BJ76" s="292"/>
      <c r="BK76" s="292"/>
      <c r="BQ76" s="292"/>
      <c r="BR76" s="292"/>
      <c r="BS76" s="292"/>
      <c r="BY76" s="292"/>
      <c r="BZ76" s="292"/>
      <c r="CA76" s="292"/>
      <c r="CL76" s="383"/>
      <c r="CN76" s="292"/>
      <c r="CY76" s="292"/>
      <c r="CZ76" s="292"/>
      <c r="DA76" s="292"/>
      <c r="DG76" s="292"/>
      <c r="DH76" s="292"/>
      <c r="DI76" s="292"/>
      <c r="DO76" s="292"/>
      <c r="DP76" s="292"/>
      <c r="DQ76" s="292"/>
      <c r="DW76" s="292"/>
      <c r="DX76" s="292"/>
      <c r="DY76" s="292"/>
      <c r="EE76" s="292"/>
      <c r="EF76" s="292"/>
      <c r="EG76" s="292"/>
      <c r="EM76" s="292"/>
      <c r="EN76" s="292"/>
      <c r="EO76" s="292"/>
      <c r="EU76" s="292"/>
      <c r="EV76" s="292"/>
      <c r="EW76" s="292"/>
      <c r="FA76" s="292"/>
      <c r="FK76" s="85"/>
      <c r="FX76" s="85"/>
      <c r="GH76"/>
      <c r="GO76" s="5"/>
      <c r="GT76" s="85"/>
      <c r="GX76"/>
      <c r="GY76"/>
      <c r="GZ76"/>
      <c r="HA76"/>
      <c r="HB76"/>
      <c r="HC76"/>
      <c r="HD76"/>
      <c r="HE76" s="5"/>
      <c r="HF76" s="5"/>
      <c r="HG76" s="5"/>
    </row>
    <row r="77" spans="1:215" x14ac:dyDescent="0.35">
      <c r="A77" s="258" t="s">
        <v>51</v>
      </c>
      <c r="B77" s="45">
        <f>+SUM((K77*K$70)+(S77*S$70)+(AA77*AA$70)+(AI77*AI$70)+(AQ77*AQ$70)+(AY77*AY$70)+(BG77*BG$70)+(BO77*BO$70)+(BW77*BW$70))</f>
        <v>340498.1444547</v>
      </c>
      <c r="C77" s="37">
        <f>+SUM(B77/(B53+B77))</f>
        <v>3.9183849113721206E-2</v>
      </c>
      <c r="I77" s="7">
        <f>+SUM((K77*K$70)+(S77*S$70)+(AA77*AA$70)+(AI77*AI$70)+(AQ77*AQ$70)+(AY77*AY$70)+(BG77*BG$70))</f>
        <v>327351.98253470002</v>
      </c>
      <c r="K77" s="7">
        <f>+'3 Analysis'!C85</f>
        <v>7.7667043137213501</v>
      </c>
      <c r="S77" s="7">
        <f>+'3 Analysis'!D85</f>
        <v>7.1811861460879003</v>
      </c>
      <c r="AA77" s="7">
        <f>+'3 Analysis'!E85</f>
        <v>1.5851411518690199</v>
      </c>
      <c r="AI77" s="7">
        <f>+'3 Analysis'!F85</f>
        <v>4.0388700981024099</v>
      </c>
      <c r="AQ77" s="7">
        <f>+'3 Analysis'!G85</f>
        <v>7.1494029725836796</v>
      </c>
      <c r="AY77" s="7">
        <f>+'3 Analysis'!H85</f>
        <v>3.9631227548374799</v>
      </c>
      <c r="BG77" s="7">
        <f>+'3 Analysis'!I85</f>
        <v>8.0104802725064008</v>
      </c>
      <c r="BO77" s="7">
        <f>+'3 Analysis'!J85</f>
        <v>4.3702491449180396</v>
      </c>
      <c r="BW77" s="7">
        <f>+'3 Analysis'!K85</f>
        <v>4.6400300572174196</v>
      </c>
      <c r="CE77" s="7">
        <f>+'3 Analysis'!B85</f>
        <v>5.9606842640900304</v>
      </c>
      <c r="CL77" s="280"/>
      <c r="CN77" s="7">
        <f>+SUM(FR77*(I74+I77))</f>
        <v>846644.27340479288</v>
      </c>
      <c r="CO77" s="37">
        <f>+SUM(CN77/(CN53+CN77))</f>
        <v>9.422092584045641E-2</v>
      </c>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J77" s="7"/>
      <c r="FK77" s="19"/>
      <c r="FR77" s="37">
        <v>0.1</v>
      </c>
      <c r="FX77" s="19"/>
      <c r="FZ77" s="258" t="s">
        <v>884</v>
      </c>
      <c r="GB77" s="7">
        <f>+'7 HIDE Comparis with FBS IDDRI'!Z317+'7 HIDE Comparis with FBS IDDRI'!Z318</f>
        <v>372493.56052475685</v>
      </c>
      <c r="GC77" s="276">
        <f>+SUM(B77/GB77)</f>
        <v>0.91410478069746293</v>
      </c>
      <c r="GD77" s="37"/>
      <c r="GE77" s="37"/>
      <c r="GF77" s="37"/>
      <c r="GG77" s="37"/>
      <c r="GH77"/>
      <c r="GI77" s="7">
        <f>+'7 HIDE Comparis with FBS IDDRI'!AB317+'7 HIDE Comparis with FBS IDDRI'!AA318</f>
        <v>639314.43354441901</v>
      </c>
      <c r="GJ77" s="276">
        <f>+SUM(CN77/GI77)</f>
        <v>1.3243002644425184</v>
      </c>
      <c r="GK77" s="37"/>
      <c r="GL77" s="37"/>
      <c r="GM77" s="37"/>
      <c r="GN77" s="37"/>
      <c r="GP77" s="37">
        <f>+SUM(CN77/B77)-1</f>
        <v>1.4864871870613992</v>
      </c>
      <c r="GQ77" s="37"/>
      <c r="GR77" s="37"/>
      <c r="GT77" s="19"/>
      <c r="GX77"/>
      <c r="GY77"/>
      <c r="GZ77"/>
      <c r="HA77"/>
      <c r="HB77"/>
      <c r="HC77"/>
      <c r="HD77"/>
    </row>
    <row r="78" spans="1:215" x14ac:dyDescent="0.35">
      <c r="A78" s="258"/>
      <c r="B78" s="45"/>
      <c r="C78" s="37"/>
      <c r="K78" s="7"/>
      <c r="S78" s="7"/>
      <c r="AA78" s="7"/>
      <c r="AI78" s="7"/>
      <c r="AQ78" s="7"/>
      <c r="AY78" s="7"/>
      <c r="BG78" s="7"/>
      <c r="BO78" s="7"/>
      <c r="BW78" s="7"/>
      <c r="CE78" s="7"/>
      <c r="CL78" s="280"/>
      <c r="CN78" s="7"/>
      <c r="CO78" s="3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J78" s="7"/>
      <c r="FK78" s="19"/>
      <c r="FR78" s="37"/>
      <c r="FX78" s="19"/>
      <c r="FZ78" s="258"/>
      <c r="GH78"/>
      <c r="GT78" s="19"/>
      <c r="GX78"/>
      <c r="GY78"/>
      <c r="GZ78"/>
      <c r="HA78"/>
      <c r="HB78"/>
      <c r="HC78"/>
      <c r="HD78"/>
    </row>
    <row r="79" spans="1:215" x14ac:dyDescent="0.35">
      <c r="A79" s="258" t="s">
        <v>177</v>
      </c>
      <c r="B79" s="45">
        <f>+SUM((K79*K$70)+(S79*S$70)+(AA79*AA$70)+(AI79*AI$70)+(AQ79*AQ$70)+(AY79*AY$70)+(BG79*BG$70)+(BO79*BO$70)+(BW79*BW$70))</f>
        <v>137737.48352873625</v>
      </c>
      <c r="C79" s="37"/>
      <c r="I79" s="292">
        <f>+SUM((K79*K$70)+(S79*S$70)+(AA79*AA$70)+(AI79*AI$70)+(AQ79*AQ$70)+(AY79*AY$70)+(BG79*BG$70))</f>
        <v>126703.32234791807</v>
      </c>
      <c r="K79" s="15">
        <f>+'3 Analysis'!C226</f>
        <v>1.5853777373515701</v>
      </c>
      <c r="L79" s="15"/>
      <c r="M79" s="15"/>
      <c r="N79" s="15"/>
      <c r="O79" s="15"/>
      <c r="P79" s="15"/>
      <c r="Q79" s="15"/>
      <c r="R79" s="15"/>
      <c r="S79" s="15">
        <f>+'3 Analysis'!D226</f>
        <v>3.2871822567616298</v>
      </c>
      <c r="T79" s="15"/>
      <c r="U79" s="15"/>
      <c r="V79" s="15"/>
      <c r="W79" s="15"/>
      <c r="X79" s="15"/>
      <c r="Y79" s="15"/>
      <c r="Z79" s="15"/>
      <c r="AA79" s="15">
        <f>+'3 Analysis'!E226</f>
        <v>6.4908319429783097</v>
      </c>
      <c r="AB79" s="15"/>
      <c r="AC79" s="15"/>
      <c r="AD79" s="15"/>
      <c r="AE79" s="15"/>
      <c r="AF79" s="15"/>
      <c r="AG79" s="15"/>
      <c r="AH79" s="15"/>
      <c r="AI79" s="15">
        <f>+'3 Analysis'!F226</f>
        <v>4.0421322493432603</v>
      </c>
      <c r="AJ79" s="15"/>
      <c r="AK79" s="15"/>
      <c r="AL79" s="15"/>
      <c r="AM79" s="15"/>
      <c r="AN79" s="15"/>
      <c r="AO79" s="15"/>
      <c r="AP79" s="15"/>
      <c r="AQ79" s="15">
        <f>+'3 Analysis'!G226</f>
        <v>1.51069193958953</v>
      </c>
      <c r="AR79" s="15"/>
      <c r="AS79" s="15"/>
      <c r="AT79" s="15"/>
      <c r="AU79" s="15"/>
      <c r="AV79" s="15"/>
      <c r="AW79" s="15"/>
      <c r="AX79" s="15"/>
      <c r="AY79" s="15">
        <f>+'3 Analysis'!H226</f>
        <v>1.49591750057529</v>
      </c>
      <c r="AZ79" s="15"/>
      <c r="BA79" s="15"/>
      <c r="BB79" s="15"/>
      <c r="BC79" s="15"/>
      <c r="BD79" s="15"/>
      <c r="BE79" s="15"/>
      <c r="BF79" s="15"/>
      <c r="BG79" s="15">
        <f>+'3 Analysis'!I226</f>
        <v>2.3371310133186101</v>
      </c>
      <c r="BH79" s="15"/>
      <c r="BI79" s="15"/>
      <c r="BJ79" s="15"/>
      <c r="BK79" s="15"/>
      <c r="BL79" s="15"/>
      <c r="BM79" s="15"/>
      <c r="BN79" s="15"/>
      <c r="BO79" s="15">
        <f>+'3 Analysis'!J226</f>
        <v>3.8081776024948</v>
      </c>
      <c r="BP79" s="15"/>
      <c r="BQ79" s="15"/>
      <c r="BR79" s="15"/>
      <c r="BS79" s="15"/>
      <c r="BT79" s="15"/>
      <c r="BU79" s="15"/>
      <c r="BV79" s="15"/>
      <c r="BW79" s="15">
        <f>+'3 Analysis'!K226</f>
        <v>3.7754726020065799</v>
      </c>
      <c r="BX79" s="15"/>
      <c r="BY79" s="15"/>
      <c r="BZ79" s="15"/>
      <c r="CA79" s="15"/>
      <c r="CB79" s="15"/>
      <c r="CC79" s="15"/>
      <c r="CD79" s="15"/>
      <c r="CE79" s="15">
        <f>+'3 Analysis'!B226</f>
        <v>2.4112015410830701</v>
      </c>
      <c r="CF79" s="15"/>
      <c r="CG79" s="15"/>
      <c r="CH79" s="15"/>
      <c r="CI79" s="15"/>
      <c r="CJ79" s="15"/>
      <c r="CK79" s="15"/>
      <c r="CL79" s="280"/>
      <c r="CN79" s="292">
        <f>+SUM(FA79*$CO$74)</f>
        <v>125424.65502147314</v>
      </c>
      <c r="CO79" s="37"/>
      <c r="CW79" s="82">
        <f>+SUM(0.013*CW53)</f>
        <v>2.6211191304190877</v>
      </c>
      <c r="DC79" s="7"/>
      <c r="DD79" s="7"/>
      <c r="DE79" s="82">
        <f>+SUM(0.013*DE53)</f>
        <v>2.3427581695938939</v>
      </c>
      <c r="DF79" s="7"/>
      <c r="DG79" s="7"/>
      <c r="DH79" s="7"/>
      <c r="DI79" s="7"/>
      <c r="DJ79" s="7"/>
      <c r="DK79" s="7"/>
      <c r="DL79" s="7"/>
      <c r="DM79" s="82">
        <f>+SUM(0.022*DM53)</f>
        <v>3.6169022792510077</v>
      </c>
      <c r="DN79" s="7"/>
      <c r="DO79" s="7"/>
      <c r="DP79" s="7"/>
      <c r="DQ79" s="7"/>
      <c r="DR79" s="7"/>
      <c r="DS79" s="7"/>
      <c r="DT79" s="7"/>
      <c r="DU79" s="82">
        <f>+SUM(0.022*DU53)</f>
        <v>3.6169022792510077</v>
      </c>
      <c r="DV79" s="7"/>
      <c r="DW79" s="7"/>
      <c r="DX79" s="7"/>
      <c r="DY79" s="7"/>
      <c r="DZ79" s="7"/>
      <c r="EA79" s="7"/>
      <c r="EB79" s="7"/>
      <c r="EC79" s="82">
        <f>+SUM(0.012*EC53)</f>
        <v>1.0864630298786784</v>
      </c>
      <c r="ED79" s="7"/>
      <c r="EE79" s="7"/>
      <c r="EF79" s="7"/>
      <c r="EG79" s="7"/>
      <c r="EH79" s="7"/>
      <c r="EI79" s="7"/>
      <c r="EJ79" s="7"/>
      <c r="EK79" s="82">
        <f>+SUM(0.011*EK53)</f>
        <v>1.811429737837907</v>
      </c>
      <c r="EL79" s="7"/>
      <c r="EM79" s="7"/>
      <c r="EN79" s="7"/>
      <c r="EO79" s="7"/>
      <c r="EP79" s="7"/>
      <c r="EQ79" s="7"/>
      <c r="ER79" s="7"/>
      <c r="ES79" s="82">
        <f>+SUM(0.244*ES53)</f>
        <v>5.8205788250059776</v>
      </c>
      <c r="ET79" s="7"/>
      <c r="EU79" s="7"/>
      <c r="EV79" s="7"/>
      <c r="EW79" s="7"/>
      <c r="EX79" s="7"/>
      <c r="EY79" s="7"/>
      <c r="EZ79" s="7"/>
      <c r="FA79" s="81">
        <f>+SUM((CW79*CW$70)+(DE79*DE$70)+(DM79*DM$70)+(DU79*DU$70)+(EC79*EC$70)+(EK79*EK$70)+(ES79*ES$70))</f>
        <v>127584.72333575078</v>
      </c>
      <c r="FJ79" s="7"/>
      <c r="FK79" s="19"/>
      <c r="FR79" s="37"/>
      <c r="FX79" s="19"/>
      <c r="FZ79" s="258" t="s">
        <v>863</v>
      </c>
      <c r="GH79"/>
      <c r="GT79" s="19"/>
      <c r="GV79" s="83" t="s">
        <v>953</v>
      </c>
      <c r="GX79"/>
      <c r="GY79"/>
      <c r="GZ79"/>
      <c r="HA79"/>
      <c r="HB79"/>
      <c r="HC79"/>
      <c r="HD79"/>
    </row>
    <row r="80" spans="1:215" s="272" customFormat="1" ht="15" thickBot="1" x14ac:dyDescent="0.4">
      <c r="A80" s="208"/>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292"/>
      <c r="AY80" s="292"/>
      <c r="AZ80" s="292"/>
      <c r="BA80" s="292"/>
      <c r="BB80" s="292"/>
      <c r="BC80" s="292"/>
      <c r="BD80" s="292"/>
      <c r="BE80" s="292"/>
      <c r="BF80" s="292"/>
      <c r="BG80" s="292"/>
      <c r="BH80" s="292"/>
      <c r="BI80" s="292"/>
      <c r="BJ80" s="292"/>
      <c r="BK80" s="292"/>
      <c r="BL80" s="292"/>
      <c r="BM80" s="292"/>
      <c r="BN80" s="292"/>
      <c r="BO80" s="292"/>
      <c r="BP80" s="292"/>
      <c r="BQ80" s="292"/>
      <c r="BR80" s="292"/>
      <c r="BS80" s="292"/>
      <c r="BT80" s="292"/>
      <c r="BU80" s="292"/>
      <c r="BV80" s="292"/>
      <c r="BW80" s="292"/>
      <c r="BX80" s="292"/>
      <c r="BY80" s="292"/>
      <c r="BZ80" s="292"/>
      <c r="CA80" s="292"/>
      <c r="CB80" s="292"/>
      <c r="CC80" s="292"/>
      <c r="CD80" s="292"/>
      <c r="CE80" s="292"/>
      <c r="CF80" s="292"/>
      <c r="CG80" s="292"/>
      <c r="CH80" s="292"/>
      <c r="CI80" s="292"/>
      <c r="CJ80" s="292"/>
      <c r="CK80" s="292"/>
      <c r="CL80" s="380"/>
      <c r="CM80" s="292"/>
      <c r="CN80" s="292"/>
      <c r="CO80" s="292"/>
      <c r="CP80" s="292"/>
      <c r="CQ80" s="292"/>
      <c r="CR80" s="292"/>
      <c r="CS80" s="292"/>
      <c r="CT80" s="292"/>
      <c r="CU80" s="292"/>
      <c r="CV80" s="292"/>
      <c r="CW80" s="292"/>
      <c r="CX80" s="292"/>
      <c r="CY80" s="292"/>
      <c r="CZ80" s="292"/>
      <c r="DA80" s="292"/>
      <c r="DB80" s="292"/>
      <c r="DC80" s="292"/>
      <c r="DD80" s="292"/>
      <c r="DE80" s="292"/>
      <c r="DF80" s="292"/>
      <c r="DG80" s="292"/>
      <c r="DH80" s="292"/>
      <c r="DI80" s="292"/>
      <c r="DJ80" s="292"/>
      <c r="DK80" s="292"/>
      <c r="DL80" s="292"/>
      <c r="DM80" s="292"/>
      <c r="DN80" s="292"/>
      <c r="DO80" s="292"/>
      <c r="DP80" s="292"/>
      <c r="DQ80" s="292"/>
      <c r="DR80" s="292"/>
      <c r="DS80" s="292"/>
      <c r="DT80" s="292"/>
      <c r="DU80" s="292"/>
      <c r="DV80" s="292"/>
      <c r="DW80" s="292"/>
      <c r="DX80" s="292"/>
      <c r="DY80" s="292"/>
      <c r="DZ80" s="292"/>
      <c r="EA80" s="292"/>
      <c r="EB80" s="292"/>
      <c r="EC80" s="292"/>
      <c r="ED80" s="292"/>
      <c r="EE80" s="292"/>
      <c r="EF80" s="292"/>
      <c r="EG80" s="292"/>
      <c r="EH80" s="292"/>
      <c r="EI80" s="292"/>
      <c r="EJ80" s="292"/>
      <c r="EK80" s="292"/>
      <c r="EL80" s="292"/>
      <c r="EM80" s="292"/>
      <c r="EN80" s="292"/>
      <c r="EO80" s="292"/>
      <c r="EP80" s="292"/>
      <c r="EQ80" s="292"/>
      <c r="ER80" s="292"/>
      <c r="ES80" s="292"/>
      <c r="ET80" s="292"/>
      <c r="EU80" s="292"/>
      <c r="EV80" s="292"/>
      <c r="EW80" s="292"/>
      <c r="EX80" s="292"/>
      <c r="EY80" s="292"/>
      <c r="EZ80" s="292"/>
      <c r="FA80" s="292"/>
      <c r="FB80" s="292"/>
      <c r="FC80" s="292"/>
      <c r="FD80" s="292"/>
      <c r="FE80" s="292"/>
      <c r="FF80" s="292"/>
      <c r="FG80" s="292"/>
      <c r="FH80" s="292"/>
      <c r="FI80" s="292"/>
      <c r="FJ80" s="292"/>
      <c r="FK80" s="381"/>
      <c r="FL80" s="292"/>
      <c r="FQ80" s="292"/>
      <c r="FT80" s="292"/>
      <c r="FU80" s="292"/>
      <c r="FV80" s="292"/>
      <c r="FX80" s="85"/>
      <c r="GH80"/>
      <c r="GO80" s="5"/>
      <c r="GT80" s="85"/>
      <c r="GX80"/>
      <c r="GY80"/>
      <c r="GZ80"/>
      <c r="HA80"/>
      <c r="HB80"/>
      <c r="HC80"/>
      <c r="HD80"/>
      <c r="HE80" s="5"/>
      <c r="HF80" s="5"/>
      <c r="HG80" s="5"/>
    </row>
    <row r="81" spans="1:215" s="38" customFormat="1" ht="15.5" thickTop="1" thickBot="1" x14ac:dyDescent="0.4">
      <c r="A81" s="375" t="s">
        <v>249</v>
      </c>
      <c r="B81" s="386">
        <f>+SUM(K81:CC81)</f>
        <v>2836670381.9351683</v>
      </c>
      <c r="C81" s="387"/>
      <c r="D81" s="378"/>
      <c r="E81" s="378"/>
      <c r="F81" s="378"/>
      <c r="G81" s="388"/>
      <c r="H81" s="388"/>
      <c r="I81" s="386">
        <f>+SUM(Q81+Y81+AG81+AO81+AW81+BE81+BM81)</f>
        <v>2679094274.8136692</v>
      </c>
      <c r="K81" s="389"/>
      <c r="L81" s="377"/>
      <c r="M81" s="378"/>
      <c r="N81" s="378"/>
      <c r="O81" s="378"/>
      <c r="P81" s="388"/>
      <c r="Q81" s="388">
        <f>+SUM(Q66*K70)</f>
        <v>926817252.2834965</v>
      </c>
      <c r="S81" s="389"/>
      <c r="T81" s="377"/>
      <c r="U81" s="378"/>
      <c r="V81" s="378"/>
      <c r="W81" s="378"/>
      <c r="X81" s="388"/>
      <c r="Y81" s="388">
        <f>+SUM(Y66*S70)</f>
        <v>622583121.86809897</v>
      </c>
      <c r="AA81" s="389"/>
      <c r="AB81" s="377"/>
      <c r="AC81" s="378"/>
      <c r="AD81" s="378"/>
      <c r="AE81" s="378"/>
      <c r="AF81" s="388"/>
      <c r="AG81" s="388">
        <f>+SUM(AG66*AA70)</f>
        <v>141382277.57780161</v>
      </c>
      <c r="AI81" s="389"/>
      <c r="AJ81" s="377"/>
      <c r="AK81" s="378"/>
      <c r="AL81" s="378"/>
      <c r="AM81" s="378"/>
      <c r="AN81" s="388"/>
      <c r="AO81" s="388">
        <f>+SUM(AO66*AI70)</f>
        <v>458472618.87177414</v>
      </c>
      <c r="AQ81" s="389"/>
      <c r="AR81" s="377"/>
      <c r="AS81" s="378"/>
      <c r="AT81" s="378"/>
      <c r="AU81" s="378"/>
      <c r="AV81" s="388"/>
      <c r="AW81" s="388">
        <f>+SUM(AW66*AQ70)</f>
        <v>107378741.66719955</v>
      </c>
      <c r="AY81" s="389"/>
      <c r="AZ81" s="377"/>
      <c r="BA81" s="378"/>
      <c r="BB81" s="378"/>
      <c r="BC81" s="378"/>
      <c r="BD81" s="388"/>
      <c r="BE81" s="388">
        <f>+SUM(BE66*AY70)</f>
        <v>152189784.37710053</v>
      </c>
      <c r="BG81" s="389"/>
      <c r="BH81" s="377"/>
      <c r="BI81" s="378"/>
      <c r="BJ81" s="378"/>
      <c r="BK81" s="378"/>
      <c r="BL81" s="388"/>
      <c r="BM81" s="388">
        <f>+SUM(BM66*BG70)</f>
        <v>270270478.16819757</v>
      </c>
      <c r="BO81" s="389"/>
      <c r="BP81" s="377"/>
      <c r="BQ81" s="378"/>
      <c r="BR81" s="378"/>
      <c r="BS81" s="378"/>
      <c r="BT81" s="388"/>
      <c r="BU81" s="388">
        <f>+SUM(BU66*BO70)</f>
        <v>40281850.358000182</v>
      </c>
      <c r="BW81" s="389"/>
      <c r="BX81" s="377"/>
      <c r="BY81" s="378"/>
      <c r="BZ81" s="378"/>
      <c r="CA81" s="378"/>
      <c r="CB81" s="388"/>
      <c r="CC81" s="388">
        <f>+SUM(CC66*BW70)</f>
        <v>117294256.76349877</v>
      </c>
      <c r="CD81" s="390"/>
      <c r="CE81" s="389"/>
      <c r="CF81" s="377"/>
      <c r="CG81" s="378"/>
      <c r="CH81" s="378"/>
      <c r="CI81" s="378"/>
      <c r="CJ81" s="388"/>
      <c r="CK81" s="388"/>
      <c r="CL81" s="391"/>
      <c r="CN81" s="386">
        <f>+SUM(FA81*$CO$74)</f>
        <v>4435505075.5279589</v>
      </c>
      <c r="CO81" s="377"/>
      <c r="CP81" s="378"/>
      <c r="CQ81" s="378"/>
      <c r="CR81" s="378"/>
      <c r="CS81" s="388"/>
      <c r="CT81" s="388"/>
      <c r="CU81" s="388"/>
      <c r="CW81" s="389"/>
      <c r="CX81" s="392"/>
      <c r="CY81" s="378"/>
      <c r="CZ81" s="378"/>
      <c r="DA81" s="378"/>
      <c r="DB81" s="388"/>
      <c r="DC81" s="388">
        <f>+SUM(DC66*CW70)</f>
        <v>1316130336.5604992</v>
      </c>
      <c r="DE81" s="389"/>
      <c r="DF81" s="392"/>
      <c r="DG81" s="378"/>
      <c r="DH81" s="378"/>
      <c r="DI81" s="378"/>
      <c r="DJ81" s="388"/>
      <c r="DK81" s="388">
        <f>+SUM(DK66*DE70)</f>
        <v>979492124.23845971</v>
      </c>
      <c r="DM81" s="389"/>
      <c r="DN81" s="392"/>
      <c r="DO81" s="378"/>
      <c r="DP81" s="378"/>
      <c r="DQ81" s="378"/>
      <c r="DR81" s="388"/>
      <c r="DS81" s="388">
        <f>+SUM(DS66*DM70)</f>
        <v>483852703.48621291</v>
      </c>
      <c r="DU81" s="389"/>
      <c r="DV81" s="392"/>
      <c r="DW81" s="378"/>
      <c r="DX81" s="378"/>
      <c r="DY81" s="378"/>
      <c r="DZ81" s="388"/>
      <c r="EA81" s="388">
        <f>+SUM(EA66*DU70)</f>
        <v>472827576.95599657</v>
      </c>
      <c r="EB81" s="390"/>
      <c r="EC81" s="389"/>
      <c r="ED81" s="392"/>
      <c r="EE81" s="378"/>
      <c r="EF81" s="378"/>
      <c r="EG81" s="378"/>
      <c r="EH81" s="388"/>
      <c r="EI81" s="388">
        <f>+SUM(EI66*EC70)</f>
        <v>836397406.8548007</v>
      </c>
      <c r="EK81" s="389"/>
      <c r="EL81" s="392"/>
      <c r="EM81" s="378"/>
      <c r="EN81" s="378"/>
      <c r="EO81" s="378"/>
      <c r="EP81" s="388"/>
      <c r="EQ81" s="388">
        <f>+SUM(EQ66*EK70)</f>
        <v>258460585.42262301</v>
      </c>
      <c r="ER81" s="390"/>
      <c r="ES81" s="389"/>
      <c r="ET81" s="392"/>
      <c r="EU81" s="378"/>
      <c r="EV81" s="378"/>
      <c r="EW81" s="378"/>
      <c r="EX81" s="388"/>
      <c r="EY81" s="388">
        <f>+SUM(EY66*ES70)</f>
        <v>164732783.89764863</v>
      </c>
      <c r="EZ81" s="390"/>
      <c r="FA81" s="386">
        <f>+SUM(DC81+DK81+DS81+EA81+EI81+EQ81+EY81)</f>
        <v>4511893517.4162407</v>
      </c>
      <c r="FB81" s="378"/>
      <c r="FC81" s="378"/>
      <c r="FD81" s="378"/>
      <c r="FE81" s="378"/>
      <c r="FF81" s="388"/>
      <c r="FG81" s="388"/>
      <c r="FH81" s="388"/>
      <c r="FI81" s="388"/>
      <c r="FJ81" s="390"/>
      <c r="FK81" s="393"/>
      <c r="FM81" s="375"/>
      <c r="FN81" s="375"/>
      <c r="FO81" s="375"/>
      <c r="FP81" s="375"/>
      <c r="FQ81" s="5"/>
      <c r="FR81" s="375"/>
      <c r="FS81" s="375"/>
      <c r="FT81" s="375"/>
      <c r="FU81" s="375"/>
      <c r="FV81" s="375"/>
      <c r="FX81" s="393"/>
      <c r="FZ81" s="389"/>
      <c r="GA81" s="5"/>
      <c r="GB81" s="389"/>
      <c r="GC81" s="389"/>
      <c r="GD81" s="389"/>
      <c r="GE81" s="389"/>
      <c r="GF81" s="389"/>
      <c r="GG81" s="389"/>
      <c r="GH81"/>
      <c r="GI81" s="389"/>
      <c r="GJ81" s="389"/>
      <c r="GK81" s="377"/>
      <c r="GL81" s="377"/>
      <c r="GM81" s="379"/>
      <c r="GN81" s="379"/>
      <c r="GO81" s="5"/>
      <c r="GP81" s="377"/>
      <c r="GQ81" s="377"/>
      <c r="GR81" s="379"/>
      <c r="GT81" s="393"/>
      <c r="GV81" s="389"/>
      <c r="GX81"/>
      <c r="GY81"/>
      <c r="GZ81"/>
      <c r="HA81"/>
      <c r="HB81"/>
      <c r="HC81"/>
      <c r="HD81"/>
      <c r="HE81" s="5"/>
      <c r="HF81" s="5"/>
      <c r="HG81" s="5"/>
    </row>
    <row r="82" spans="1:215" ht="15" thickTop="1" x14ac:dyDescent="0.35">
      <c r="A82" s="45"/>
      <c r="CL82" s="280"/>
      <c r="CW82" s="254"/>
      <c r="CX82" s="254"/>
      <c r="CY82" s="254"/>
      <c r="CZ82" s="254"/>
      <c r="DA82" s="254"/>
      <c r="DB82" s="254"/>
      <c r="DC82" s="254"/>
      <c r="DD82" s="254"/>
      <c r="DE82" s="254"/>
      <c r="DF82" s="254"/>
      <c r="DG82" s="254"/>
      <c r="DH82" s="254"/>
      <c r="DI82" s="254"/>
      <c r="DJ82" s="254"/>
      <c r="DK82" s="254"/>
      <c r="DL82" s="254"/>
      <c r="DM82" s="254"/>
      <c r="DN82" s="254"/>
      <c r="DO82" s="254"/>
      <c r="DP82" s="254"/>
      <c r="DQ82" s="254"/>
      <c r="DR82" s="254"/>
      <c r="DS82" s="254"/>
      <c r="DT82" s="254"/>
      <c r="DU82" s="254"/>
      <c r="DV82" s="254"/>
      <c r="DW82" s="254"/>
      <c r="DX82" s="254"/>
      <c r="DY82" s="254"/>
      <c r="DZ82" s="254"/>
      <c r="EA82" s="254"/>
      <c r="EB82" s="254"/>
      <c r="EC82" s="254"/>
      <c r="ED82" s="254"/>
      <c r="EE82" s="254"/>
      <c r="EF82" s="254"/>
      <c r="EG82" s="254"/>
      <c r="EH82" s="254"/>
      <c r="EI82" s="254"/>
      <c r="EJ82" s="254"/>
      <c r="EK82" s="254"/>
      <c r="EL82" s="254"/>
      <c r="EM82" s="254"/>
      <c r="EN82" s="254"/>
      <c r="EO82" s="254"/>
      <c r="EP82" s="254"/>
      <c r="EQ82" s="254"/>
      <c r="ER82" s="254"/>
      <c r="ES82" s="254"/>
      <c r="ET82" s="254"/>
      <c r="EU82" s="254"/>
      <c r="EV82" s="254"/>
      <c r="EW82" s="254"/>
      <c r="EX82" s="254"/>
      <c r="EY82" s="254"/>
      <c r="EZ82" s="254"/>
      <c r="FJ82" s="254"/>
      <c r="FK82" s="19"/>
      <c r="FX82" s="19"/>
      <c r="GH82"/>
      <c r="GT82" s="19"/>
    </row>
    <row r="83" spans="1:215" x14ac:dyDescent="0.35">
      <c r="GH83"/>
    </row>
    <row r="84" spans="1:215" x14ac:dyDescent="0.35">
      <c r="GH84"/>
    </row>
    <row r="86" spans="1:215" ht="18.5" x14ac:dyDescent="0.35">
      <c r="A86" s="251" t="s">
        <v>856</v>
      </c>
      <c r="CL86" s="280"/>
      <c r="FK86" s="19"/>
      <c r="FX86" s="19"/>
      <c r="GT86" s="19"/>
    </row>
    <row r="87" spans="1:215" x14ac:dyDescent="0.35">
      <c r="CL87" s="280"/>
      <c r="FK87" s="19"/>
      <c r="FX87" s="19"/>
      <c r="GT87" s="19"/>
    </row>
    <row r="88" spans="1:215" x14ac:dyDescent="0.35">
      <c r="A88" s="394" t="s">
        <v>876</v>
      </c>
      <c r="B88" s="395"/>
      <c r="C88" s="395"/>
      <c r="D88" s="395"/>
      <c r="E88" s="395"/>
      <c r="F88" s="395"/>
      <c r="G88" s="395"/>
      <c r="H88" s="395"/>
      <c r="I88" s="395"/>
      <c r="J88" s="7"/>
      <c r="K88" s="395"/>
      <c r="L88" s="395"/>
      <c r="M88" s="395"/>
      <c r="N88" s="395"/>
      <c r="O88" s="395"/>
      <c r="P88" s="395">
        <v>217</v>
      </c>
      <c r="Q88" s="395"/>
      <c r="R88" s="395"/>
      <c r="S88" s="395"/>
      <c r="T88" s="395"/>
      <c r="U88" s="395"/>
      <c r="V88" s="395"/>
      <c r="W88" s="395"/>
      <c r="X88" s="395">
        <v>217</v>
      </c>
      <c r="Y88" s="395"/>
      <c r="Z88" s="395"/>
      <c r="AA88" s="395"/>
      <c r="AB88" s="395"/>
      <c r="AC88" s="395"/>
      <c r="AD88" s="395"/>
      <c r="AE88" s="395"/>
      <c r="AF88" s="395">
        <v>2758</v>
      </c>
      <c r="AG88" s="395"/>
      <c r="AH88" s="395"/>
      <c r="AI88" s="395"/>
      <c r="AJ88" s="395"/>
      <c r="AK88" s="395"/>
      <c r="AL88" s="395"/>
      <c r="AM88" s="395"/>
      <c r="AN88" s="395">
        <v>383</v>
      </c>
      <c r="AO88" s="395"/>
      <c r="AP88" s="395"/>
      <c r="AQ88" s="395"/>
      <c r="AR88" s="395"/>
      <c r="AS88" s="395"/>
      <c r="AT88" s="395"/>
      <c r="AU88" s="395"/>
      <c r="AV88" s="396">
        <v>220</v>
      </c>
      <c r="AW88" s="395"/>
      <c r="AX88" s="395"/>
      <c r="AY88" s="395"/>
      <c r="AZ88" s="395"/>
      <c r="BA88" s="395"/>
      <c r="BB88" s="395"/>
      <c r="BC88" s="395"/>
      <c r="BD88" s="395">
        <v>141</v>
      </c>
      <c r="BE88" s="395"/>
      <c r="BF88" s="395"/>
      <c r="BG88" s="395"/>
      <c r="BH88" s="395"/>
      <c r="BI88" s="395"/>
      <c r="BJ88" s="395"/>
      <c r="BK88" s="395"/>
      <c r="BL88" s="395">
        <v>143</v>
      </c>
      <c r="BM88" s="395"/>
      <c r="BN88" s="395"/>
      <c r="BO88" s="395"/>
      <c r="BP88" s="395"/>
      <c r="BQ88" s="395"/>
      <c r="BR88" s="395"/>
      <c r="BS88" s="395"/>
      <c r="BT88" s="395"/>
      <c r="BU88" s="395"/>
      <c r="BV88" s="395"/>
      <c r="BW88" s="395"/>
      <c r="BX88" s="395"/>
      <c r="BY88" s="395"/>
      <c r="BZ88" s="395"/>
      <c r="CA88" s="395"/>
      <c r="CB88" s="395"/>
      <c r="CC88" s="395"/>
      <c r="CD88" s="395"/>
      <c r="CE88" s="395"/>
      <c r="CF88" s="395"/>
      <c r="CG88" s="395"/>
      <c r="CH88" s="395"/>
      <c r="CI88" s="395"/>
      <c r="CJ88" s="395"/>
      <c r="CK88" s="395"/>
      <c r="CL88" s="397"/>
      <c r="CM88" s="7"/>
      <c r="CN88" s="395"/>
      <c r="CO88" s="395"/>
      <c r="CP88" s="395"/>
      <c r="CQ88" s="395"/>
      <c r="CR88" s="395"/>
      <c r="CS88" s="395"/>
      <c r="CT88" s="395"/>
      <c r="CU88" s="395"/>
      <c r="CV88" s="7"/>
      <c r="CW88" s="398"/>
      <c r="CX88" s="398"/>
      <c r="CY88" s="398"/>
      <c r="CZ88" s="398"/>
      <c r="DA88" s="398"/>
      <c r="DB88" s="396">
        <v>289</v>
      </c>
      <c r="DC88" s="395" t="s">
        <v>878</v>
      </c>
      <c r="DD88" s="395"/>
      <c r="DE88" s="395"/>
      <c r="DF88" s="395"/>
      <c r="DG88" s="398"/>
      <c r="DH88" s="398"/>
      <c r="DI88" s="398"/>
      <c r="DJ88" s="395">
        <v>289</v>
      </c>
      <c r="DK88" s="395" t="s">
        <v>878</v>
      </c>
      <c r="DL88" s="395"/>
      <c r="DM88" s="395"/>
      <c r="DN88" s="395"/>
      <c r="DO88" s="398"/>
      <c r="DP88" s="398"/>
      <c r="DQ88" s="398"/>
      <c r="DR88" s="396">
        <v>528</v>
      </c>
      <c r="DS88" s="395"/>
      <c r="DT88" s="395"/>
      <c r="DU88" s="395"/>
      <c r="DV88" s="395"/>
      <c r="DW88" s="398"/>
      <c r="DX88" s="398"/>
      <c r="DY88" s="398"/>
      <c r="DZ88" s="396">
        <v>528</v>
      </c>
      <c r="EA88" s="395"/>
      <c r="EB88" s="395"/>
      <c r="EC88" s="395"/>
      <c r="ED88" s="395"/>
      <c r="EE88" s="398"/>
      <c r="EF88" s="398"/>
      <c r="EG88" s="398"/>
      <c r="EH88" s="396">
        <v>172</v>
      </c>
      <c r="EI88" s="395"/>
      <c r="EJ88" s="395"/>
      <c r="EK88" s="395"/>
      <c r="EL88" s="395"/>
      <c r="EM88" s="398"/>
      <c r="EN88" s="398"/>
      <c r="EO88" s="398"/>
      <c r="EP88" s="395">
        <v>232</v>
      </c>
      <c r="EQ88" s="399"/>
      <c r="ER88" s="399"/>
      <c r="ES88" s="395"/>
      <c r="ET88" s="395"/>
      <c r="EU88" s="398"/>
      <c r="EV88" s="398"/>
      <c r="EW88" s="398"/>
      <c r="EX88" s="395"/>
      <c r="EY88" s="399"/>
      <c r="EZ88" s="399"/>
      <c r="FA88" s="399"/>
      <c r="FB88" s="399"/>
      <c r="FC88" s="399"/>
      <c r="FD88" s="399"/>
      <c r="FE88" s="399"/>
      <c r="FF88" s="399"/>
      <c r="FG88" s="399"/>
      <c r="FH88" s="399"/>
      <c r="FI88" s="399"/>
      <c r="FJ88" s="399"/>
      <c r="FK88" s="400"/>
      <c r="FX88" s="400"/>
      <c r="GT88" s="400"/>
      <c r="GV88" s="5" t="s">
        <v>881</v>
      </c>
    </row>
    <row r="89" spans="1:215" x14ac:dyDescent="0.35">
      <c r="A89" s="394" t="s">
        <v>876</v>
      </c>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349"/>
      <c r="CM89" s="7"/>
      <c r="CN89" s="7"/>
      <c r="CO89" s="7"/>
      <c r="CP89" s="7"/>
      <c r="CQ89" s="7"/>
      <c r="CR89" s="7"/>
      <c r="CS89" s="7"/>
      <c r="CT89" s="7"/>
      <c r="CU89" s="7"/>
      <c r="CV89" s="7"/>
      <c r="CW89" s="398"/>
      <c r="CX89" s="398"/>
      <c r="CY89" s="398"/>
      <c r="CZ89" s="398"/>
      <c r="DA89" s="398"/>
      <c r="DB89" s="401">
        <v>176</v>
      </c>
      <c r="DC89" s="395" t="s">
        <v>879</v>
      </c>
      <c r="DD89" s="395"/>
      <c r="DE89" s="395"/>
      <c r="DF89" s="395"/>
      <c r="DG89" s="398"/>
      <c r="DH89" s="398"/>
      <c r="DI89" s="398"/>
      <c r="DJ89" s="7"/>
      <c r="DK89" s="7"/>
      <c r="DL89" s="395"/>
      <c r="DM89" s="395"/>
      <c r="DN89" s="395"/>
      <c r="DO89" s="398"/>
      <c r="DP89" s="398"/>
      <c r="DQ89" s="398"/>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S89" s="7"/>
      <c r="ET89" s="7"/>
      <c r="EU89" s="7"/>
      <c r="EV89" s="7"/>
      <c r="EW89" s="7"/>
      <c r="EX89" s="7"/>
      <c r="FK89" s="400"/>
      <c r="FX89" s="400"/>
      <c r="GT89" s="400"/>
    </row>
    <row r="90" spans="1:215" x14ac:dyDescent="0.35">
      <c r="A90" s="394" t="s">
        <v>877</v>
      </c>
      <c r="B90" s="395"/>
      <c r="C90" s="395"/>
      <c r="D90" s="395"/>
      <c r="E90" s="395"/>
      <c r="F90" s="395"/>
      <c r="G90" s="395"/>
      <c r="H90" s="395"/>
      <c r="I90" s="395"/>
      <c r="J90" s="7"/>
      <c r="K90" s="395"/>
      <c r="L90" s="395"/>
      <c r="M90" s="395"/>
      <c r="N90" s="395"/>
      <c r="O90" s="395"/>
      <c r="P90" s="395">
        <v>374</v>
      </c>
      <c r="Q90" s="395"/>
      <c r="R90" s="395"/>
      <c r="S90" s="395"/>
      <c r="T90" s="395"/>
      <c r="U90" s="395"/>
      <c r="V90" s="395"/>
      <c r="W90" s="395"/>
      <c r="X90" s="395">
        <v>450</v>
      </c>
      <c r="Y90" s="395"/>
      <c r="Z90" s="395"/>
      <c r="AA90" s="395"/>
      <c r="AB90" s="395"/>
      <c r="AC90" s="395"/>
      <c r="AD90" s="395"/>
      <c r="AE90" s="395"/>
      <c r="AF90" s="395">
        <v>2183</v>
      </c>
      <c r="AG90" s="395"/>
      <c r="AH90" s="395"/>
      <c r="AI90" s="395"/>
      <c r="AJ90" s="395"/>
      <c r="AK90" s="395"/>
      <c r="AL90" s="395"/>
      <c r="AM90" s="395"/>
      <c r="AN90" s="395">
        <v>485</v>
      </c>
      <c r="AO90" s="395"/>
      <c r="AP90" s="395"/>
      <c r="AQ90" s="395"/>
      <c r="AR90" s="395"/>
      <c r="AS90" s="395"/>
      <c r="AT90" s="395"/>
      <c r="AU90" s="395"/>
      <c r="AV90" s="395">
        <v>94</v>
      </c>
      <c r="AW90" s="395"/>
      <c r="AX90" s="395"/>
      <c r="AY90" s="395"/>
      <c r="AZ90" s="395"/>
      <c r="BA90" s="395"/>
      <c r="BB90" s="395"/>
      <c r="BC90" s="395"/>
      <c r="BD90" s="395">
        <v>138</v>
      </c>
      <c r="BE90" s="395"/>
      <c r="BF90" s="395"/>
      <c r="BG90" s="395"/>
      <c r="BH90" s="395"/>
      <c r="BI90" s="395"/>
      <c r="BJ90" s="395"/>
      <c r="BK90" s="395"/>
      <c r="BL90" s="395">
        <v>273</v>
      </c>
      <c r="BM90" s="395"/>
      <c r="BN90" s="395"/>
      <c r="BO90" s="395"/>
      <c r="BP90" s="395"/>
      <c r="BQ90" s="395"/>
      <c r="BR90" s="395"/>
      <c r="BS90" s="395"/>
      <c r="BT90" s="396">
        <v>831</v>
      </c>
      <c r="BU90" s="395"/>
      <c r="BV90" s="395"/>
      <c r="BW90" s="395"/>
      <c r="BX90" s="395"/>
      <c r="BY90" s="395"/>
      <c r="BZ90" s="395"/>
      <c r="CA90" s="395"/>
      <c r="CB90" s="395">
        <v>1239</v>
      </c>
      <c r="CC90" s="395"/>
      <c r="CD90" s="395"/>
      <c r="CE90" s="395"/>
      <c r="CF90" s="395"/>
      <c r="CG90" s="395"/>
      <c r="CH90" s="395"/>
      <c r="CI90" s="395"/>
      <c r="CJ90" s="395"/>
      <c r="CK90" s="395"/>
      <c r="CL90" s="397"/>
      <c r="CM90" s="7"/>
      <c r="CN90" s="395"/>
      <c r="CO90" s="395"/>
      <c r="CP90" s="395"/>
      <c r="CQ90" s="395"/>
      <c r="CR90" s="395"/>
      <c r="CS90" s="395"/>
      <c r="CT90" s="395"/>
      <c r="CU90" s="395"/>
      <c r="CV90" s="7"/>
      <c r="CW90" s="398"/>
      <c r="CX90" s="398"/>
      <c r="CY90" s="398"/>
      <c r="CZ90" s="398"/>
      <c r="DA90" s="398"/>
      <c r="DB90" s="396">
        <v>786</v>
      </c>
      <c r="DC90" s="395" t="s">
        <v>878</v>
      </c>
      <c r="DD90" s="398"/>
      <c r="DE90" s="398"/>
      <c r="DF90" s="398"/>
      <c r="DG90" s="398"/>
      <c r="DH90" s="398"/>
      <c r="DI90" s="398"/>
      <c r="DJ90" s="396">
        <v>786</v>
      </c>
      <c r="DK90" s="395" t="s">
        <v>878</v>
      </c>
      <c r="DL90" s="398"/>
      <c r="DM90" s="398"/>
      <c r="DN90" s="398"/>
      <c r="DO90" s="398"/>
      <c r="DP90" s="398"/>
      <c r="DQ90" s="398"/>
      <c r="DR90" s="396">
        <v>291</v>
      </c>
      <c r="DS90" s="395" t="s">
        <v>880</v>
      </c>
      <c r="DT90" s="395"/>
      <c r="DU90" s="395"/>
      <c r="DV90" s="395"/>
      <c r="DW90" s="398"/>
      <c r="DX90" s="398"/>
      <c r="DY90" s="398"/>
      <c r="DZ90" s="396">
        <v>291</v>
      </c>
      <c r="EA90" s="395" t="s">
        <v>880</v>
      </c>
      <c r="EB90" s="395"/>
      <c r="EC90" s="395"/>
      <c r="ED90" s="395"/>
      <c r="EE90" s="398"/>
      <c r="EF90" s="398"/>
      <c r="EG90" s="398"/>
      <c r="EH90" s="396">
        <v>134</v>
      </c>
      <c r="EI90" s="395"/>
      <c r="EJ90" s="395"/>
      <c r="EK90" s="395"/>
      <c r="EL90" s="395"/>
      <c r="EM90" s="398"/>
      <c r="EN90" s="398"/>
      <c r="EO90" s="398"/>
      <c r="EP90" s="396">
        <v>86</v>
      </c>
      <c r="EQ90" s="394"/>
      <c r="ER90" s="394"/>
      <c r="ES90" s="395"/>
      <c r="ET90" s="395"/>
      <c r="EU90" s="398"/>
      <c r="EV90" s="398"/>
      <c r="EW90" s="398"/>
      <c r="EX90" s="396"/>
      <c r="EY90" s="394"/>
      <c r="EZ90" s="394"/>
      <c r="FA90" s="394"/>
      <c r="FB90" s="394"/>
      <c r="FC90" s="394"/>
      <c r="FD90" s="394"/>
      <c r="FE90" s="394"/>
      <c r="FF90" s="394"/>
      <c r="FG90" s="394"/>
      <c r="FH90" s="394"/>
      <c r="FI90" s="394"/>
      <c r="FJ90" s="394"/>
      <c r="FK90" s="19"/>
      <c r="FX90" s="19"/>
      <c r="GT90" s="19"/>
    </row>
    <row r="91" spans="1:215" x14ac:dyDescent="0.35">
      <c r="CL91" s="280"/>
      <c r="FK91" s="19"/>
      <c r="FX91" s="19"/>
      <c r="GT91" s="19"/>
    </row>
    <row r="92" spans="1:215" x14ac:dyDescent="0.35">
      <c r="CL92" s="280"/>
      <c r="FK92" s="19"/>
      <c r="FX92" s="19"/>
      <c r="GT92" s="19"/>
    </row>
    <row r="93" spans="1:215" x14ac:dyDescent="0.35">
      <c r="CL93" s="280"/>
      <c r="FK93" s="19"/>
      <c r="FX93" s="19"/>
      <c r="GT93" s="19"/>
    </row>
  </sheetData>
  <conditionalFormatting sqref="GC77">
    <cfRule type="cellIs" dxfId="69" priority="156" operator="lessThan">
      <formula>0.49</formula>
    </cfRule>
    <cfRule type="cellIs" dxfId="68" priority="157" operator="between">
      <formula>0.5</formula>
      <formula>0.89</formula>
    </cfRule>
    <cfRule type="cellIs" dxfId="67" priority="158" operator="greaterThan">
      <formula>1.51</formula>
    </cfRule>
    <cfRule type="cellIs" dxfId="66" priority="159" operator="between">
      <formula>1.11</formula>
      <formula>1.5</formula>
    </cfRule>
    <cfRule type="cellIs" dxfId="65" priority="160" operator="between">
      <formula>0.9</formula>
      <formula>1.1</formula>
    </cfRule>
  </conditionalFormatting>
  <conditionalFormatting sqref="GJ77">
    <cfRule type="cellIs" dxfId="64" priority="151" operator="lessThan">
      <formula>0.49</formula>
    </cfRule>
    <cfRule type="cellIs" dxfId="63" priority="152" operator="between">
      <formula>0.5</formula>
      <formula>0.89</formula>
    </cfRule>
    <cfRule type="cellIs" dxfId="62" priority="153" operator="greaterThan">
      <formula>1.51</formula>
    </cfRule>
    <cfRule type="cellIs" dxfId="61" priority="154" operator="between">
      <formula>1.11</formula>
      <formula>1.5</formula>
    </cfRule>
    <cfRule type="cellIs" dxfId="60" priority="155" operator="between">
      <formula>0.9</formula>
      <formula>1.1</formula>
    </cfRule>
  </conditionalFormatting>
  <pageMargins left="0.7" right="0.7" top="0.75" bottom="0.75" header="0.3" footer="0.3"/>
  <pageSetup paperSize="9" orientation="portrait" r:id="rId1"/>
  <ignoredErrors>
    <ignoredError sqref="E19:F19"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38" sqref="E38"/>
    </sheetView>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67"/>
  <sheetViews>
    <sheetView zoomScale="55" zoomScaleNormal="55" workbookViewId="0">
      <selection activeCell="Q8" sqref="Q8"/>
    </sheetView>
  </sheetViews>
  <sheetFormatPr defaultColWidth="9.1796875" defaultRowHeight="14.5" x14ac:dyDescent="0.35"/>
  <cols>
    <col min="1" max="1" width="46" style="5" bestFit="1" customWidth="1"/>
    <col min="2" max="3" width="12.7265625" style="5" customWidth="1"/>
    <col min="4" max="4" width="15.453125" style="5" customWidth="1"/>
    <col min="5" max="6" width="14.81640625" style="5" customWidth="1"/>
    <col min="7" max="12" width="12.7265625" style="5" customWidth="1"/>
    <col min="13" max="15" width="2.7265625" style="5" customWidth="1"/>
    <col min="16" max="17" width="12.7265625" style="5" customWidth="1"/>
    <col min="18" max="18" width="15.453125" style="5" bestFit="1" customWidth="1"/>
    <col min="19" max="20" width="14.81640625" style="5" customWidth="1"/>
    <col min="21" max="23" width="12.7265625" style="5" customWidth="1"/>
    <col min="24" max="24" width="12.7265625" style="254" customWidth="1"/>
    <col min="25" max="33" width="12.7265625" style="5" customWidth="1"/>
    <col min="34" max="34" width="2.7265625" style="5" customWidth="1"/>
    <col min="35" max="35" width="50.7265625" style="5" customWidth="1"/>
    <col min="36" max="36" width="12.26953125" style="5" bestFit="1" customWidth="1"/>
    <col min="37" max="16384" width="9.1796875" style="5"/>
  </cols>
  <sheetData>
    <row r="1" spans="1:35" ht="18.5" x14ac:dyDescent="0.35">
      <c r="A1" s="18" t="s">
        <v>1160</v>
      </c>
    </row>
    <row r="3" spans="1:35" x14ac:dyDescent="0.35">
      <c r="B3" s="5" t="s">
        <v>851</v>
      </c>
      <c r="D3" s="5" t="s">
        <v>1161</v>
      </c>
      <c r="N3" s="280"/>
      <c r="P3" s="280" t="s">
        <v>850</v>
      </c>
      <c r="R3" s="5" t="s">
        <v>1162</v>
      </c>
      <c r="S3" s="254"/>
    </row>
    <row r="4" spans="1:35" x14ac:dyDescent="0.35">
      <c r="D4" s="5" t="s">
        <v>1163</v>
      </c>
      <c r="N4" s="280"/>
      <c r="R4" s="5" t="s">
        <v>1163</v>
      </c>
    </row>
    <row r="5" spans="1:35" x14ac:dyDescent="0.35">
      <c r="N5" s="280"/>
    </row>
    <row r="6" spans="1:35" ht="29" x14ac:dyDescent="0.35">
      <c r="A6" s="345"/>
      <c r="B6" s="404" t="s">
        <v>804</v>
      </c>
      <c r="C6" s="404" t="s">
        <v>697</v>
      </c>
      <c r="D6" s="404" t="s">
        <v>1164</v>
      </c>
      <c r="E6" s="404" t="s">
        <v>1165</v>
      </c>
      <c r="F6" s="404" t="s">
        <v>1166</v>
      </c>
      <c r="G6" s="404" t="s">
        <v>1167</v>
      </c>
      <c r="H6" s="404"/>
      <c r="I6" s="404"/>
      <c r="J6" s="404"/>
      <c r="K6" s="404" t="s">
        <v>1168</v>
      </c>
      <c r="L6" s="404" t="s">
        <v>1166</v>
      </c>
      <c r="N6" s="264"/>
      <c r="P6" s="366" t="s">
        <v>804</v>
      </c>
      <c r="Q6" s="366" t="s">
        <v>697</v>
      </c>
      <c r="R6" s="366" t="s">
        <v>1164</v>
      </c>
      <c r="S6" s="404" t="s">
        <v>1165</v>
      </c>
      <c r="T6" s="404" t="s">
        <v>1166</v>
      </c>
      <c r="U6" s="404" t="s">
        <v>1167</v>
      </c>
      <c r="V6" s="404"/>
      <c r="W6" s="404"/>
      <c r="X6" s="404"/>
      <c r="Y6" s="404" t="s">
        <v>1168</v>
      </c>
      <c r="Z6" s="404" t="s">
        <v>1166</v>
      </c>
      <c r="AB6" s="254"/>
      <c r="AI6" s="405" t="s">
        <v>596</v>
      </c>
    </row>
    <row r="7" spans="1:35" x14ac:dyDescent="0.35">
      <c r="A7" s="345" t="s">
        <v>808</v>
      </c>
      <c r="B7" s="7"/>
      <c r="F7" s="346"/>
      <c r="L7" s="346"/>
      <c r="N7" s="280"/>
      <c r="T7" s="346"/>
      <c r="X7" s="5"/>
      <c r="Z7" s="7"/>
      <c r="AB7" s="254"/>
      <c r="AI7" s="272"/>
    </row>
    <row r="8" spans="1:35" x14ac:dyDescent="0.35">
      <c r="A8" s="5" t="s">
        <v>809</v>
      </c>
      <c r="B8" s="7">
        <f>+'4 Analysis MASTER'!B8</f>
        <v>1610497.4388310011</v>
      </c>
      <c r="C8" s="261">
        <f>+'4 Analysis MASTER'!FM8</f>
        <v>8.4</v>
      </c>
      <c r="D8" s="5">
        <v>220</v>
      </c>
      <c r="E8" s="7">
        <f t="shared" ref="E8:E20" si="0">B8*D8/1000</f>
        <v>354309.43654282024</v>
      </c>
      <c r="F8" s="348"/>
      <c r="L8" s="348"/>
      <c r="N8" s="280"/>
      <c r="P8" s="7">
        <f>+'4 Analysis MASTER'!CN8</f>
        <v>828105.06872182246</v>
      </c>
      <c r="Q8" s="288">
        <v>5.7</v>
      </c>
      <c r="R8" s="352">
        <f>+SUM(190-(((8-Q8)/0.5)*10))</f>
        <v>144</v>
      </c>
      <c r="S8" s="7">
        <f t="shared" ref="S8:S20" si="1">P8*R8/1000</f>
        <v>119247.12989594243</v>
      </c>
      <c r="T8" s="348"/>
      <c r="X8" s="5"/>
      <c r="Z8" s="7"/>
      <c r="AB8"/>
      <c r="AI8" s="272" t="s">
        <v>1169</v>
      </c>
    </row>
    <row r="9" spans="1:35" x14ac:dyDescent="0.35">
      <c r="A9" s="5" t="s">
        <v>810</v>
      </c>
      <c r="B9" s="7">
        <f>+'4 Analysis MASTER'!B9</f>
        <v>0</v>
      </c>
      <c r="C9" s="261">
        <f>+'4 Analysis MASTER'!FM9</f>
        <v>5.5</v>
      </c>
      <c r="E9" s="7">
        <f t="shared" si="0"/>
        <v>0</v>
      </c>
      <c r="F9" s="348"/>
      <c r="L9" s="348"/>
      <c r="N9" s="280"/>
      <c r="P9" s="7">
        <f>+'4 Analysis MASTER'!CN9</f>
        <v>484005.22975654359</v>
      </c>
      <c r="Q9" s="288">
        <f>+'4 Analysis MASTER'!FR9</f>
        <v>4</v>
      </c>
      <c r="R9" s="5">
        <f>+SUM(120-(((7-Q8)/0.5)*10))</f>
        <v>94</v>
      </c>
      <c r="S9" s="7">
        <f t="shared" si="1"/>
        <v>45496.491597115099</v>
      </c>
      <c r="T9" s="348"/>
      <c r="W9" s="5">
        <v>80</v>
      </c>
      <c r="X9" s="5"/>
      <c r="Z9" s="7"/>
      <c r="AB9" s="254"/>
      <c r="AI9" s="272" t="s">
        <v>1170</v>
      </c>
    </row>
    <row r="10" spans="1:35" x14ac:dyDescent="0.35">
      <c r="A10" s="5" t="s">
        <v>767</v>
      </c>
      <c r="B10" s="7">
        <f>+'4 Analysis MASTER'!B10</f>
        <v>170893.08490899997</v>
      </c>
      <c r="C10" s="261">
        <f>+'4 Analysis MASTER'!FM10</f>
        <v>5</v>
      </c>
      <c r="D10" s="5">
        <v>160</v>
      </c>
      <c r="E10" s="7">
        <f t="shared" si="0"/>
        <v>27342.893585439993</v>
      </c>
      <c r="F10" s="348"/>
      <c r="L10" s="348"/>
      <c r="N10" s="280"/>
      <c r="P10" s="7">
        <f>+'4 Analysis MASTER'!CN10</f>
        <v>770786.83530239388</v>
      </c>
      <c r="Q10" s="288">
        <f>+'4 Analysis MASTER'!FR10</f>
        <v>4.4000000000000004</v>
      </c>
      <c r="R10" s="5">
        <f>+SUM(130-(((6.5-Q8)/0.5)*10))</f>
        <v>114</v>
      </c>
      <c r="S10" s="7">
        <f t="shared" si="1"/>
        <v>87869.699224472904</v>
      </c>
      <c r="T10" s="348"/>
      <c r="W10" s="5">
        <v>120</v>
      </c>
      <c r="X10" s="5"/>
      <c r="Z10" s="7"/>
      <c r="AB10" s="254"/>
      <c r="AI10" s="272" t="s">
        <v>1171</v>
      </c>
    </row>
    <row r="11" spans="1:35" x14ac:dyDescent="0.35">
      <c r="A11" s="5" t="s">
        <v>811</v>
      </c>
      <c r="B11" s="7">
        <f>+'4 Analysis MASTER'!B11</f>
        <v>798879.9020219997</v>
      </c>
      <c r="C11" s="261">
        <f>+'4 Analysis MASTER'!FM11</f>
        <v>5.4</v>
      </c>
      <c r="D11" s="5">
        <v>140</v>
      </c>
      <c r="E11" s="7">
        <f t="shared" si="0"/>
        <v>111843.18628307995</v>
      </c>
      <c r="F11" s="348"/>
      <c r="L11" s="348"/>
      <c r="N11" s="280"/>
      <c r="P11" s="7">
        <f>+'4 Analysis MASTER'!CN11</f>
        <v>232805.95694664176</v>
      </c>
      <c r="Q11" s="288">
        <f>+'4 Analysis MASTER'!FR11</f>
        <v>3</v>
      </c>
      <c r="R11" s="5">
        <f>+SUM(70-(((5.5-Q8)/0.5)*10))</f>
        <v>74</v>
      </c>
      <c r="S11" s="7">
        <f t="shared" si="1"/>
        <v>17227.64081405149</v>
      </c>
      <c r="T11" s="348"/>
      <c r="W11" s="5">
        <v>20</v>
      </c>
      <c r="X11" s="5"/>
      <c r="Z11" s="7"/>
      <c r="AB11" s="254"/>
      <c r="AI11" s="5" t="s">
        <v>1172</v>
      </c>
    </row>
    <row r="12" spans="1:35" x14ac:dyDescent="0.35">
      <c r="A12" s="5" t="s">
        <v>771</v>
      </c>
      <c r="B12" s="7">
        <f>+'4 Analysis MASTER'!B12</f>
        <v>159342.25625400012</v>
      </c>
      <c r="C12" s="261">
        <f>+'4 Analysis MASTER'!FM12</f>
        <v>2.4</v>
      </c>
      <c r="D12" s="5">
        <v>0</v>
      </c>
      <c r="E12" s="7">
        <f t="shared" si="0"/>
        <v>0</v>
      </c>
      <c r="F12" s="348"/>
      <c r="L12" s="348"/>
      <c r="N12" s="280"/>
      <c r="P12" s="7">
        <f>+'4 Analysis MASTER'!CN12</f>
        <v>651755.62720255763</v>
      </c>
      <c r="Q12" s="261">
        <f>+'4 Analysis MASTER'!FR12</f>
        <v>1.5</v>
      </c>
      <c r="R12" s="5">
        <v>0</v>
      </c>
      <c r="S12" s="7">
        <f t="shared" si="1"/>
        <v>0</v>
      </c>
      <c r="T12" s="348"/>
      <c r="W12" s="5">
        <v>0</v>
      </c>
      <c r="X12" s="5"/>
      <c r="Z12" s="7"/>
      <c r="AB12" s="254"/>
      <c r="AI12" s="272" t="s">
        <v>1173</v>
      </c>
    </row>
    <row r="13" spans="1:35" x14ac:dyDescent="0.35">
      <c r="A13" s="5" t="s">
        <v>812</v>
      </c>
      <c r="B13" s="7">
        <f>+'4 Analysis MASTER'!B13</f>
        <v>59084.153946000035</v>
      </c>
      <c r="C13" s="261">
        <f>+'4 Analysis MASTER'!FM13</f>
        <v>37.1</v>
      </c>
      <c r="D13" s="5">
        <v>145</v>
      </c>
      <c r="E13" s="7">
        <f t="shared" si="0"/>
        <v>8567.2023221700038</v>
      </c>
      <c r="F13" s="348"/>
      <c r="L13" s="348"/>
      <c r="N13" s="280"/>
      <c r="P13" s="7">
        <f>+'4 Analysis MASTER'!CN13</f>
        <v>169142.35705448157</v>
      </c>
      <c r="Q13" s="261">
        <f>+'4 Analysis MASTER'!FR13</f>
        <v>23</v>
      </c>
      <c r="R13" s="5">
        <v>115</v>
      </c>
      <c r="S13" s="7">
        <f t="shared" si="1"/>
        <v>19451.371061265378</v>
      </c>
      <c r="T13" s="348"/>
      <c r="W13" s="5">
        <v>115</v>
      </c>
      <c r="X13" s="5"/>
      <c r="Z13" s="7"/>
      <c r="AB13" s="254"/>
      <c r="AI13" s="272" t="s">
        <v>1174</v>
      </c>
    </row>
    <row r="14" spans="1:35" x14ac:dyDescent="0.35">
      <c r="A14" s="5" t="s">
        <v>813</v>
      </c>
      <c r="B14" s="7">
        <f>+'4 Analysis MASTER'!B14</f>
        <v>0</v>
      </c>
      <c r="C14" s="351"/>
      <c r="E14" s="7">
        <f t="shared" si="0"/>
        <v>0</v>
      </c>
      <c r="F14" s="348"/>
      <c r="L14" s="348"/>
      <c r="N14" s="280"/>
      <c r="P14" s="7">
        <f>+'4 Analysis MASTER'!CN14</f>
        <v>40482.142781032337</v>
      </c>
      <c r="Q14" s="261">
        <f>+'4 Analysis MASTER'!FR14</f>
        <v>25</v>
      </c>
      <c r="R14" s="5">
        <v>40</v>
      </c>
      <c r="S14" s="7">
        <f t="shared" si="1"/>
        <v>1619.2857112412935</v>
      </c>
      <c r="T14" s="348"/>
      <c r="W14" s="5">
        <v>40</v>
      </c>
      <c r="X14" s="5"/>
      <c r="Z14" s="7"/>
      <c r="AB14" s="254"/>
      <c r="AI14" s="272" t="s">
        <v>1175</v>
      </c>
    </row>
    <row r="15" spans="1:35" x14ac:dyDescent="0.35">
      <c r="A15" s="5" t="s">
        <v>832</v>
      </c>
      <c r="B15" s="7">
        <f>+'4 Analysis MASTER'!B15</f>
        <v>0</v>
      </c>
      <c r="C15" s="351"/>
      <c r="E15" s="7">
        <f t="shared" si="0"/>
        <v>0</v>
      </c>
      <c r="F15" s="348"/>
      <c r="L15" s="348"/>
      <c r="N15" s="280"/>
      <c r="P15" s="7">
        <f>+'4 Analysis MASTER'!CN15</f>
        <v>47185.311467568099</v>
      </c>
      <c r="Q15" s="288">
        <f>+'4 Analysis MASTER'!FR15</f>
        <v>3</v>
      </c>
      <c r="R15" s="5">
        <f>+SUM(190-(((6.5-Q8)/0.5)*10))</f>
        <v>174</v>
      </c>
      <c r="S15" s="7">
        <f t="shared" si="1"/>
        <v>8210.2441953568505</v>
      </c>
      <c r="T15" s="348"/>
      <c r="W15" s="5">
        <v>110</v>
      </c>
      <c r="X15" s="5"/>
      <c r="Z15" s="7"/>
      <c r="AB15" s="254"/>
      <c r="AI15" s="272"/>
    </row>
    <row r="16" spans="1:35" x14ac:dyDescent="0.35">
      <c r="A16" s="5" t="s">
        <v>853</v>
      </c>
      <c r="B16" s="7">
        <f>+'4 Analysis MASTER'!B16</f>
        <v>565178.2192429998</v>
      </c>
      <c r="C16" s="261">
        <f>+'4 Analysis MASTER'!FM16</f>
        <v>3.4</v>
      </c>
      <c r="D16" s="5">
        <v>220</v>
      </c>
      <c r="E16" s="7">
        <f t="shared" si="0"/>
        <v>124339.20823345995</v>
      </c>
      <c r="F16" s="348"/>
      <c r="L16" s="348"/>
      <c r="N16" s="280"/>
      <c r="P16" s="7">
        <f>+'4 Analysis MASTER'!CN16</f>
        <v>0</v>
      </c>
      <c r="Q16" s="261">
        <f>+'4 Analysis MASTER'!FR16</f>
        <v>0</v>
      </c>
      <c r="S16" s="7">
        <f t="shared" si="1"/>
        <v>0</v>
      </c>
      <c r="T16" s="348"/>
      <c r="X16" s="5"/>
      <c r="Z16" s="7"/>
      <c r="AB16" s="254"/>
      <c r="AI16" s="272"/>
    </row>
    <row r="17" spans="1:35" x14ac:dyDescent="0.35">
      <c r="A17" s="352" t="s">
        <v>852</v>
      </c>
      <c r="B17" s="7">
        <f>+'4 Analysis MASTER'!B17</f>
        <v>152977.26219600029</v>
      </c>
      <c r="C17" s="261">
        <f>+'4 Analysis MASTER'!FM17</f>
        <v>68</v>
      </c>
      <c r="D17" s="5">
        <v>120</v>
      </c>
      <c r="E17" s="7">
        <f t="shared" si="0"/>
        <v>18357.271463520035</v>
      </c>
      <c r="F17" s="348"/>
      <c r="L17" s="348"/>
      <c r="N17" s="280"/>
      <c r="P17" s="7">
        <f>+'4 Analysis MASTER'!CN17</f>
        <v>0</v>
      </c>
      <c r="Q17" s="261">
        <f>+'4 Analysis MASTER'!FR17</f>
        <v>0</v>
      </c>
      <c r="S17" s="7">
        <f t="shared" si="1"/>
        <v>0</v>
      </c>
      <c r="T17" s="348"/>
      <c r="X17" s="5"/>
      <c r="Z17" s="7"/>
      <c r="AB17" s="254"/>
      <c r="AI17" s="272"/>
    </row>
    <row r="18" spans="1:35" x14ac:dyDescent="0.35">
      <c r="A18" s="352" t="s">
        <v>440</v>
      </c>
      <c r="B18" s="7">
        <f>+'4 Analysis MASTER'!B18</f>
        <v>106953.18379200017</v>
      </c>
      <c r="C18" s="261">
        <f>+'4 Analysis MASTER'!FM18</f>
        <v>21.094017094017094</v>
      </c>
      <c r="D18" s="5">
        <v>180</v>
      </c>
      <c r="E18" s="7">
        <f t="shared" si="0"/>
        <v>19251.573082560033</v>
      </c>
      <c r="F18" s="348"/>
      <c r="L18" s="348"/>
      <c r="N18" s="280"/>
      <c r="P18" s="7">
        <f>+'4 Analysis MASTER'!CN18</f>
        <v>64537.045618246819</v>
      </c>
      <c r="Q18" s="261">
        <f>+'4 Analysis MASTER'!FR18</f>
        <v>15.8</v>
      </c>
      <c r="R18" s="5">
        <v>110</v>
      </c>
      <c r="S18" s="7">
        <f t="shared" si="1"/>
        <v>7099.07501800715</v>
      </c>
      <c r="T18" s="348"/>
      <c r="W18" s="5">
        <v>110</v>
      </c>
      <c r="X18" s="5"/>
      <c r="Z18" s="7"/>
      <c r="AB18" s="254"/>
      <c r="AI18" s="272"/>
    </row>
    <row r="19" spans="1:35" x14ac:dyDescent="0.35">
      <c r="A19" s="41" t="s">
        <v>889</v>
      </c>
      <c r="B19" s="7">
        <f>+'4 Analysis MASTER'!B19</f>
        <v>31561.599999999999</v>
      </c>
      <c r="C19" s="261">
        <f>+'4 Analysis MASTER'!FM19</f>
        <v>21.5</v>
      </c>
      <c r="D19" s="41">
        <v>0</v>
      </c>
      <c r="E19" s="7">
        <f t="shared" si="0"/>
        <v>0</v>
      </c>
      <c r="F19" s="348"/>
      <c r="L19" s="348"/>
      <c r="N19" s="280"/>
      <c r="P19" s="7">
        <f>+'4 Analysis MASTER'!CN19</f>
        <v>31027.247529536151</v>
      </c>
      <c r="Q19" s="261">
        <f>+'4 Analysis MASTER'!FR19</f>
        <v>16.2</v>
      </c>
      <c r="R19" s="5">
        <v>0</v>
      </c>
      <c r="S19" s="7">
        <f t="shared" si="1"/>
        <v>0</v>
      </c>
      <c r="T19" s="348"/>
      <c r="W19" s="5">
        <v>0</v>
      </c>
      <c r="X19" s="5"/>
      <c r="Z19" s="7"/>
      <c r="AB19" s="254"/>
      <c r="AI19" s="272"/>
    </row>
    <row r="20" spans="1:35" ht="15" thickBot="1" x14ac:dyDescent="0.4">
      <c r="A20" s="41" t="s">
        <v>814</v>
      </c>
      <c r="B20" s="7">
        <f>+'4 Analysis MASTER'!B20</f>
        <v>0</v>
      </c>
      <c r="C20" s="261">
        <f>+'4 Analysis MASTER'!FM20</f>
        <v>0</v>
      </c>
      <c r="D20" s="41"/>
      <c r="E20" s="7">
        <f t="shared" si="0"/>
        <v>0</v>
      </c>
      <c r="F20" s="348"/>
      <c r="L20" s="348"/>
      <c r="N20" s="280"/>
      <c r="P20" s="7">
        <f>+'4 Analysis MASTER'!CN20</f>
        <v>826102.19985630014</v>
      </c>
      <c r="Q20" s="261">
        <f>+'4 Analysis MASTER'!FR20</f>
        <v>0</v>
      </c>
      <c r="R20" s="5">
        <v>0</v>
      </c>
      <c r="S20" s="7">
        <f t="shared" si="1"/>
        <v>0</v>
      </c>
      <c r="T20" s="348"/>
      <c r="W20" s="5">
        <v>0</v>
      </c>
      <c r="X20" s="5"/>
      <c r="Z20" s="7"/>
      <c r="AB20" s="254"/>
      <c r="AI20" s="272"/>
    </row>
    <row r="21" spans="1:35" ht="15.5" thickTop="1" thickBot="1" x14ac:dyDescent="0.4">
      <c r="A21" s="353" t="s">
        <v>815</v>
      </c>
      <c r="B21" s="354">
        <f>+'4 Analysis MASTER'!B21</f>
        <v>3655367.101193001</v>
      </c>
      <c r="C21" s="356"/>
      <c r="D21" s="364">
        <f>+E21*1000/B21</f>
        <v>181.65364876658685</v>
      </c>
      <c r="E21" s="354">
        <f>SUM(E8:E20)</f>
        <v>664010.77151305019</v>
      </c>
      <c r="F21" s="357">
        <f>E21*1000/B21</f>
        <v>181.65364876658685</v>
      </c>
      <c r="G21" s="355">
        <v>0.55000000000000004</v>
      </c>
      <c r="H21" s="354"/>
      <c r="I21" s="354"/>
      <c r="J21" s="354"/>
      <c r="K21" s="354">
        <f>E21*(1-G21)</f>
        <v>298804.84718087257</v>
      </c>
      <c r="L21" s="357">
        <f>K21*1000/B21</f>
        <v>81.744141944964085</v>
      </c>
      <c r="M21" s="406"/>
      <c r="N21" s="407"/>
      <c r="O21" s="41"/>
      <c r="P21" s="354">
        <f>+'4 Analysis MASTER'!CN21</f>
        <v>4145935.0222371239</v>
      </c>
      <c r="Q21" s="353"/>
      <c r="R21" s="353"/>
      <c r="S21" s="354">
        <f>SUM(S8:S20)</f>
        <v>306220.93751745258</v>
      </c>
      <c r="T21" s="357">
        <f>S21*1000/P21</f>
        <v>73.860525038382647</v>
      </c>
      <c r="U21" s="353"/>
      <c r="V21" s="353"/>
      <c r="W21" s="353"/>
      <c r="X21" s="353"/>
      <c r="Y21" s="354"/>
      <c r="Z21" s="354"/>
      <c r="AB21" s="254"/>
      <c r="AI21" s="408"/>
    </row>
    <row r="22" spans="1:35" ht="15" thickTop="1" x14ac:dyDescent="0.35">
      <c r="A22" s="345"/>
      <c r="B22" s="7"/>
      <c r="C22" s="345"/>
      <c r="E22" s="7"/>
      <c r="F22" s="7"/>
      <c r="L22" s="7"/>
      <c r="M22" s="41"/>
      <c r="N22" s="409"/>
      <c r="O22" s="41"/>
      <c r="P22" s="7"/>
      <c r="S22" s="7"/>
      <c r="T22" s="7"/>
      <c r="X22" s="5"/>
      <c r="Z22" s="7"/>
      <c r="AB22" s="254"/>
      <c r="AI22" s="272"/>
    </row>
    <row r="23" spans="1:35" x14ac:dyDescent="0.35">
      <c r="A23" s="345" t="s">
        <v>816</v>
      </c>
      <c r="B23" s="7"/>
      <c r="E23" s="7"/>
      <c r="F23" s="348"/>
      <c r="L23" s="348"/>
      <c r="M23" s="41"/>
      <c r="N23" s="409"/>
      <c r="O23" s="41"/>
      <c r="P23" s="7"/>
      <c r="S23" s="7"/>
      <c r="T23" s="348"/>
      <c r="X23" s="5"/>
      <c r="Z23" s="7"/>
      <c r="AB23" s="254"/>
      <c r="AI23" s="272"/>
    </row>
    <row r="24" spans="1:35" x14ac:dyDescent="0.35">
      <c r="A24" s="5" t="s">
        <v>817</v>
      </c>
      <c r="B24" s="7">
        <f>+'4 Analysis MASTER'!B24</f>
        <v>0</v>
      </c>
      <c r="C24" s="346"/>
      <c r="E24" s="7"/>
      <c r="F24" s="348"/>
      <c r="L24" s="348"/>
      <c r="M24" s="41"/>
      <c r="N24" s="409"/>
      <c r="O24" s="41"/>
      <c r="P24" s="7">
        <f>+'4 Analysis MASTER'!CN24</f>
        <v>809842.09368362359</v>
      </c>
      <c r="Q24" s="346"/>
      <c r="R24" s="5">
        <v>0</v>
      </c>
      <c r="S24" s="7">
        <f t="shared" ref="S24:S30" si="2">R24*P24/1000</f>
        <v>0</v>
      </c>
      <c r="T24" s="348"/>
      <c r="W24" s="5">
        <v>0</v>
      </c>
      <c r="X24" s="5"/>
      <c r="Z24" s="7"/>
      <c r="AB24" s="254"/>
      <c r="AI24" s="272" t="s">
        <v>1176</v>
      </c>
    </row>
    <row r="25" spans="1:35" x14ac:dyDescent="0.35">
      <c r="A25" s="5" t="s">
        <v>818</v>
      </c>
      <c r="B25" s="7">
        <f>+'4 Analysis MASTER'!B25</f>
        <v>0</v>
      </c>
      <c r="C25" s="346"/>
      <c r="E25" s="7"/>
      <c r="F25" s="348"/>
      <c r="L25" s="348"/>
      <c r="M25" s="41"/>
      <c r="N25" s="409"/>
      <c r="O25" s="41"/>
      <c r="P25" s="7">
        <f>+'4 Analysis MASTER'!CN25</f>
        <v>1929870.6317002403</v>
      </c>
      <c r="Q25" s="346"/>
      <c r="R25" s="5">
        <v>0</v>
      </c>
      <c r="S25" s="7">
        <f t="shared" si="2"/>
        <v>0</v>
      </c>
      <c r="T25" s="348"/>
      <c r="W25" s="5">
        <v>0</v>
      </c>
      <c r="X25" s="5"/>
      <c r="Z25" s="7"/>
      <c r="AB25" s="254"/>
      <c r="AI25" s="272"/>
    </row>
    <row r="26" spans="1:35" x14ac:dyDescent="0.35">
      <c r="A26" s="5" t="s">
        <v>837</v>
      </c>
      <c r="B26" s="7">
        <f>+'4 Analysis MASTER'!B26</f>
        <v>0</v>
      </c>
      <c r="C26" s="346"/>
      <c r="E26" s="7"/>
      <c r="F26" s="348"/>
      <c r="L26" s="348"/>
      <c r="M26" s="41"/>
      <c r="N26" s="409"/>
      <c r="O26" s="41"/>
      <c r="P26" s="7">
        <f>+'4 Analysis MASTER'!CN26</f>
        <v>25737.442618673511</v>
      </c>
      <c r="Q26" s="346"/>
      <c r="R26" s="5">
        <v>35</v>
      </c>
      <c r="S26" s="7">
        <f t="shared" si="2"/>
        <v>900.81049165357285</v>
      </c>
      <c r="T26" s="348"/>
      <c r="W26" s="5">
        <v>35</v>
      </c>
      <c r="X26" s="5"/>
      <c r="Z26" s="7"/>
      <c r="AB26" s="254"/>
      <c r="AI26" s="272"/>
    </row>
    <row r="27" spans="1:35" x14ac:dyDescent="0.35">
      <c r="A27" s="5" t="s">
        <v>839</v>
      </c>
      <c r="B27" s="7">
        <f>+'4 Analysis MASTER'!B27</f>
        <v>0</v>
      </c>
      <c r="C27" s="346"/>
      <c r="E27" s="7"/>
      <c r="F27" s="348"/>
      <c r="L27" s="348"/>
      <c r="M27" s="41"/>
      <c r="N27" s="409"/>
      <c r="O27" s="41"/>
      <c r="P27" s="7">
        <f>+'4 Analysis MASTER'!CN27</f>
        <v>16993.271522963332</v>
      </c>
      <c r="Q27" s="346"/>
      <c r="R27" s="5">
        <v>60</v>
      </c>
      <c r="S27" s="7">
        <f t="shared" si="2"/>
        <v>1019.5962913778</v>
      </c>
      <c r="T27" s="348"/>
      <c r="W27" s="5">
        <v>60</v>
      </c>
      <c r="X27" s="5"/>
      <c r="Z27" s="7"/>
      <c r="AB27" s="254"/>
      <c r="AI27" s="272"/>
    </row>
    <row r="28" spans="1:35" x14ac:dyDescent="0.35">
      <c r="A28" s="5" t="s">
        <v>840</v>
      </c>
      <c r="B28" s="7">
        <f>+'4 Analysis MASTER'!B28</f>
        <v>0</v>
      </c>
      <c r="C28" s="346"/>
      <c r="E28" s="7"/>
      <c r="F28" s="348"/>
      <c r="L28" s="348"/>
      <c r="M28" s="41"/>
      <c r="N28" s="409"/>
      <c r="O28" s="41"/>
      <c r="P28" s="7">
        <f>+'4 Analysis MASTER'!CN28</f>
        <v>16993.271522963332</v>
      </c>
      <c r="Q28" s="346"/>
      <c r="R28" s="5">
        <v>60</v>
      </c>
      <c r="S28" s="7">
        <f t="shared" si="2"/>
        <v>1019.5962913778</v>
      </c>
      <c r="T28" s="348"/>
      <c r="W28" s="5">
        <v>60</v>
      </c>
      <c r="X28" s="5"/>
      <c r="Z28" s="7"/>
      <c r="AB28" s="254"/>
      <c r="AI28" s="272"/>
    </row>
    <row r="29" spans="1:35" x14ac:dyDescent="0.35">
      <c r="A29" s="5" t="s">
        <v>833</v>
      </c>
      <c r="B29" s="7">
        <f>+'4 Analysis MASTER'!B29</f>
        <v>0</v>
      </c>
      <c r="C29" s="346"/>
      <c r="E29" s="7"/>
      <c r="F29" s="348"/>
      <c r="L29" s="348"/>
      <c r="M29" s="41"/>
      <c r="N29" s="409"/>
      <c r="O29" s="41"/>
      <c r="P29" s="7">
        <f>+'4 Analysis MASTER'!CN29</f>
        <v>47185.311467568099</v>
      </c>
      <c r="Q29" s="346"/>
      <c r="R29" s="5">
        <v>50</v>
      </c>
      <c r="S29" s="7">
        <f t="shared" si="2"/>
        <v>2359.265573378405</v>
      </c>
      <c r="T29" s="348"/>
      <c r="W29" s="5">
        <v>50</v>
      </c>
      <c r="X29" s="5"/>
      <c r="Z29" s="7"/>
      <c r="AB29" s="254"/>
      <c r="AI29" s="272"/>
    </row>
    <row r="30" spans="1:35" ht="15" thickBot="1" x14ac:dyDescent="0.4">
      <c r="A30" s="41" t="s">
        <v>819</v>
      </c>
      <c r="B30" s="7">
        <f>+'4 Analysis MASTER'!B30</f>
        <v>0</v>
      </c>
      <c r="C30" s="410"/>
      <c r="E30" s="7"/>
      <c r="F30" s="348"/>
      <c r="L30" s="348"/>
      <c r="M30" s="41"/>
      <c r="N30" s="409"/>
      <c r="O30" s="41"/>
      <c r="P30" s="7">
        <f>+'4 Analysis MASTER'!CN30</f>
        <v>1146533.7067600731</v>
      </c>
      <c r="Q30" s="410"/>
      <c r="R30" s="5">
        <v>0</v>
      </c>
      <c r="S30" s="7">
        <f t="shared" si="2"/>
        <v>0</v>
      </c>
      <c r="T30" s="348"/>
      <c r="W30" s="5">
        <v>0</v>
      </c>
      <c r="X30" s="5"/>
      <c r="Z30" s="7"/>
      <c r="AB30" s="254"/>
      <c r="AI30" s="272"/>
    </row>
    <row r="31" spans="1:35" ht="15.5" thickTop="1" thickBot="1" x14ac:dyDescent="0.4">
      <c r="A31" s="353" t="s">
        <v>820</v>
      </c>
      <c r="B31" s="354">
        <f>+'4 Analysis MASTER'!B31</f>
        <v>4693892.1966722272</v>
      </c>
      <c r="C31" s="356"/>
      <c r="D31" s="353">
        <v>177</v>
      </c>
      <c r="E31" s="354">
        <f>B31*D31/1000</f>
        <v>830818.91881098424</v>
      </c>
      <c r="F31" s="357">
        <f>E31*1000/B31</f>
        <v>177</v>
      </c>
      <c r="G31" s="355">
        <v>0.55000000000000004</v>
      </c>
      <c r="H31" s="354"/>
      <c r="I31" s="354"/>
      <c r="J31" s="354"/>
      <c r="K31" s="354">
        <f>E31*(1-G31)</f>
        <v>373868.51346494287</v>
      </c>
      <c r="L31" s="357">
        <f>K31*1000/B31</f>
        <v>79.649999999999991</v>
      </c>
      <c r="M31" s="41"/>
      <c r="N31" s="409"/>
      <c r="O31" s="41"/>
      <c r="P31" s="354">
        <f>+'4 Analysis MASTER'!CN31</f>
        <v>3993155.7292761053</v>
      </c>
      <c r="Q31" s="356"/>
      <c r="R31" s="353"/>
      <c r="S31" s="354">
        <f>+SUM(S24:S30)</f>
        <v>5299.2686477875777</v>
      </c>
      <c r="T31" s="357">
        <f>S31*1000/P31</f>
        <v>1.32708789916096</v>
      </c>
      <c r="U31" s="353"/>
      <c r="V31" s="353"/>
      <c r="W31" s="353"/>
      <c r="X31" s="353"/>
      <c r="Y31" s="354"/>
      <c r="Z31" s="354"/>
      <c r="AB31" s="254"/>
      <c r="AI31" s="408" t="s">
        <v>1177</v>
      </c>
    </row>
    <row r="32" spans="1:35" ht="15" thickTop="1" x14ac:dyDescent="0.35">
      <c r="B32" s="7"/>
      <c r="E32" s="7"/>
      <c r="F32" s="7"/>
      <c r="L32" s="7"/>
      <c r="M32" s="41"/>
      <c r="N32" s="409"/>
      <c r="O32" s="41"/>
      <c r="P32" s="7"/>
      <c r="T32" s="7"/>
      <c r="X32" s="5"/>
      <c r="Y32" s="254"/>
      <c r="Z32" s="7"/>
      <c r="AI32" s="272"/>
    </row>
    <row r="33" spans="1:37" ht="43.5" x14ac:dyDescent="0.35">
      <c r="A33" s="345" t="s">
        <v>821</v>
      </c>
      <c r="B33" s="404" t="s">
        <v>886</v>
      </c>
      <c r="C33" s="404"/>
      <c r="D33" s="404" t="s">
        <v>1178</v>
      </c>
      <c r="E33" s="404" t="s">
        <v>1179</v>
      </c>
      <c r="F33" s="404" t="s">
        <v>1166</v>
      </c>
      <c r="G33" s="404" t="s">
        <v>1180</v>
      </c>
      <c r="H33" s="404" t="s">
        <v>1181</v>
      </c>
      <c r="I33" s="404" t="s">
        <v>1168</v>
      </c>
      <c r="J33" s="404" t="s">
        <v>1182</v>
      </c>
      <c r="K33" s="404" t="s">
        <v>1168</v>
      </c>
      <c r="L33" s="404" t="s">
        <v>1166</v>
      </c>
      <c r="M33" s="41"/>
      <c r="N33" s="409"/>
      <c r="O33" s="41"/>
      <c r="P33" s="404" t="s">
        <v>886</v>
      </c>
      <c r="Q33" s="366"/>
      <c r="R33" s="404" t="s">
        <v>1178</v>
      </c>
      <c r="S33" s="404" t="s">
        <v>1179</v>
      </c>
      <c r="T33" s="404" t="s">
        <v>1166</v>
      </c>
      <c r="U33" s="404" t="s">
        <v>1180</v>
      </c>
      <c r="V33" s="421" t="s">
        <v>1181</v>
      </c>
      <c r="W33" s="404" t="s">
        <v>1168</v>
      </c>
      <c r="X33" s="404" t="s">
        <v>1182</v>
      </c>
      <c r="Y33" s="404" t="s">
        <v>1168</v>
      </c>
      <c r="Z33" s="416" t="s">
        <v>1166</v>
      </c>
      <c r="AI33" s="421" t="s">
        <v>1210</v>
      </c>
    </row>
    <row r="34" spans="1:37" x14ac:dyDescent="0.35">
      <c r="A34" s="5" t="s">
        <v>822</v>
      </c>
      <c r="B34" s="7">
        <f>+'4 Analysis MASTER'!D34</f>
        <v>3334714.9857921745</v>
      </c>
      <c r="C34" s="346"/>
      <c r="D34" s="7">
        <f>B34*AE67</f>
        <v>226575403.91481653</v>
      </c>
      <c r="E34" s="411">
        <v>0.5</v>
      </c>
      <c r="F34" s="412"/>
      <c r="G34" s="413" t="s">
        <v>1183</v>
      </c>
      <c r="H34" s="37">
        <v>0.25</v>
      </c>
      <c r="I34" s="7">
        <f>(D34*E34*H34)/1000</f>
        <v>28321.925489352067</v>
      </c>
      <c r="J34" s="7">
        <f>D34*(1-E34)/1000</f>
        <v>113287.70195740827</v>
      </c>
      <c r="K34" s="7"/>
      <c r="L34" s="412"/>
      <c r="M34" s="41"/>
      <c r="N34" s="409"/>
      <c r="O34" s="41"/>
      <c r="P34" s="7">
        <f>+'4 Analysis MASTER'!CP34</f>
        <v>385688.07908125478</v>
      </c>
      <c r="Q34" s="346"/>
      <c r="R34" s="7">
        <f>+AG53</f>
        <v>10805591.498772066</v>
      </c>
      <c r="S34" s="411">
        <v>0.5</v>
      </c>
      <c r="T34" s="412"/>
      <c r="U34" s="413" t="s">
        <v>1184</v>
      </c>
      <c r="V34" s="37">
        <v>1</v>
      </c>
      <c r="W34" s="7">
        <f>(R34*S34*V34)/1000</f>
        <v>5402.7957493860331</v>
      </c>
      <c r="X34" s="7">
        <f>R34*(1-S34)/1000</f>
        <v>5402.7957493860331</v>
      </c>
      <c r="Y34" s="7"/>
      <c r="Z34" s="7"/>
      <c r="AI34" s="272" t="s">
        <v>1185</v>
      </c>
    </row>
    <row r="35" spans="1:37" x14ac:dyDescent="0.35">
      <c r="A35" s="5" t="s">
        <v>841</v>
      </c>
      <c r="B35" s="346"/>
      <c r="C35" s="346"/>
      <c r="E35" s="7"/>
      <c r="F35" s="348"/>
      <c r="L35" s="348"/>
      <c r="M35" s="41"/>
      <c r="N35" s="409"/>
      <c r="O35" s="41"/>
      <c r="P35" s="7">
        <f>+'4 Analysis MASTER'!CP35</f>
        <v>166528.62307815335</v>
      </c>
      <c r="Q35" s="346"/>
      <c r="R35" s="7">
        <f t="shared" ref="R35:R45" si="3">+AG54</f>
        <v>5251202.5810644357</v>
      </c>
      <c r="S35" s="411">
        <v>0.5</v>
      </c>
      <c r="T35" s="348"/>
      <c r="U35" s="413" t="s">
        <v>1184</v>
      </c>
      <c r="V35" s="37">
        <v>1</v>
      </c>
      <c r="W35" s="7">
        <f>(R35*S35*V35)/1000</f>
        <v>2625.6012905322177</v>
      </c>
      <c r="X35" s="7">
        <f>R35*(1-S35)/1000</f>
        <v>2625.6012905322177</v>
      </c>
      <c r="Z35" s="7"/>
      <c r="AI35" s="5" t="s">
        <v>1186</v>
      </c>
    </row>
    <row r="36" spans="1:37" x14ac:dyDescent="0.35">
      <c r="A36" s="5" t="s">
        <v>823</v>
      </c>
      <c r="B36" s="346"/>
      <c r="C36" s="346"/>
      <c r="E36" s="7"/>
      <c r="F36" s="348"/>
      <c r="L36" s="348"/>
      <c r="M36" s="41"/>
      <c r="N36" s="409"/>
      <c r="O36" s="41"/>
      <c r="P36" s="7">
        <f>+'4 Analysis MASTER'!CP36</f>
        <v>1520829.8418503364</v>
      </c>
      <c r="Q36" s="346"/>
      <c r="R36" s="7">
        <f t="shared" si="3"/>
        <v>114062238.13877523</v>
      </c>
      <c r="S36" s="411">
        <v>0.67</v>
      </c>
      <c r="T36" s="348"/>
      <c r="U36" s="413" t="s">
        <v>1184</v>
      </c>
      <c r="V36" s="37">
        <v>1</v>
      </c>
      <c r="W36" s="7">
        <f>(R36*S36*V36)/1000</f>
        <v>76421.699552979408</v>
      </c>
      <c r="X36" s="7">
        <f>R36*(1-S36)/1000</f>
        <v>37640.538585795817</v>
      </c>
      <c r="Z36" s="7"/>
    </row>
    <row r="37" spans="1:37" x14ac:dyDescent="0.35">
      <c r="A37" s="5" t="s">
        <v>834</v>
      </c>
      <c r="B37" s="346"/>
      <c r="C37" s="346"/>
      <c r="E37" s="7"/>
      <c r="F37" s="348"/>
      <c r="L37" s="348"/>
      <c r="M37" s="41"/>
      <c r="N37" s="409"/>
      <c r="O37" s="41"/>
      <c r="P37" s="7">
        <f>+'4 Analysis MASTER'!CP37</f>
        <v>894805.08837588259</v>
      </c>
      <c r="Q37" s="346"/>
      <c r="R37" s="7">
        <f t="shared" si="3"/>
        <v>76058432.511950016</v>
      </c>
      <c r="S37" s="411">
        <v>0.9</v>
      </c>
      <c r="T37" s="348"/>
      <c r="U37" s="413" t="s">
        <v>1187</v>
      </c>
      <c r="V37" s="37">
        <v>1</v>
      </c>
      <c r="W37" s="7">
        <f>(R37*S37*V37)/1000</f>
        <v>68452.589260755019</v>
      </c>
      <c r="X37" s="7">
        <f>R37*(1-S37)/1000</f>
        <v>7605.8432511949995</v>
      </c>
      <c r="Z37" s="7"/>
      <c r="AI37" s="272"/>
    </row>
    <row r="38" spans="1:37" x14ac:dyDescent="0.35">
      <c r="A38" s="5" t="s">
        <v>952</v>
      </c>
      <c r="B38" s="346"/>
      <c r="C38" s="346"/>
      <c r="E38" s="7"/>
      <c r="F38" s="348"/>
      <c r="L38" s="348"/>
      <c r="M38" s="41"/>
      <c r="N38" s="409"/>
      <c r="O38" s="41"/>
      <c r="P38" s="7">
        <f>+'4 Analysis MASTER'!CP38</f>
        <v>0</v>
      </c>
      <c r="Q38" s="346" t="s">
        <v>1188</v>
      </c>
      <c r="R38" s="7">
        <f t="shared" si="3"/>
        <v>0</v>
      </c>
      <c r="S38" s="414"/>
      <c r="T38" s="348"/>
      <c r="U38" s="414"/>
      <c r="V38" s="346"/>
      <c r="W38" s="348"/>
      <c r="X38" s="348"/>
      <c r="Z38" s="7"/>
    </row>
    <row r="39" spans="1:37" x14ac:dyDescent="0.35">
      <c r="A39" s="5" t="s">
        <v>836</v>
      </c>
      <c r="B39" s="346"/>
      <c r="C39" s="346"/>
      <c r="E39" s="7"/>
      <c r="F39" s="348"/>
      <c r="L39" s="348"/>
      <c r="M39" s="41"/>
      <c r="N39" s="409"/>
      <c r="O39" s="41"/>
      <c r="P39" s="7">
        <f>+'4 Analysis MASTER'!CP39</f>
        <v>209798.76350611713</v>
      </c>
      <c r="Q39" s="346"/>
      <c r="R39" s="7">
        <f t="shared" si="3"/>
        <v>9726270.6761435904</v>
      </c>
      <c r="S39" s="411">
        <v>0.9</v>
      </c>
      <c r="T39" s="348"/>
      <c r="U39" s="413" t="s">
        <v>1183</v>
      </c>
      <c r="V39" s="37">
        <v>1</v>
      </c>
      <c r="W39" s="7">
        <f t="shared" ref="W39:W45" si="4">(R39*S39*V39)/1000</f>
        <v>8753.6436085292316</v>
      </c>
      <c r="X39" s="7">
        <f t="shared" ref="X39:X45" si="5">R39*(1-S39)/1000</f>
        <v>972.62706761435879</v>
      </c>
      <c r="Z39" s="7"/>
      <c r="AI39" s="272"/>
    </row>
    <row r="40" spans="1:37" x14ac:dyDescent="0.35">
      <c r="A40" s="5" t="s">
        <v>835</v>
      </c>
      <c r="B40" s="346"/>
      <c r="C40" s="346"/>
      <c r="E40" s="7"/>
      <c r="F40" s="348"/>
      <c r="L40" s="348"/>
      <c r="M40" s="41"/>
      <c r="N40" s="409"/>
      <c r="O40" s="41"/>
      <c r="P40" s="7">
        <f>+'4 Analysis MASTER'!CP40</f>
        <v>18874.124587027243</v>
      </c>
      <c r="Q40" s="346"/>
      <c r="R40" s="7">
        <f t="shared" si="3"/>
        <v>207615.37045729966</v>
      </c>
      <c r="S40" s="276">
        <v>0</v>
      </c>
      <c r="T40" s="348"/>
      <c r="U40" s="413" t="s">
        <v>1189</v>
      </c>
      <c r="V40" s="37">
        <v>1</v>
      </c>
      <c r="W40" s="7">
        <f t="shared" si="4"/>
        <v>0</v>
      </c>
      <c r="X40" s="7">
        <f t="shared" si="5"/>
        <v>207.61537045729966</v>
      </c>
      <c r="Z40" s="7"/>
      <c r="AI40" s="272"/>
    </row>
    <row r="41" spans="1:37" x14ac:dyDescent="0.35">
      <c r="A41" s="5" t="s">
        <v>842</v>
      </c>
      <c r="B41" s="346"/>
      <c r="C41" s="346"/>
      <c r="E41" s="7"/>
      <c r="F41" s="348"/>
      <c r="L41" s="348"/>
      <c r="M41" s="41"/>
      <c r="N41" s="409"/>
      <c r="O41" s="41"/>
      <c r="P41" s="7">
        <f>+'4 Analysis MASTER'!CP41</f>
        <v>462216.98542460258</v>
      </c>
      <c r="Q41" s="346"/>
      <c r="R41" s="7">
        <f t="shared" si="3"/>
        <v>5084386.8396706283</v>
      </c>
      <c r="S41" s="411">
        <v>0</v>
      </c>
      <c r="T41" s="348"/>
      <c r="U41" s="413" t="s">
        <v>1184</v>
      </c>
      <c r="V41" s="37">
        <v>1</v>
      </c>
      <c r="W41" s="7">
        <f t="shared" si="4"/>
        <v>0</v>
      </c>
      <c r="X41" s="7">
        <f t="shared" si="5"/>
        <v>5084.3868396706284</v>
      </c>
      <c r="Z41" s="7"/>
      <c r="AI41" s="272"/>
    </row>
    <row r="42" spans="1:37" x14ac:dyDescent="0.35">
      <c r="A42" s="5" t="s">
        <v>824</v>
      </c>
      <c r="B42" s="7">
        <f>+'4 Analysis MASTER'!D42</f>
        <v>784681.00979690009</v>
      </c>
      <c r="C42" s="346"/>
      <c r="D42" s="7">
        <f>+SUM(R42/P42)*B42</f>
        <v>8631491.1077659018</v>
      </c>
      <c r="E42" s="37">
        <v>0.1</v>
      </c>
      <c r="F42" s="350"/>
      <c r="G42" s="5" t="s">
        <v>1184</v>
      </c>
      <c r="H42" s="37">
        <v>0.1</v>
      </c>
      <c r="I42" s="7">
        <f>(D42*E42*H42)/1000</f>
        <v>86.314911077659019</v>
      </c>
      <c r="J42" s="7">
        <f>D42*(1-E42)/1000</f>
        <v>7768.3419969893121</v>
      </c>
      <c r="K42" s="7"/>
      <c r="L42" s="350"/>
      <c r="M42" s="41"/>
      <c r="N42" s="409"/>
      <c r="O42" s="41"/>
      <c r="P42" s="7">
        <f>+'4 Analysis MASTER'!CP42</f>
        <v>1516458.3061641322</v>
      </c>
      <c r="Q42" s="346"/>
      <c r="R42" s="7">
        <f t="shared" si="3"/>
        <v>16681041.367805455</v>
      </c>
      <c r="S42" s="411">
        <v>0</v>
      </c>
      <c r="T42" s="350"/>
      <c r="U42" s="413" t="s">
        <v>1184</v>
      </c>
      <c r="V42" s="37">
        <v>1</v>
      </c>
      <c r="W42" s="7">
        <f t="shared" si="4"/>
        <v>0</v>
      </c>
      <c r="X42" s="7">
        <f t="shared" si="5"/>
        <v>16681.041367805454</v>
      </c>
      <c r="Y42" s="7"/>
      <c r="Z42" s="7"/>
      <c r="AI42" s="272"/>
    </row>
    <row r="43" spans="1:37" x14ac:dyDescent="0.35">
      <c r="A43" s="5" t="s">
        <v>71</v>
      </c>
      <c r="B43" s="7">
        <f>+'4 Analysis MASTER'!D43</f>
        <v>563110.31254269928</v>
      </c>
      <c r="C43" s="346"/>
      <c r="D43" s="7">
        <f>+SUM(R43/P43)*B43</f>
        <v>10135985.625768587</v>
      </c>
      <c r="E43" s="37">
        <v>1</v>
      </c>
      <c r="F43" s="350"/>
      <c r="G43" s="5" t="s">
        <v>1190</v>
      </c>
      <c r="H43" s="37">
        <v>0.33</v>
      </c>
      <c r="I43" s="7">
        <f>(D43*E43*H43)/1000</f>
        <v>3344.8752565036339</v>
      </c>
      <c r="J43" s="7">
        <f>D43*(1-E43)/1000</f>
        <v>0</v>
      </c>
      <c r="K43" s="7"/>
      <c r="L43" s="350"/>
      <c r="M43" s="41"/>
      <c r="N43" s="409"/>
      <c r="O43" s="41"/>
      <c r="P43" s="7">
        <f>+'4 Analysis MASTER'!CP43</f>
        <v>183507.85</v>
      </c>
      <c r="Q43" s="346"/>
      <c r="R43" s="7">
        <f t="shared" si="3"/>
        <v>3303141.3000000003</v>
      </c>
      <c r="S43" s="411">
        <v>1</v>
      </c>
      <c r="T43" s="350"/>
      <c r="U43" s="413" t="s">
        <v>1191</v>
      </c>
      <c r="V43" s="37">
        <v>1</v>
      </c>
      <c r="W43" s="7">
        <f t="shared" si="4"/>
        <v>3303.1413000000002</v>
      </c>
      <c r="X43" s="7">
        <f t="shared" si="5"/>
        <v>0</v>
      </c>
      <c r="Y43" s="7"/>
      <c r="Z43" s="7"/>
      <c r="AI43" s="418" t="s">
        <v>1192</v>
      </c>
    </row>
    <row r="44" spans="1:37" x14ac:dyDescent="0.35">
      <c r="A44" s="5" t="s">
        <v>72</v>
      </c>
      <c r="B44" s="7">
        <f>+'4 Analysis MASTER'!D44</f>
        <v>415203.16591952095</v>
      </c>
      <c r="C44" s="346"/>
      <c r="D44" s="7">
        <f>+SUM(R44/P44)*B44</f>
        <v>137017044.7534419</v>
      </c>
      <c r="E44" s="37">
        <v>1</v>
      </c>
      <c r="F44" s="350"/>
      <c r="G44" s="5" t="s">
        <v>1193</v>
      </c>
      <c r="H44" s="37">
        <v>0.3</v>
      </c>
      <c r="I44" s="7">
        <f>(D44*E44*H44)/1000</f>
        <v>41105.113426032563</v>
      </c>
      <c r="J44" s="7">
        <f>D44*(1-E44)/1000</f>
        <v>0</v>
      </c>
      <c r="K44" s="7"/>
      <c r="L44" s="350"/>
      <c r="M44" s="41"/>
      <c r="N44" s="409"/>
      <c r="O44" s="41"/>
      <c r="P44" s="7">
        <f>+'4 Analysis MASTER'!CP44</f>
        <v>382435.98582000018</v>
      </c>
      <c r="Q44" s="346"/>
      <c r="R44" s="7">
        <f t="shared" si="3"/>
        <v>126203875.32060006</v>
      </c>
      <c r="S44" s="411">
        <v>1</v>
      </c>
      <c r="T44" s="350"/>
      <c r="U44" s="413" t="s">
        <v>1193</v>
      </c>
      <c r="V44" s="37">
        <v>1</v>
      </c>
      <c r="W44" s="7">
        <f t="shared" si="4"/>
        <v>126203.87532060007</v>
      </c>
      <c r="X44" s="7">
        <f t="shared" si="5"/>
        <v>0</v>
      </c>
      <c r="Y44" s="7"/>
      <c r="Z44" s="7"/>
      <c r="AI44" s="418" t="s">
        <v>1192</v>
      </c>
    </row>
    <row r="45" spans="1:37" ht="15" thickBot="1" x14ac:dyDescent="0.4">
      <c r="A45" s="5" t="s">
        <v>885</v>
      </c>
      <c r="B45" s="7">
        <f>+'4 Analysis MASTER'!D45</f>
        <v>353891.91600000008</v>
      </c>
      <c r="C45" s="346"/>
      <c r="E45" s="7"/>
      <c r="F45" s="348"/>
      <c r="L45" s="348"/>
      <c r="M45" s="41"/>
      <c r="N45" s="409"/>
      <c r="O45" s="41"/>
      <c r="P45" s="7">
        <f>+'4 Analysis MASTER'!CP45</f>
        <v>233568.66456000009</v>
      </c>
      <c r="Q45" s="346"/>
      <c r="R45" s="7">
        <f t="shared" si="3"/>
        <v>123791392.21680005</v>
      </c>
      <c r="S45" s="411">
        <v>0.75</v>
      </c>
      <c r="T45" s="348"/>
      <c r="U45" s="413" t="s">
        <v>1193</v>
      </c>
      <c r="V45" s="37">
        <v>1</v>
      </c>
      <c r="W45" s="7">
        <f t="shared" si="4"/>
        <v>92843.544162600039</v>
      </c>
      <c r="X45" s="7">
        <f t="shared" si="5"/>
        <v>30947.848054200011</v>
      </c>
      <c r="Z45" s="7"/>
      <c r="AB45"/>
      <c r="AI45" s="384"/>
    </row>
    <row r="46" spans="1:37" ht="15.5" thickTop="1" thickBot="1" x14ac:dyDescent="0.4">
      <c r="A46" s="353" t="s">
        <v>825</v>
      </c>
      <c r="B46" s="354">
        <f>+'4 Analysis MASTER'!D46</f>
        <v>5451601.390051295</v>
      </c>
      <c r="C46" s="356"/>
      <c r="D46" s="354">
        <f>+SUM(D34:D45)</f>
        <v>382359925.40179288</v>
      </c>
      <c r="E46" s="359"/>
      <c r="F46" s="357"/>
      <c r="G46" s="353"/>
      <c r="H46" s="353"/>
      <c r="I46" s="354">
        <f>+SUM(I34:I45)</f>
        <v>72858.229082965918</v>
      </c>
      <c r="J46" s="354">
        <f>+SUM(J34:J45)</f>
        <v>121056.04395439758</v>
      </c>
      <c r="K46" s="354">
        <f>+SUM(I46:J46)</f>
        <v>193914.27303736348</v>
      </c>
      <c r="L46" s="357">
        <f>+SUM((K46*1000)/(B21+B31))</f>
        <v>23.225326477397129</v>
      </c>
      <c r="M46" s="41"/>
      <c r="N46" s="409"/>
      <c r="O46" s="41"/>
      <c r="P46" s="354">
        <f>+SUM(P34:P45)</f>
        <v>5974712.3124475069</v>
      </c>
      <c r="Q46" s="356"/>
      <c r="R46" s="354">
        <f>+AG65</f>
        <v>491175187.82203883</v>
      </c>
      <c r="S46" s="359"/>
      <c r="T46" s="357"/>
      <c r="U46" s="353"/>
      <c r="V46" s="353"/>
      <c r="W46" s="354">
        <f>SUM(W34:W45)</f>
        <v>384006.89024538198</v>
      </c>
      <c r="X46" s="354">
        <f>SUM(X34:X45)</f>
        <v>107168.29757665683</v>
      </c>
      <c r="Y46" s="354">
        <f>+SUM(W46:X46)</f>
        <v>491175.18782203877</v>
      </c>
      <c r="Z46" s="354">
        <f>+SUM((Y46*1000)/(P21+P31))</f>
        <v>60.347673077698374</v>
      </c>
      <c r="AI46" s="408" t="s">
        <v>1194</v>
      </c>
      <c r="AJ46" s="261">
        <f>+SUM(J46*1000/(B21+B31))</f>
        <v>14.499015976824394</v>
      </c>
      <c r="AK46" s="285">
        <f>+SUM(X46*1000/(P21+P31))</f>
        <v>13.167109306003496</v>
      </c>
    </row>
    <row r="47" spans="1:37" ht="15.5" thickTop="1" thickBot="1" x14ac:dyDescent="0.4">
      <c r="M47" s="41"/>
      <c r="N47" s="409"/>
      <c r="O47" s="41"/>
      <c r="X47" s="5"/>
      <c r="Z47" s="7"/>
      <c r="AI47" s="254"/>
    </row>
    <row r="48" spans="1:37" ht="15.5" thickTop="1" thickBot="1" x14ac:dyDescent="0.4">
      <c r="A48" s="353"/>
      <c r="B48" s="354"/>
      <c r="C48" s="356"/>
      <c r="D48" s="353"/>
      <c r="E48" s="359">
        <f>+SUM(E21+E31+E46)</f>
        <v>1494829.6903240345</v>
      </c>
      <c r="F48" s="357">
        <f>+SUM((E48*1000)/(B21+B31))</f>
        <v>179.03740164187241</v>
      </c>
      <c r="G48" s="355"/>
      <c r="H48" s="354"/>
      <c r="I48" s="354"/>
      <c r="J48" s="354"/>
      <c r="K48" s="354">
        <f>+SUM(K21+K31+K46)</f>
        <v>866587.63368317904</v>
      </c>
      <c r="L48" s="357">
        <f>+SUM((K48*1000)/(B21+B31))</f>
        <v>103.79215721623972</v>
      </c>
      <c r="M48" s="41"/>
      <c r="N48" s="409"/>
      <c r="O48" s="41"/>
      <c r="P48" s="354"/>
      <c r="Q48" s="356"/>
      <c r="R48" s="354"/>
      <c r="S48" s="354">
        <f>+SUM(S21+S31+S46)</f>
        <v>311520.20616524015</v>
      </c>
      <c r="T48" s="357"/>
      <c r="U48" s="353"/>
      <c r="V48" s="353"/>
      <c r="W48" s="354"/>
      <c r="X48" s="354"/>
      <c r="Y48" s="354">
        <f>+SUM(Y46)</f>
        <v>491175.18782203877</v>
      </c>
      <c r="Z48" s="357">
        <f>+SUM((Y48*1000)/(P21+P31))</f>
        <v>60.347673077698374</v>
      </c>
      <c r="AI48" s="419" t="s">
        <v>1207</v>
      </c>
    </row>
    <row r="49" spans="1:37" ht="15" thickTop="1" x14ac:dyDescent="0.35">
      <c r="G49" s="37"/>
      <c r="L49" s="417">
        <f>+SUM(K48/E48)</f>
        <v>0.57972332185570163</v>
      </c>
      <c r="N49" s="409"/>
      <c r="X49" s="5"/>
      <c r="Y49" s="37"/>
      <c r="Z49" s="417">
        <f>+SUM(Y48/S48)</f>
        <v>1.5767041049064534</v>
      </c>
    </row>
    <row r="50" spans="1:37" x14ac:dyDescent="0.35">
      <c r="A50" s="345" t="s">
        <v>1195</v>
      </c>
      <c r="N50" s="409"/>
    </row>
    <row r="51" spans="1:37" x14ac:dyDescent="0.35">
      <c r="N51" s="409"/>
      <c r="P51" s="366"/>
      <c r="Q51" s="366" t="s">
        <v>1196</v>
      </c>
      <c r="R51" s="366"/>
      <c r="S51" s="366"/>
      <c r="T51" s="366"/>
      <c r="U51" s="366" t="s">
        <v>1197</v>
      </c>
      <c r="V51" s="366"/>
      <c r="W51" s="366"/>
      <c r="X51" s="366"/>
      <c r="Y51" s="366" t="s">
        <v>1198</v>
      </c>
      <c r="Z51" s="366"/>
      <c r="AA51" s="366"/>
      <c r="AB51" s="366"/>
      <c r="AC51" s="366" t="s">
        <v>1199</v>
      </c>
      <c r="AD51" s="366"/>
      <c r="AE51" s="366"/>
      <c r="AF51" s="366"/>
      <c r="AG51" s="366"/>
    </row>
    <row r="52" spans="1:37" x14ac:dyDescent="0.35">
      <c r="N52" s="409"/>
      <c r="P52" s="366" t="s">
        <v>1200</v>
      </c>
      <c r="Q52" s="366" t="s">
        <v>1201</v>
      </c>
      <c r="R52" s="366" t="s">
        <v>805</v>
      </c>
      <c r="S52" s="366" t="s">
        <v>1202</v>
      </c>
      <c r="T52" s="366" t="s">
        <v>1203</v>
      </c>
      <c r="U52" s="366" t="s">
        <v>1201</v>
      </c>
      <c r="V52" s="366" t="s">
        <v>805</v>
      </c>
      <c r="W52" s="366" t="s">
        <v>1202</v>
      </c>
      <c r="X52" s="366" t="s">
        <v>1203</v>
      </c>
      <c r="Y52" s="366" t="s">
        <v>1201</v>
      </c>
      <c r="Z52" s="366" t="s">
        <v>805</v>
      </c>
      <c r="AA52" s="366" t="s">
        <v>1202</v>
      </c>
      <c r="AB52" s="366" t="s">
        <v>1203</v>
      </c>
      <c r="AC52" s="366" t="s">
        <v>696</v>
      </c>
      <c r="AD52" s="366" t="s">
        <v>805</v>
      </c>
      <c r="AE52" s="366" t="s">
        <v>1202</v>
      </c>
      <c r="AF52" s="366" t="s">
        <v>1203</v>
      </c>
      <c r="AG52" s="366" t="s">
        <v>1204</v>
      </c>
    </row>
    <row r="53" spans="1:37" x14ac:dyDescent="0.35">
      <c r="A53" s="5" t="s">
        <v>822</v>
      </c>
      <c r="N53" s="409"/>
      <c r="P53" s="7">
        <f>+P34</f>
        <v>385688.07908125478</v>
      </c>
      <c r="Q53" s="37">
        <v>0.111</v>
      </c>
      <c r="R53" s="7">
        <f>P53*Q53</f>
        <v>42811.376778019279</v>
      </c>
      <c r="S53" s="5">
        <v>1.4</v>
      </c>
      <c r="T53" s="7">
        <f>R53*S53</f>
        <v>59935.92748922699</v>
      </c>
      <c r="U53" s="37">
        <v>0.55500000000000005</v>
      </c>
      <c r="V53" s="7">
        <f>P53*U53</f>
        <v>214056.88389009642</v>
      </c>
      <c r="W53" s="5">
        <v>25</v>
      </c>
      <c r="X53" s="7">
        <f>V53*W53</f>
        <v>5351422.0972524108</v>
      </c>
      <c r="Y53" s="37">
        <v>0.33300000000000002</v>
      </c>
      <c r="Z53" s="7">
        <f>Y53*P53</f>
        <v>128434.13033405785</v>
      </c>
      <c r="AA53" s="5">
        <v>42</v>
      </c>
      <c r="AB53" s="7">
        <f>Z53*AA53</f>
        <v>5394233.4740304295</v>
      </c>
      <c r="AC53" s="7"/>
      <c r="AD53" s="7"/>
      <c r="AE53" s="7"/>
      <c r="AF53" s="21"/>
      <c r="AG53" s="21">
        <f t="shared" ref="AG53:AG65" si="6">T53+X53+AB53+AF53</f>
        <v>10805591.498772066</v>
      </c>
    </row>
    <row r="54" spans="1:37" x14ac:dyDescent="0.35">
      <c r="A54" s="5" t="s">
        <v>841</v>
      </c>
      <c r="N54" s="409"/>
      <c r="P54" s="7">
        <f t="shared" ref="P54:P64" si="7">+P35</f>
        <v>166528.62307815335</v>
      </c>
      <c r="Q54" s="37">
        <f>2/24</f>
        <v>8.3333333333333329E-2</v>
      </c>
      <c r="R54" s="7">
        <f>P54*Q54</f>
        <v>13877.385256512778</v>
      </c>
      <c r="S54" s="5">
        <v>1.4</v>
      </c>
      <c r="T54" s="7">
        <f>R54*S54</f>
        <v>19428.339359117886</v>
      </c>
      <c r="U54" s="37">
        <f>10/24</f>
        <v>0.41666666666666669</v>
      </c>
      <c r="V54" s="7">
        <f>P54*U54</f>
        <v>69386.926282563902</v>
      </c>
      <c r="W54" s="5">
        <v>25</v>
      </c>
      <c r="X54" s="7">
        <f>V54*W54</f>
        <v>1734673.1570640975</v>
      </c>
      <c r="Y54" s="37">
        <f>12/24</f>
        <v>0.5</v>
      </c>
      <c r="Z54" s="7">
        <f>Y54*P54</f>
        <v>83264.311539076676</v>
      </c>
      <c r="AA54" s="5">
        <v>42</v>
      </c>
      <c r="AB54" s="7">
        <f>Z54*AA54</f>
        <v>3497101.0846412205</v>
      </c>
      <c r="AC54" s="7"/>
      <c r="AD54" s="7"/>
      <c r="AE54" s="7"/>
      <c r="AF54" s="21"/>
      <c r="AG54" s="21">
        <f t="shared" si="6"/>
        <v>5251202.5810644357</v>
      </c>
    </row>
    <row r="55" spans="1:37" x14ac:dyDescent="0.35">
      <c r="A55" s="5" t="s">
        <v>823</v>
      </c>
      <c r="N55" s="409"/>
      <c r="P55" s="7">
        <f t="shared" si="7"/>
        <v>1520829.8418503364</v>
      </c>
      <c r="Q55" s="37"/>
      <c r="R55" s="7"/>
      <c r="T55" s="7"/>
      <c r="U55" s="37"/>
      <c r="V55" s="7"/>
      <c r="X55" s="7"/>
      <c r="Y55" s="37"/>
      <c r="Z55" s="7"/>
      <c r="AB55" s="7"/>
      <c r="AC55" s="7">
        <f>P55</f>
        <v>1520829.8418503364</v>
      </c>
      <c r="AD55" s="7">
        <f>AC55</f>
        <v>1520829.8418503364</v>
      </c>
      <c r="AE55" s="7">
        <v>75</v>
      </c>
      <c r="AF55" s="21">
        <f>AD55*AE55</f>
        <v>114062238.13877523</v>
      </c>
      <c r="AG55" s="21">
        <f t="shared" si="6"/>
        <v>114062238.13877523</v>
      </c>
    </row>
    <row r="56" spans="1:37" x14ac:dyDescent="0.35">
      <c r="A56" s="5" t="s">
        <v>834</v>
      </c>
      <c r="N56" s="409"/>
      <c r="P56" s="7">
        <f t="shared" si="7"/>
        <v>894805.08837588259</v>
      </c>
      <c r="Q56" s="37"/>
      <c r="R56" s="7"/>
      <c r="T56" s="7"/>
      <c r="U56" s="37"/>
      <c r="V56" s="7"/>
      <c r="X56" s="7"/>
      <c r="Y56" s="37"/>
      <c r="Z56" s="7"/>
      <c r="AB56" s="7"/>
      <c r="AC56" s="7">
        <f>P56</f>
        <v>894805.08837588259</v>
      </c>
      <c r="AD56" s="7">
        <f>AC56</f>
        <v>894805.08837588259</v>
      </c>
      <c r="AE56" s="7">
        <v>85</v>
      </c>
      <c r="AF56" s="21">
        <f>AD56*AE56</f>
        <v>76058432.511950016</v>
      </c>
      <c r="AG56" s="21">
        <f t="shared" si="6"/>
        <v>76058432.511950016</v>
      </c>
      <c r="AJ56" s="7"/>
    </row>
    <row r="57" spans="1:37" x14ac:dyDescent="0.35">
      <c r="A57" s="5" t="s">
        <v>952</v>
      </c>
      <c r="N57" s="409"/>
      <c r="P57" s="7">
        <f t="shared" si="7"/>
        <v>0</v>
      </c>
      <c r="Q57" s="37"/>
      <c r="R57" s="7"/>
      <c r="T57" s="7"/>
      <c r="U57" s="37"/>
      <c r="V57" s="7"/>
      <c r="X57" s="7"/>
      <c r="Y57" s="37"/>
      <c r="Z57" s="7"/>
      <c r="AB57" s="7"/>
      <c r="AC57" s="7"/>
      <c r="AD57" s="7"/>
      <c r="AE57" s="7"/>
      <c r="AF57" s="21"/>
      <c r="AG57" s="21">
        <f t="shared" si="6"/>
        <v>0</v>
      </c>
    </row>
    <row r="58" spans="1:37" x14ac:dyDescent="0.35">
      <c r="A58" s="5" t="s">
        <v>836</v>
      </c>
      <c r="N58" s="409"/>
      <c r="P58" s="7">
        <f t="shared" si="7"/>
        <v>209798.76350611713</v>
      </c>
      <c r="Q58" s="37">
        <f>2/30</f>
        <v>6.6666666666666666E-2</v>
      </c>
      <c r="R58" s="7">
        <f>P58*Q58</f>
        <v>13986.584233741141</v>
      </c>
      <c r="S58" s="5">
        <v>1.4</v>
      </c>
      <c r="T58" s="7">
        <f>R58*S58</f>
        <v>19581.217927237598</v>
      </c>
      <c r="U58" s="37">
        <f>10/30</f>
        <v>0.33333333333333331</v>
      </c>
      <c r="V58" s="7">
        <f>U58*P58</f>
        <v>69932.92116870571</v>
      </c>
      <c r="W58" s="5">
        <v>29</v>
      </c>
      <c r="X58" s="7">
        <f>V58*W58</f>
        <v>2028054.7138924657</v>
      </c>
      <c r="Y58" s="37">
        <f>18/30</f>
        <v>0.6</v>
      </c>
      <c r="Z58" s="7">
        <f>Y58*P58</f>
        <v>125879.25810367028</v>
      </c>
      <c r="AA58" s="5">
        <v>61</v>
      </c>
      <c r="AB58" s="7">
        <f>AA58*Z58</f>
        <v>7678634.7443238869</v>
      </c>
      <c r="AC58" s="7"/>
      <c r="AD58" s="7"/>
      <c r="AE58" s="7"/>
      <c r="AF58" s="21"/>
      <c r="AG58" s="21">
        <f t="shared" si="6"/>
        <v>9726270.6761435904</v>
      </c>
      <c r="AJ58" s="7"/>
    </row>
    <row r="59" spans="1:37" x14ac:dyDescent="0.35">
      <c r="A59" s="5" t="s">
        <v>835</v>
      </c>
      <c r="N59" s="409"/>
      <c r="P59" s="7">
        <f t="shared" si="7"/>
        <v>18874.124587027243</v>
      </c>
      <c r="Q59" s="37"/>
      <c r="R59" s="7">
        <f t="shared" ref="R59:R64" si="8">P59</f>
        <v>18874.124587027243</v>
      </c>
      <c r="S59" s="5">
        <v>11</v>
      </c>
      <c r="T59" s="7">
        <f>S59*R59</f>
        <v>207615.37045729966</v>
      </c>
      <c r="U59" s="37"/>
      <c r="V59" s="7"/>
      <c r="X59" s="7"/>
      <c r="Y59" s="37"/>
      <c r="Z59" s="7"/>
      <c r="AB59" s="7"/>
      <c r="AC59" s="7"/>
      <c r="AD59" s="7"/>
      <c r="AE59" s="7"/>
      <c r="AF59" s="21"/>
      <c r="AG59" s="21">
        <f t="shared" si="6"/>
        <v>207615.37045729966</v>
      </c>
      <c r="AJ59"/>
      <c r="AK59"/>
    </row>
    <row r="60" spans="1:37" x14ac:dyDescent="0.35">
      <c r="A60" s="5" t="s">
        <v>842</v>
      </c>
      <c r="N60" s="409"/>
      <c r="P60" s="7">
        <f t="shared" si="7"/>
        <v>462216.98542460258</v>
      </c>
      <c r="Q60" s="37"/>
      <c r="R60" s="7">
        <f t="shared" si="8"/>
        <v>462216.98542460258</v>
      </c>
      <c r="S60" s="5">
        <v>11</v>
      </c>
      <c r="T60" s="7">
        <f>S60*R60</f>
        <v>5084386.8396706283</v>
      </c>
      <c r="U60" s="37"/>
      <c r="V60" s="7"/>
      <c r="X60" s="7"/>
      <c r="Y60" s="37"/>
      <c r="Z60" s="7"/>
      <c r="AB60" s="7"/>
      <c r="AC60" s="7"/>
      <c r="AD60" s="7"/>
      <c r="AE60" s="7"/>
      <c r="AF60" s="21"/>
      <c r="AG60" s="21">
        <f t="shared" si="6"/>
        <v>5084386.8396706283</v>
      </c>
      <c r="AJ60"/>
      <c r="AK60"/>
    </row>
    <row r="61" spans="1:37" x14ac:dyDescent="0.35">
      <c r="A61" s="5" t="s">
        <v>824</v>
      </c>
      <c r="N61" s="409"/>
      <c r="P61" s="7">
        <f t="shared" si="7"/>
        <v>1516458.3061641322</v>
      </c>
      <c r="Q61" s="37"/>
      <c r="R61" s="7">
        <f t="shared" si="8"/>
        <v>1516458.3061641322</v>
      </c>
      <c r="S61" s="5">
        <v>11</v>
      </c>
      <c r="T61" s="7">
        <f>S61*R61</f>
        <v>16681041.367805455</v>
      </c>
      <c r="U61" s="37"/>
      <c r="V61" s="7"/>
      <c r="X61" s="7"/>
      <c r="Y61" s="37"/>
      <c r="Z61" s="7"/>
      <c r="AB61" s="7"/>
      <c r="AC61" s="7"/>
      <c r="AD61" s="7"/>
      <c r="AE61" s="7"/>
      <c r="AF61" s="21"/>
      <c r="AG61" s="21">
        <f t="shared" si="6"/>
        <v>16681041.367805455</v>
      </c>
      <c r="AJ61"/>
      <c r="AK61"/>
    </row>
    <row r="62" spans="1:37" x14ac:dyDescent="0.35">
      <c r="A62" s="5" t="s">
        <v>71</v>
      </c>
      <c r="N62" s="409"/>
      <c r="P62" s="7">
        <f t="shared" si="7"/>
        <v>183507.85</v>
      </c>
      <c r="Q62" s="37"/>
      <c r="R62" s="7">
        <f t="shared" si="8"/>
        <v>183507.85</v>
      </c>
      <c r="S62" s="83">
        <v>18</v>
      </c>
      <c r="T62" s="7">
        <f>R62*S62</f>
        <v>3303141.3000000003</v>
      </c>
      <c r="U62" s="37"/>
      <c r="V62" s="7"/>
      <c r="X62" s="7"/>
      <c r="Y62" s="37"/>
      <c r="Z62" s="7"/>
      <c r="AB62" s="7"/>
      <c r="AC62" s="7"/>
      <c r="AD62" s="7"/>
      <c r="AE62" s="7"/>
      <c r="AF62" s="21"/>
      <c r="AG62" s="21">
        <f t="shared" si="6"/>
        <v>3303141.3000000003</v>
      </c>
      <c r="AJ62"/>
      <c r="AK62"/>
    </row>
    <row r="63" spans="1:37" x14ac:dyDescent="0.35">
      <c r="A63" s="5" t="s">
        <v>72</v>
      </c>
      <c r="N63" s="409"/>
      <c r="P63" s="7">
        <f t="shared" si="7"/>
        <v>382435.98582000018</v>
      </c>
      <c r="Q63" s="37"/>
      <c r="R63" s="7">
        <f t="shared" si="8"/>
        <v>382435.98582000018</v>
      </c>
      <c r="S63" s="83">
        <v>330</v>
      </c>
      <c r="T63" s="7">
        <f>R63*S63</f>
        <v>126203875.32060006</v>
      </c>
      <c r="U63" s="37"/>
      <c r="V63" s="7"/>
      <c r="X63" s="7"/>
      <c r="Y63" s="37"/>
      <c r="Z63" s="7"/>
      <c r="AB63" s="7"/>
      <c r="AC63" s="7"/>
      <c r="AD63" s="7"/>
      <c r="AE63" s="7"/>
      <c r="AF63" s="21"/>
      <c r="AG63" s="21">
        <f t="shared" si="6"/>
        <v>126203875.32060006</v>
      </c>
      <c r="AJ63"/>
      <c r="AK63"/>
    </row>
    <row r="64" spans="1:37" ht="15" thickBot="1" x14ac:dyDescent="0.4">
      <c r="A64" s="5" t="s">
        <v>885</v>
      </c>
      <c r="N64" s="409"/>
      <c r="P64" s="7">
        <f t="shared" si="7"/>
        <v>233568.66456000009</v>
      </c>
      <c r="Q64" s="37"/>
      <c r="R64" s="7">
        <f t="shared" si="8"/>
        <v>233568.66456000009</v>
      </c>
      <c r="S64" s="5">
        <v>530</v>
      </c>
      <c r="T64" s="7">
        <f>R64*S64</f>
        <v>123791392.21680005</v>
      </c>
      <c r="U64" s="37"/>
      <c r="V64" s="7"/>
      <c r="X64" s="7"/>
      <c r="Y64" s="37"/>
      <c r="Z64" s="7"/>
      <c r="AB64" s="7"/>
      <c r="AC64" s="7"/>
      <c r="AD64" s="7"/>
      <c r="AE64" s="7"/>
      <c r="AF64" s="21"/>
      <c r="AG64" s="21">
        <f t="shared" si="6"/>
        <v>123791392.21680005</v>
      </c>
      <c r="AJ64"/>
      <c r="AK64"/>
    </row>
    <row r="65" spans="1:33" ht="15.5" thickTop="1" thickBot="1" x14ac:dyDescent="0.4">
      <c r="A65" s="353" t="s">
        <v>1205</v>
      </c>
      <c r="B65" s="354"/>
      <c r="C65" s="354"/>
      <c r="D65" s="354"/>
      <c r="E65" s="354"/>
      <c r="F65" s="354"/>
      <c r="G65" s="354"/>
      <c r="H65" s="354"/>
      <c r="I65" s="354"/>
      <c r="J65" s="354"/>
      <c r="K65" s="354"/>
      <c r="L65" s="354"/>
      <c r="N65" s="409"/>
      <c r="P65" s="354"/>
      <c r="Q65" s="355"/>
      <c r="R65" s="354"/>
      <c r="S65" s="353"/>
      <c r="T65" s="415">
        <f>SUM(T53:T64)</f>
        <v>275370397.90010905</v>
      </c>
      <c r="U65" s="355"/>
      <c r="V65" s="354"/>
      <c r="W65" s="353"/>
      <c r="X65" s="354">
        <f>SUM(X53:X64)</f>
        <v>9114149.9682089742</v>
      </c>
      <c r="Y65" s="355"/>
      <c r="Z65" s="354"/>
      <c r="AA65" s="353"/>
      <c r="AB65" s="354">
        <f>SUM(AB53:AB64)</f>
        <v>16569969.302995536</v>
      </c>
      <c r="AC65" s="354"/>
      <c r="AD65" s="354"/>
      <c r="AE65" s="354"/>
      <c r="AF65" s="415">
        <f>SUM(AF53:AF64)</f>
        <v>190120670.65072525</v>
      </c>
      <c r="AG65" s="415">
        <f t="shared" si="6"/>
        <v>491175187.82203883</v>
      </c>
    </row>
    <row r="66" spans="1:33" ht="15" thickTop="1" x14ac:dyDescent="0.35">
      <c r="N66" s="409"/>
    </row>
    <row r="67" spans="1:33" x14ac:dyDescent="0.35">
      <c r="A67" s="5" t="s">
        <v>1206</v>
      </c>
      <c r="N67" s="409"/>
      <c r="P67" s="7">
        <f>+SUM(P53:P58)</f>
        <v>3177650.3958917446</v>
      </c>
      <c r="T67" s="7"/>
      <c r="AE67" s="7">
        <f>+SUM(AG67/P67)</f>
        <v>67.944458486005416</v>
      </c>
      <c r="AG67" s="21">
        <f>+SUM(AG53:AG58)</f>
        <v>215903735.40670532</v>
      </c>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H340"/>
  <sheetViews>
    <sheetView topLeftCell="A295" zoomScale="55" zoomScaleNormal="55" workbookViewId="0">
      <pane xSplit="1" topLeftCell="CC1" activePane="topRight" state="frozen"/>
      <selection activeCell="A295" sqref="A295"/>
      <selection pane="topRight" activeCell="CG337" sqref="CG337"/>
    </sheetView>
  </sheetViews>
  <sheetFormatPr defaultColWidth="9.1796875" defaultRowHeight="14.5" x14ac:dyDescent="0.35"/>
  <cols>
    <col min="1" max="1" width="50.7265625" style="5" customWidth="1"/>
    <col min="2" max="3" width="12.7265625" style="5" customWidth="1"/>
    <col min="4" max="4" width="2.7265625" style="5" customWidth="1"/>
    <col min="5" max="10" width="15.7265625" style="5" customWidth="1"/>
    <col min="11" max="11" width="2.7265625" style="5" customWidth="1"/>
    <col min="12" max="13" width="12.7265625" style="5" hidden="1" customWidth="1"/>
    <col min="14" max="14" width="2.7265625" style="5" hidden="1" customWidth="1"/>
    <col min="15" max="17" width="12.7265625" style="5" hidden="1" customWidth="1"/>
    <col min="18" max="18" width="2.7265625" style="5" hidden="1" customWidth="1"/>
    <col min="19" max="20" width="12.7265625" style="5" hidden="1" customWidth="1"/>
    <col min="21" max="21" width="2.7265625" style="5" hidden="1" customWidth="1"/>
    <col min="22" max="24" width="12.7265625" style="5" hidden="1" customWidth="1"/>
    <col min="25" max="25" width="2.7265625" style="5" hidden="1" customWidth="1"/>
    <col min="26" max="27" width="12.7265625" style="5" hidden="1" customWidth="1"/>
    <col min="28" max="28" width="2.7265625" style="5" hidden="1" customWidth="1"/>
    <col min="29" max="31" width="12.7265625" style="5" hidden="1" customWidth="1"/>
    <col min="32" max="32" width="2.7265625" style="5" customWidth="1"/>
    <col min="33" max="44" width="12.7265625" style="5" customWidth="1"/>
    <col min="45" max="45" width="2.7265625" style="5" customWidth="1"/>
    <col min="46" max="57" width="12.7265625" style="5" customWidth="1"/>
    <col min="58" max="58" width="2.7265625" style="5" customWidth="1"/>
    <col min="59" max="70" width="12.7265625" style="5" customWidth="1"/>
    <col min="71" max="71" width="2.7265625" style="5" customWidth="1"/>
    <col min="72" max="79" width="12.7265625" style="5" customWidth="1"/>
    <col min="80" max="80" width="119.81640625" style="5" customWidth="1"/>
    <col min="81" max="83" width="12.7265625" style="5" customWidth="1"/>
    <col min="84" max="84" width="2.7265625" style="5" customWidth="1"/>
    <col min="85" max="86" width="12.7265625" style="5" customWidth="1"/>
    <col min="87" max="16384" width="9.1796875" style="5"/>
  </cols>
  <sheetData>
    <row r="1" spans="1:33" ht="18.5" x14ac:dyDescent="0.35">
      <c r="A1" s="18" t="s">
        <v>1108</v>
      </c>
    </row>
    <row r="3" spans="1:33" x14ac:dyDescent="0.35">
      <c r="A3" s="38" t="s">
        <v>1107</v>
      </c>
    </row>
    <row r="6" spans="1:33" x14ac:dyDescent="0.35">
      <c r="A6" s="8" t="s">
        <v>966</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row>
    <row r="8" spans="1:33" ht="18.5" hidden="1" x14ac:dyDescent="0.35">
      <c r="A8" s="84" t="s">
        <v>306</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row>
    <row r="9" spans="1:33" hidden="1" x14ac:dyDescent="0.35"/>
    <row r="10" spans="1:33" hidden="1" x14ac:dyDescent="0.35">
      <c r="A10" s="4" t="s">
        <v>264</v>
      </c>
      <c r="B10" s="4" t="s">
        <v>263</v>
      </c>
    </row>
    <row r="11" spans="1:33" ht="145" hidden="1" x14ac:dyDescent="0.35">
      <c r="A11" s="4" t="s">
        <v>261</v>
      </c>
      <c r="B11" s="1" t="s">
        <v>3</v>
      </c>
      <c r="C11" s="1" t="s">
        <v>52</v>
      </c>
      <c r="D11" s="1" t="s">
        <v>63</v>
      </c>
      <c r="E11" s="1" t="s">
        <v>70</v>
      </c>
      <c r="F11" s="1" t="s">
        <v>262</v>
      </c>
    </row>
    <row r="12" spans="1:33" hidden="1" x14ac:dyDescent="0.35">
      <c r="A12" s="6" t="s">
        <v>4</v>
      </c>
      <c r="B12" s="7">
        <v>57124.002777000002</v>
      </c>
      <c r="C12" s="7">
        <v>22652.0013</v>
      </c>
      <c r="D12" s="7">
        <v>25558.000876999995</v>
      </c>
      <c r="E12" s="7">
        <v>8914.0005999999994</v>
      </c>
      <c r="F12" s="7">
        <v>28562.00138849999</v>
      </c>
    </row>
    <row r="13" spans="1:33" hidden="1" x14ac:dyDescent="0.35">
      <c r="A13" s="6" t="s">
        <v>6</v>
      </c>
      <c r="B13" s="7">
        <v>153.66723867620297</v>
      </c>
      <c r="C13" s="7">
        <v>182.74854611036102</v>
      </c>
      <c r="D13" s="7">
        <v>132.35446819631804</v>
      </c>
      <c r="E13" s="7">
        <v>140.87410433559998</v>
      </c>
      <c r="F13" s="7">
        <v>152.41108932962055</v>
      </c>
    </row>
    <row r="14" spans="1:33" hidden="1" x14ac:dyDescent="0.35">
      <c r="A14" s="6" t="s">
        <v>10</v>
      </c>
      <c r="B14" s="7">
        <v>45.341330916692101</v>
      </c>
      <c r="C14" s="7">
        <v>85.153459986380895</v>
      </c>
      <c r="D14" s="7">
        <v>7.8172490092837004</v>
      </c>
      <c r="E14" s="7">
        <v>51.7600110832391</v>
      </c>
      <c r="F14" s="7">
        <v>47.518012748898954</v>
      </c>
    </row>
    <row r="15" spans="1:33" hidden="1" x14ac:dyDescent="0.35">
      <c r="A15" s="6" t="s">
        <v>11</v>
      </c>
      <c r="B15" s="7">
        <v>28.242894164247598</v>
      </c>
      <c r="C15" s="7">
        <v>55.6915780254701</v>
      </c>
      <c r="D15" s="7">
        <v>3.7177704279096702</v>
      </c>
      <c r="E15" s="7">
        <v>28.8089151553344</v>
      </c>
      <c r="F15" s="7">
        <v>29.115289443240442</v>
      </c>
    </row>
    <row r="16" spans="1:33" hidden="1" x14ac:dyDescent="0.35">
      <c r="A16" s="6" t="s">
        <v>101</v>
      </c>
      <c r="B16" s="7">
        <v>233.872270700173</v>
      </c>
      <c r="C16" s="7">
        <v>464.46483997641297</v>
      </c>
      <c r="D16" s="7">
        <v>29.412709892208099</v>
      </c>
      <c r="E16" s="7">
        <v>234.11845145826001</v>
      </c>
      <c r="F16" s="7">
        <v>240.46706800676353</v>
      </c>
    </row>
    <row r="17" spans="1:33" hidden="1" x14ac:dyDescent="0.35">
      <c r="A17" s="6" t="s">
        <v>15</v>
      </c>
      <c r="B17" s="7">
        <v>9.5208884203748401</v>
      </c>
      <c r="C17" s="7">
        <v>19.579577835358901</v>
      </c>
      <c r="D17" s="7">
        <v>0.58370946701959503</v>
      </c>
      <c r="E17" s="7">
        <v>9.5844941849117706</v>
      </c>
      <c r="F17" s="7">
        <v>9.8171674769162767</v>
      </c>
    </row>
    <row r="18" spans="1:33" hidden="1" x14ac:dyDescent="0.35">
      <c r="A18" s="6" t="s">
        <v>103</v>
      </c>
      <c r="B18" s="7">
        <v>32.2862727052906</v>
      </c>
      <c r="C18" s="7">
        <v>67.273701570024102</v>
      </c>
      <c r="D18" s="7">
        <v>1.67843602253743</v>
      </c>
      <c r="E18" s="7">
        <v>31.135255579857098</v>
      </c>
      <c r="F18" s="7">
        <v>33.093416469427304</v>
      </c>
    </row>
    <row r="19" spans="1:33" hidden="1" x14ac:dyDescent="0.35">
      <c r="A19" s="6" t="s">
        <v>21</v>
      </c>
      <c r="B19" s="7">
        <v>1.20701821192687</v>
      </c>
      <c r="C19" s="7">
        <v>2.6606717227232402</v>
      </c>
      <c r="D19" s="7">
        <v>0</v>
      </c>
      <c r="E19" s="7">
        <v>0.97376842985628698</v>
      </c>
      <c r="F19" s="7">
        <v>1.2103645911265992</v>
      </c>
    </row>
    <row r="20" spans="1:33" hidden="1" x14ac:dyDescent="0.35">
      <c r="A20" s="6" t="s">
        <v>125</v>
      </c>
      <c r="B20" s="7">
        <v>20.0764375804869</v>
      </c>
      <c r="C20" s="7" t="e">
        <v>#DIV/0!</v>
      </c>
      <c r="D20" s="7">
        <v>43.499556047847598</v>
      </c>
      <c r="E20" s="7">
        <v>3.93072296180909</v>
      </c>
      <c r="F20" s="7">
        <v>22.502238863381198</v>
      </c>
    </row>
    <row r="21" spans="1:33" hidden="1" x14ac:dyDescent="0.35">
      <c r="A21" s="6" t="s">
        <v>126</v>
      </c>
      <c r="B21" s="7">
        <v>11.4104925811053</v>
      </c>
      <c r="C21" s="7">
        <v>2.8620208069650799</v>
      </c>
      <c r="D21" s="7">
        <v>18.763564676201302</v>
      </c>
      <c r="E21" s="7">
        <v>12.0510770887765</v>
      </c>
      <c r="F21" s="7">
        <v>11.271788788262045</v>
      </c>
    </row>
    <row r="22" spans="1:33" hidden="1" x14ac:dyDescent="0.35">
      <c r="A22" s="6" t="s">
        <v>46</v>
      </c>
      <c r="B22" s="7">
        <v>11.123481281573101</v>
      </c>
      <c r="C22" s="7">
        <v>4.4296778414894398</v>
      </c>
      <c r="D22" s="7">
        <v>16.793093866223799</v>
      </c>
      <c r="E22" s="7">
        <v>11.8778093456714</v>
      </c>
      <c r="F22" s="7">
        <v>11.056015583739436</v>
      </c>
    </row>
    <row r="23" spans="1:33" hidden="1" x14ac:dyDescent="0.35">
      <c r="A23" s="6" t="s">
        <v>51</v>
      </c>
      <c r="B23" s="7">
        <v>5.9606842640900304</v>
      </c>
      <c r="C23" s="7">
        <v>6.8629138650985402</v>
      </c>
      <c r="D23" s="7">
        <v>4.8441321313638097</v>
      </c>
      <c r="E23" s="7">
        <v>6.8693149290342204</v>
      </c>
      <c r="F23" s="7">
        <v>6.1342612973966508</v>
      </c>
    </row>
    <row r="24" spans="1:33" hidden="1" x14ac:dyDescent="0.35">
      <c r="A24" s="6" t="s">
        <v>8</v>
      </c>
      <c r="B24" s="7">
        <v>147.70655441211301</v>
      </c>
      <c r="C24" s="7">
        <v>175.885632245262</v>
      </c>
      <c r="D24" s="7">
        <v>127.510336064954</v>
      </c>
      <c r="E24" s="7">
        <v>134.004789406566</v>
      </c>
      <c r="F24" s="7">
        <v>146.27682803222382</v>
      </c>
    </row>
    <row r="25" spans="1:33" hidden="1" x14ac:dyDescent="0.35">
      <c r="A25" s="6" t="s">
        <v>249</v>
      </c>
      <c r="B25" s="7">
        <v>50350.6280396519</v>
      </c>
      <c r="C25" s="7">
        <v>75654.135045242103</v>
      </c>
      <c r="D25" s="7">
        <v>28656.062650481501</v>
      </c>
      <c r="E25" s="7">
        <v>48252.204090405801</v>
      </c>
      <c r="F25" s="7">
        <v>50728.257456445332</v>
      </c>
    </row>
    <row r="26" spans="1:33" hidden="1" x14ac:dyDescent="0.35">
      <c r="A26" s="6" t="s">
        <v>180</v>
      </c>
      <c r="B26" s="7">
        <v>2.9889283563930902</v>
      </c>
      <c r="C26" s="7">
        <v>2.7167434798935299</v>
      </c>
      <c r="D26" s="7">
        <v>2.8704201532588498</v>
      </c>
      <c r="E26" s="7">
        <v>4.0203804897870103</v>
      </c>
      <c r="F26" s="7">
        <v>3.14911811983312</v>
      </c>
    </row>
    <row r="27" spans="1:33" hidden="1" x14ac:dyDescent="0.35">
      <c r="A27" s="6" t="s">
        <v>262</v>
      </c>
      <c r="B27" s="7">
        <v>16872.105180206956</v>
      </c>
      <c r="C27" s="7">
        <v>8488.6876903522698</v>
      </c>
      <c r="D27" s="7">
        <v>7738.571579039547</v>
      </c>
      <c r="E27" s="7">
        <v>3780.1650076081387</v>
      </c>
      <c r="F27" s="7">
        <v>9224.8564777299507</v>
      </c>
    </row>
    <row r="28" spans="1:33" hidden="1" x14ac:dyDescent="0.35">
      <c r="A28" s="6"/>
      <c r="B28" s="7"/>
      <c r="C28" s="7"/>
      <c r="D28" s="7"/>
      <c r="E28" s="7"/>
      <c r="F28" s="7"/>
    </row>
    <row r="29" spans="1:33" hidden="1" x14ac:dyDescent="0.35">
      <c r="A29" s="6"/>
      <c r="B29" s="7"/>
      <c r="C29" s="7"/>
      <c r="D29" s="7"/>
      <c r="E29" s="7"/>
      <c r="F29" s="7"/>
    </row>
    <row r="30" spans="1:33" hidden="1" x14ac:dyDescent="0.35">
      <c r="A30" s="8" t="s">
        <v>268</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row>
    <row r="31" spans="1:33" hidden="1" x14ac:dyDescent="0.35"/>
    <row r="32" spans="1:33" hidden="1" x14ac:dyDescent="0.35"/>
    <row r="33" spans="1:14" ht="145" hidden="1" x14ac:dyDescent="0.35">
      <c r="A33" s="10" t="s">
        <v>261</v>
      </c>
      <c r="B33" s="2" t="s">
        <v>3</v>
      </c>
      <c r="C33" s="2" t="s">
        <v>52</v>
      </c>
      <c r="D33" s="2" t="s">
        <v>63</v>
      </c>
      <c r="E33" s="2" t="s">
        <v>70</v>
      </c>
      <c r="J33" s="14" t="s">
        <v>277</v>
      </c>
      <c r="K33" s="14" t="s">
        <v>272</v>
      </c>
      <c r="L33" s="14" t="s">
        <v>273</v>
      </c>
      <c r="M33" s="14" t="s">
        <v>274</v>
      </c>
      <c r="N33" s="14" t="s">
        <v>287</v>
      </c>
    </row>
    <row r="34" spans="1:14" hidden="1" x14ac:dyDescent="0.35">
      <c r="A34" s="6" t="s">
        <v>4</v>
      </c>
      <c r="B34" s="7">
        <v>57124.002777000009</v>
      </c>
      <c r="C34" s="7">
        <v>22652.0013</v>
      </c>
      <c r="D34" s="7">
        <v>25558.000876999999</v>
      </c>
      <c r="E34" s="7">
        <v>8914.0005999999994</v>
      </c>
      <c r="N34" s="5" t="s">
        <v>269</v>
      </c>
    </row>
    <row r="35" spans="1:14" hidden="1" x14ac:dyDescent="0.35">
      <c r="A35" s="6" t="s">
        <v>6</v>
      </c>
      <c r="B35" s="7">
        <v>153.66723867620297</v>
      </c>
      <c r="C35" s="7">
        <v>182.74854611036102</v>
      </c>
      <c r="D35" s="7">
        <v>132.35446819631804</v>
      </c>
      <c r="E35" s="7">
        <v>140.87410433560001</v>
      </c>
      <c r="G35" s="6" t="s">
        <v>6</v>
      </c>
      <c r="H35" s="7">
        <f>+SUM(B34*B35)</f>
        <v>8778087.7688733414</v>
      </c>
      <c r="J35" s="7">
        <v>8854086.2031883206</v>
      </c>
      <c r="K35" s="11">
        <f>+SUM(H35-J35)/J35</f>
        <v>-8.5834305845828018E-3</v>
      </c>
      <c r="L35" s="5">
        <v>2018</v>
      </c>
      <c r="M35" s="5" t="s">
        <v>270</v>
      </c>
      <c r="N35" s="5" t="s">
        <v>271</v>
      </c>
    </row>
    <row r="36" spans="1:14" hidden="1" x14ac:dyDescent="0.35">
      <c r="A36" s="6"/>
      <c r="B36" s="7"/>
      <c r="C36" s="7"/>
      <c r="D36" s="7"/>
      <c r="E36" s="7"/>
      <c r="G36" s="6"/>
      <c r="H36" s="7"/>
      <c r="J36" s="7"/>
      <c r="K36" s="11"/>
      <c r="N36" s="5" t="s">
        <v>265</v>
      </c>
    </row>
    <row r="37" spans="1:14" hidden="1" x14ac:dyDescent="0.35">
      <c r="A37" s="6" t="s">
        <v>10</v>
      </c>
      <c r="B37" s="7">
        <v>45.341330916692101</v>
      </c>
      <c r="C37" s="7">
        <v>85.153459986380895</v>
      </c>
      <c r="D37" s="7">
        <v>7.8172490092837004</v>
      </c>
      <c r="E37" s="7">
        <v>51.7600110832391</v>
      </c>
      <c r="F37" s="7"/>
      <c r="G37" s="6" t="s">
        <v>10</v>
      </c>
      <c r="H37" s="7">
        <f>+SUM(B37*B34)</f>
        <v>2590078.313197996</v>
      </c>
      <c r="J37" s="7">
        <v>2527148.78360875</v>
      </c>
      <c r="K37" s="11">
        <f t="shared" ref="K37:K48" si="0">+SUM(H37-J37)/J37</f>
        <v>2.49013948040618E-2</v>
      </c>
      <c r="L37" s="5">
        <v>2018</v>
      </c>
      <c r="M37" s="5" t="s">
        <v>275</v>
      </c>
      <c r="N37" s="5" t="s">
        <v>271</v>
      </c>
    </row>
    <row r="38" spans="1:14" hidden="1" x14ac:dyDescent="0.35">
      <c r="A38" s="6" t="s">
        <v>11</v>
      </c>
      <c r="B38" s="7">
        <v>28.242894164247598</v>
      </c>
      <c r="C38" s="7">
        <v>55.6915780254701</v>
      </c>
      <c r="D38" s="7">
        <v>3.7177704279096702</v>
      </c>
      <c r="E38" s="7">
        <v>28.8089151553344</v>
      </c>
      <c r="F38" s="7"/>
      <c r="G38" s="6" t="s">
        <v>11</v>
      </c>
      <c r="H38" s="7">
        <f>+SUM(B38*B34)</f>
        <v>1613347.1646689971</v>
      </c>
      <c r="J38" s="7">
        <v>1558300</v>
      </c>
      <c r="K38" s="11">
        <f t="shared" si="0"/>
        <v>3.5325139362765226E-2</v>
      </c>
      <c r="L38" s="5">
        <v>2018</v>
      </c>
      <c r="M38" s="5" t="s">
        <v>275</v>
      </c>
      <c r="N38" s="5" t="s">
        <v>281</v>
      </c>
    </row>
    <row r="39" spans="1:14" hidden="1" x14ac:dyDescent="0.35">
      <c r="A39" s="6" t="s">
        <v>101</v>
      </c>
      <c r="B39" s="7">
        <v>233.872270700173</v>
      </c>
      <c r="C39" s="7">
        <v>464.46483997641297</v>
      </c>
      <c r="D39" s="7">
        <v>29.412709892208099</v>
      </c>
      <c r="E39" s="7">
        <v>234.11845145826001</v>
      </c>
      <c r="F39" s="7"/>
      <c r="G39" s="6" t="s">
        <v>101</v>
      </c>
      <c r="H39" s="7">
        <f>+SUM(233.872270700173*B34)</f>
        <v>13359720.24093998</v>
      </c>
      <c r="J39" s="7">
        <v>12673896.440151611</v>
      </c>
      <c r="K39" s="11">
        <f t="shared" si="0"/>
        <v>5.4113098053700438E-2</v>
      </c>
      <c r="L39" s="5">
        <v>2018</v>
      </c>
      <c r="M39" s="5" t="s">
        <v>282</v>
      </c>
      <c r="N39" s="5" t="s">
        <v>309</v>
      </c>
    </row>
    <row r="40" spans="1:14" hidden="1" x14ac:dyDescent="0.35">
      <c r="A40" s="6" t="s">
        <v>15</v>
      </c>
      <c r="B40" s="7">
        <v>9.5208884203748401</v>
      </c>
      <c r="C40" s="7">
        <v>19.579577835358901</v>
      </c>
      <c r="D40" s="7">
        <v>0.58370946701959503</v>
      </c>
      <c r="E40" s="7">
        <v>9.5844941849117706</v>
      </c>
      <c r="F40" s="7"/>
      <c r="G40" s="6" t="s">
        <v>15</v>
      </c>
      <c r="H40" s="7">
        <f>+SUM(9.52088842037484*B34)</f>
        <v>543871.25656499958</v>
      </c>
      <c r="J40" s="7">
        <v>545068.00000000012</v>
      </c>
      <c r="K40" s="11">
        <f t="shared" si="0"/>
        <v>-2.1955855691409786E-3</v>
      </c>
      <c r="L40" s="5">
        <v>2018</v>
      </c>
      <c r="M40" s="5" t="s">
        <v>282</v>
      </c>
      <c r="N40" s="5" t="s">
        <v>310</v>
      </c>
    </row>
    <row r="41" spans="1:14" hidden="1" x14ac:dyDescent="0.35">
      <c r="A41" s="6" t="s">
        <v>103</v>
      </c>
      <c r="B41" s="7">
        <v>32.2862727052906</v>
      </c>
      <c r="C41" s="7">
        <v>67.273701570024102</v>
      </c>
      <c r="D41" s="7">
        <v>1.67843602253743</v>
      </c>
      <c r="E41" s="7">
        <v>31.135255579857098</v>
      </c>
      <c r="F41" s="7"/>
      <c r="G41" s="6" t="s">
        <v>103</v>
      </c>
      <c r="H41" s="7">
        <f>+SUM(32.2862727052906*B34)</f>
        <v>1844321.1316759998</v>
      </c>
      <c r="J41" s="7">
        <v>1867235.5697378004</v>
      </c>
      <c r="K41" s="11">
        <f t="shared" si="0"/>
        <v>-1.2271851732675716E-2</v>
      </c>
      <c r="L41" s="5">
        <v>2018</v>
      </c>
      <c r="M41" s="5" t="s">
        <v>282</v>
      </c>
      <c r="N41" s="5" t="s">
        <v>311</v>
      </c>
    </row>
    <row r="42" spans="1:14" hidden="1" x14ac:dyDescent="0.35">
      <c r="A42" s="6" t="s">
        <v>21</v>
      </c>
      <c r="B42" s="7">
        <v>1.20701821192687</v>
      </c>
      <c r="C42" s="7">
        <v>2.6606717227232402</v>
      </c>
      <c r="D42" s="7">
        <v>0</v>
      </c>
      <c r="E42" s="7">
        <v>0.97376842985628698</v>
      </c>
      <c r="F42" s="7"/>
      <c r="G42" s="6" t="s">
        <v>21</v>
      </c>
      <c r="H42" s="7">
        <f>+SUM(1.20701821192687*B34)</f>
        <v>68949.711690000113</v>
      </c>
      <c r="J42" s="7">
        <v>72593.094581000099</v>
      </c>
      <c r="K42" s="11">
        <f t="shared" si="0"/>
        <v>-5.0189111127294121E-2</v>
      </c>
      <c r="L42" s="5">
        <v>2018</v>
      </c>
      <c r="M42" s="5" t="s">
        <v>270</v>
      </c>
      <c r="N42" s="5" t="s">
        <v>271</v>
      </c>
    </row>
    <row r="43" spans="1:14" hidden="1" x14ac:dyDescent="0.35">
      <c r="A43" s="6" t="s">
        <v>125</v>
      </c>
      <c r="B43" s="7">
        <v>20.0764375804869</v>
      </c>
      <c r="C43" s="7" t="e">
        <v>#DIV/0!</v>
      </c>
      <c r="D43" s="7">
        <v>43.499556047847598</v>
      </c>
      <c r="E43" s="7">
        <v>3.93072296180909</v>
      </c>
      <c r="F43" s="7"/>
      <c r="G43" s="6" t="s">
        <v>125</v>
      </c>
      <c r="H43" s="7">
        <f>+SUM(B43*B34)</f>
        <v>1146846.476100001</v>
      </c>
      <c r="J43" s="12">
        <v>1104865.4582567881</v>
      </c>
      <c r="K43" s="11">
        <f t="shared" si="0"/>
        <v>3.7996497699773223E-2</v>
      </c>
      <c r="L43" s="5">
        <v>2018</v>
      </c>
      <c r="M43" s="5" t="s">
        <v>276</v>
      </c>
      <c r="N43" s="5" t="s">
        <v>286</v>
      </c>
    </row>
    <row r="44" spans="1:14" hidden="1" x14ac:dyDescent="0.35">
      <c r="A44" s="6" t="s">
        <v>126</v>
      </c>
      <c r="B44" s="7">
        <v>11.4104925811053</v>
      </c>
      <c r="C44" s="7">
        <v>2.8620208069650799</v>
      </c>
      <c r="D44" s="7">
        <v>18.763564676201302</v>
      </c>
      <c r="E44" s="7">
        <v>12.0510770887765</v>
      </c>
      <c r="F44" s="7"/>
      <c r="G44" s="6" t="s">
        <v>126</v>
      </c>
      <c r="H44" s="7">
        <f>+SUM(B44*B34)</f>
        <v>651813.00988999719</v>
      </c>
      <c r="J44" s="7">
        <v>651642.47426344</v>
      </c>
      <c r="K44" s="11">
        <f t="shared" si="0"/>
        <v>2.6170121392094431E-4</v>
      </c>
      <c r="L44" s="5">
        <v>2018</v>
      </c>
      <c r="M44" s="5" t="s">
        <v>276</v>
      </c>
      <c r="N44" s="5" t="s">
        <v>285</v>
      </c>
    </row>
    <row r="45" spans="1:14" hidden="1" x14ac:dyDescent="0.35">
      <c r="A45" s="6" t="s">
        <v>46</v>
      </c>
      <c r="B45" s="7">
        <v>11.123481281573101</v>
      </c>
      <c r="C45" s="7">
        <v>4.4296778414894398</v>
      </c>
      <c r="D45" s="7">
        <v>16.793093866223799</v>
      </c>
      <c r="E45" s="7">
        <v>11.8778093456714</v>
      </c>
      <c r="G45" s="6" t="s">
        <v>46</v>
      </c>
      <c r="H45" s="7">
        <f>+SUM(11.1234812815731*B34)</f>
        <v>635417.77561848948</v>
      </c>
      <c r="J45" s="7">
        <v>656411.00000000081</v>
      </c>
      <c r="K45" s="11">
        <f t="shared" si="0"/>
        <v>-3.1981829039292919E-2</v>
      </c>
      <c r="L45" s="5">
        <v>2018</v>
      </c>
      <c r="M45" s="5" t="s">
        <v>278</v>
      </c>
      <c r="N45" s="5" t="s">
        <v>284</v>
      </c>
    </row>
    <row r="46" spans="1:14" hidden="1" x14ac:dyDescent="0.35">
      <c r="A46" s="6" t="s">
        <v>51</v>
      </c>
      <c r="B46" s="7">
        <v>5.9606842640900304</v>
      </c>
      <c r="C46" s="7">
        <v>6.8629138650985402</v>
      </c>
      <c r="D46" s="7">
        <v>4.8441321313638097</v>
      </c>
      <c r="E46" s="7">
        <v>6.8693149290342204</v>
      </c>
      <c r="G46" s="6" t="s">
        <v>51</v>
      </c>
      <c r="H46" s="7">
        <f>+SUM(5.96068426409003*B34)</f>
        <v>340498.14445469913</v>
      </c>
      <c r="J46" s="7">
        <v>371652.00000000402</v>
      </c>
      <c r="K46" s="11">
        <f t="shared" si="0"/>
        <v>-8.3825340763145503E-2</v>
      </c>
      <c r="L46" s="5">
        <v>2018</v>
      </c>
      <c r="M46" s="5" t="s">
        <v>278</v>
      </c>
      <c r="N46" s="5" t="s">
        <v>279</v>
      </c>
    </row>
    <row r="47" spans="1:14" hidden="1" x14ac:dyDescent="0.35">
      <c r="A47" s="6" t="s">
        <v>8</v>
      </c>
      <c r="B47" s="7">
        <v>147.70655441211301</v>
      </c>
      <c r="C47" s="7">
        <v>175.885632245262</v>
      </c>
      <c r="D47" s="7">
        <v>127.510336064954</v>
      </c>
      <c r="E47" s="7">
        <v>134.004789406566</v>
      </c>
      <c r="G47" s="6" t="s">
        <v>8</v>
      </c>
      <c r="H47" s="7">
        <f>+SUM(B47*B34)</f>
        <v>8437589.6244186461</v>
      </c>
      <c r="J47" s="7">
        <v>9034404.4028999992</v>
      </c>
      <c r="K47" s="11">
        <f t="shared" si="0"/>
        <v>-6.6060223991055628E-2</v>
      </c>
      <c r="L47" s="5">
        <v>2018</v>
      </c>
      <c r="M47" s="5" t="s">
        <v>282</v>
      </c>
      <c r="N47" s="5" t="s">
        <v>283</v>
      </c>
    </row>
    <row r="48" spans="1:14" hidden="1" x14ac:dyDescent="0.35">
      <c r="A48" s="6" t="s">
        <v>249</v>
      </c>
      <c r="B48" s="7">
        <v>50350.6280396519</v>
      </c>
      <c r="C48" s="7">
        <v>75654.135045242103</v>
      </c>
      <c r="D48" s="7">
        <v>28656.062650481501</v>
      </c>
      <c r="E48" s="7">
        <v>48252.204090405801</v>
      </c>
      <c r="G48" s="5" t="s">
        <v>249</v>
      </c>
      <c r="H48" s="21">
        <f>+SUM(B48*B34)</f>
        <v>2876229415.9607697</v>
      </c>
      <c r="J48" s="21">
        <v>2870000000</v>
      </c>
      <c r="K48" s="11">
        <f t="shared" si="0"/>
        <v>2.1705282093274054E-3</v>
      </c>
      <c r="L48" s="5">
        <v>2018</v>
      </c>
      <c r="M48" s="5" t="s">
        <v>278</v>
      </c>
      <c r="N48" s="5" t="s">
        <v>280</v>
      </c>
    </row>
    <row r="49" spans="1:33" hidden="1" x14ac:dyDescent="0.35">
      <c r="A49" s="6"/>
      <c r="B49" s="7"/>
      <c r="C49" s="7"/>
      <c r="D49" s="7"/>
      <c r="E49" s="7"/>
      <c r="H49" s="7"/>
      <c r="J49" s="7"/>
      <c r="K49" s="11"/>
      <c r="N49" s="5" t="s">
        <v>266</v>
      </c>
    </row>
    <row r="50" spans="1:33" hidden="1" x14ac:dyDescent="0.35">
      <c r="A50" s="5" t="s">
        <v>180</v>
      </c>
      <c r="B50" s="13">
        <v>2.9889283563930902</v>
      </c>
      <c r="C50" s="13">
        <v>2.7167434798935299</v>
      </c>
      <c r="D50" s="13">
        <v>2.8704201532588498</v>
      </c>
      <c r="E50" s="13">
        <v>4.0203804897870103</v>
      </c>
      <c r="N50" s="5" t="s">
        <v>267</v>
      </c>
    </row>
    <row r="51" spans="1:33" hidden="1" x14ac:dyDescent="0.35"/>
    <row r="52" spans="1:33" hidden="1" x14ac:dyDescent="0.35">
      <c r="N52" s="5" t="s">
        <v>483</v>
      </c>
    </row>
    <row r="53" spans="1:33" hidden="1" x14ac:dyDescent="0.35"/>
    <row r="54" spans="1:33" hidden="1" x14ac:dyDescent="0.35"/>
    <row r="55" spans="1:33" hidden="1" x14ac:dyDescent="0.35"/>
    <row r="56" spans="1:33" hidden="1" x14ac:dyDescent="0.35"/>
    <row r="57" spans="1:33" ht="18.5" hidden="1" x14ac:dyDescent="0.35">
      <c r="A57" s="84" t="s">
        <v>307</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hidden="1" x14ac:dyDescent="0.35">
      <c r="A58" s="7"/>
      <c r="C58" s="7"/>
      <c r="D58" s="7"/>
      <c r="E58" s="7"/>
    </row>
    <row r="59" spans="1:33" hidden="1" x14ac:dyDescent="0.35">
      <c r="A59"/>
      <c r="C59" s="7"/>
      <c r="D59" s="7"/>
      <c r="E59" s="7"/>
    </row>
    <row r="60" spans="1:33" hidden="1" x14ac:dyDescent="0.35">
      <c r="A60" s="4" t="s">
        <v>264</v>
      </c>
      <c r="B60" s="4" t="s">
        <v>263</v>
      </c>
    </row>
    <row r="61" spans="1:33" ht="409.5" hidden="1" x14ac:dyDescent="0.35">
      <c r="A61" s="4" t="s">
        <v>261</v>
      </c>
      <c r="B61" s="1" t="s">
        <v>3</v>
      </c>
      <c r="C61" s="1" t="s">
        <v>52</v>
      </c>
      <c r="D61" s="1" t="s">
        <v>288</v>
      </c>
      <c r="E61" s="1" t="s">
        <v>289</v>
      </c>
      <c r="F61" s="1" t="s">
        <v>290</v>
      </c>
      <c r="G61" s="1" t="s">
        <v>291</v>
      </c>
      <c r="H61" s="1" t="s">
        <v>292</v>
      </c>
      <c r="I61" s="1" t="s">
        <v>293</v>
      </c>
      <c r="J61" s="1" t="s">
        <v>294</v>
      </c>
      <c r="K61" s="1" t="s">
        <v>63</v>
      </c>
      <c r="L61" s="1" t="s">
        <v>295</v>
      </c>
      <c r="M61" s="1" t="s">
        <v>296</v>
      </c>
      <c r="N61" s="1" t="s">
        <v>297</v>
      </c>
      <c r="O61" s="1" t="s">
        <v>298</v>
      </c>
      <c r="P61" s="1" t="s">
        <v>299</v>
      </c>
      <c r="Q61" s="1" t="s">
        <v>300</v>
      </c>
      <c r="R61" s="1" t="s">
        <v>70</v>
      </c>
      <c r="S61" s="1" t="s">
        <v>301</v>
      </c>
      <c r="T61" s="1" t="s">
        <v>302</v>
      </c>
      <c r="U61" s="1" t="s">
        <v>303</v>
      </c>
      <c r="V61" s="1" t="s">
        <v>262</v>
      </c>
    </row>
    <row r="62" spans="1:33" hidden="1" x14ac:dyDescent="0.35">
      <c r="A62" s="6" t="s">
        <v>4</v>
      </c>
      <c r="B62" s="7">
        <v>57124.002777000002</v>
      </c>
      <c r="C62" s="7">
        <v>22652.0013</v>
      </c>
      <c r="D62" s="7">
        <v>13989.000499999998</v>
      </c>
      <c r="E62" s="7">
        <v>5911.000399999999</v>
      </c>
      <c r="F62" s="7">
        <v>2752.0004000000004</v>
      </c>
      <c r="G62" s="7">
        <v>1209.0002999999999</v>
      </c>
      <c r="H62" s="7">
        <v>608.99989999999991</v>
      </c>
      <c r="I62" s="7">
        <v>266</v>
      </c>
      <c r="J62" s="7">
        <v>668.00020000000006</v>
      </c>
      <c r="K62" s="7">
        <v>25558.000876999995</v>
      </c>
      <c r="L62" s="7">
        <v>5839.0001770000008</v>
      </c>
      <c r="M62" s="7">
        <v>6928.0000999999993</v>
      </c>
      <c r="N62" s="7">
        <v>2634.0001999999995</v>
      </c>
      <c r="O62" s="7">
        <v>2266.9998999999993</v>
      </c>
      <c r="P62" s="7">
        <v>2027</v>
      </c>
      <c r="Q62" s="7">
        <v>12791.000599999999</v>
      </c>
      <c r="R62" s="7">
        <v>8914.0005999999994</v>
      </c>
      <c r="S62" s="7">
        <v>6003.0002999999997</v>
      </c>
      <c r="T62" s="7">
        <v>1338.0004000000001</v>
      </c>
      <c r="U62" s="7">
        <v>1572.9999000000003</v>
      </c>
      <c r="V62" s="7">
        <v>9052.6004415499738</v>
      </c>
    </row>
    <row r="63" spans="1:33" hidden="1" x14ac:dyDescent="0.35">
      <c r="A63" s="6" t="s">
        <v>11</v>
      </c>
      <c r="B63" s="7">
        <v>28.242894164247598</v>
      </c>
      <c r="C63" s="7">
        <v>55.6915780254701</v>
      </c>
      <c r="D63" s="7">
        <v>62.280984958789702</v>
      </c>
      <c r="E63" s="7">
        <v>64.582880090314305</v>
      </c>
      <c r="F63" s="7">
        <v>3.0986689013562598</v>
      </c>
      <c r="G63" s="7">
        <v>6.5910993314062898</v>
      </c>
      <c r="H63" s="7" t="e">
        <v>#DIV/0!</v>
      </c>
      <c r="I63" s="7" t="e">
        <v>#DIV/0!</v>
      </c>
      <c r="J63" s="7">
        <v>0</v>
      </c>
      <c r="K63" s="7">
        <v>3.7177704279096702</v>
      </c>
      <c r="L63" s="7">
        <v>12.2266541537733</v>
      </c>
      <c r="M63" s="7" t="e">
        <v>#DIV/0!</v>
      </c>
      <c r="N63" s="7" t="e">
        <v>#DIV/0!</v>
      </c>
      <c r="O63" s="7" t="e">
        <v>#DIV/0!</v>
      </c>
      <c r="P63" s="7">
        <v>0</v>
      </c>
      <c r="Q63" s="7">
        <v>1.6243935013966</v>
      </c>
      <c r="R63" s="7">
        <v>28.8089151553344</v>
      </c>
      <c r="S63" s="7">
        <v>35.2048077883654</v>
      </c>
      <c r="T63" s="7">
        <v>15.4339142693829</v>
      </c>
      <c r="U63" s="7">
        <v>15.7772621593937</v>
      </c>
      <c r="V63" s="7">
        <v>22.218788195142686</v>
      </c>
    </row>
    <row r="64" spans="1:33" hidden="1" x14ac:dyDescent="0.35">
      <c r="A64" s="6" t="s">
        <v>110</v>
      </c>
      <c r="B64" s="7">
        <v>8.2807473391388395</v>
      </c>
      <c r="C64" s="7">
        <v>8.3399475547989201</v>
      </c>
      <c r="D64" s="7">
        <v>8.2345920152808301</v>
      </c>
      <c r="E64" s="7">
        <v>8.5779231865698904</v>
      </c>
      <c r="F64" s="7">
        <v>8.4506264137157707</v>
      </c>
      <c r="G64" s="7">
        <v>8.4587531746437108</v>
      </c>
      <c r="H64" s="7" t="e">
        <v>#DIV/0!</v>
      </c>
      <c r="I64" s="7" t="e">
        <v>#DIV/0!</v>
      </c>
      <c r="J64" s="7">
        <v>0</v>
      </c>
      <c r="K64" s="7">
        <v>7.91138411113391</v>
      </c>
      <c r="L64" s="7">
        <v>8.0094043566819604</v>
      </c>
      <c r="M64" s="7" t="e">
        <v>#DIV/0!</v>
      </c>
      <c r="N64" s="7" t="e">
        <v>#DIV/0!</v>
      </c>
      <c r="O64" s="7" t="e">
        <v>#DIV/0!</v>
      </c>
      <c r="P64" s="7">
        <v>0</v>
      </c>
      <c r="Q64" s="7">
        <v>7.6637383224776503</v>
      </c>
      <c r="R64" s="7">
        <v>8.1265972771247998</v>
      </c>
      <c r="S64" s="7">
        <v>8.0940991530563799</v>
      </c>
      <c r="T64" s="7">
        <v>8.6276146067901003</v>
      </c>
      <c r="U64" s="7">
        <v>7.9864418291509098</v>
      </c>
      <c r="V64" s="7">
        <v>7.1174579560375788</v>
      </c>
    </row>
    <row r="65" spans="1:22" hidden="1" x14ac:dyDescent="0.35">
      <c r="A65" s="6" t="s">
        <v>101</v>
      </c>
      <c r="B65" s="7">
        <v>233.872270700173</v>
      </c>
      <c r="C65" s="7">
        <v>464.46483997641297</v>
      </c>
      <c r="D65" s="7">
        <v>512.85850144547499</v>
      </c>
      <c r="E65" s="7">
        <v>553.98698458216995</v>
      </c>
      <c r="F65" s="7">
        <v>26.185693265160801</v>
      </c>
      <c r="G65" s="7">
        <v>55.752482393925</v>
      </c>
      <c r="H65" s="7" t="e">
        <v>#DIV/0!</v>
      </c>
      <c r="I65" s="7" t="e">
        <v>#DIV/0!</v>
      </c>
      <c r="J65" s="7">
        <v>0</v>
      </c>
      <c r="K65" s="7">
        <v>29.412709892208099</v>
      </c>
      <c r="L65" s="7">
        <v>97.928217046875403</v>
      </c>
      <c r="M65" s="7" t="e">
        <v>#DIV/0!</v>
      </c>
      <c r="N65" s="7" t="e">
        <v>#DIV/0!</v>
      </c>
      <c r="O65" s="7" t="e">
        <v>#DIV/0!</v>
      </c>
      <c r="P65" s="7">
        <v>0</v>
      </c>
      <c r="Q65" s="7">
        <v>12.448926727436801</v>
      </c>
      <c r="R65" s="7">
        <v>234.11845145826001</v>
      </c>
      <c r="S65" s="7">
        <v>284.95120490332101</v>
      </c>
      <c r="T65" s="7">
        <v>133.15786419047399</v>
      </c>
      <c r="U65" s="7">
        <v>126.004186459262</v>
      </c>
      <c r="V65" s="7">
        <v>184.34282220274363</v>
      </c>
    </row>
    <row r="66" spans="1:22" hidden="1" x14ac:dyDescent="0.35">
      <c r="A66" s="6" t="s">
        <v>115</v>
      </c>
      <c r="B66" s="7">
        <v>157.733440277234</v>
      </c>
      <c r="C66" s="7">
        <v>157.637849299029</v>
      </c>
      <c r="D66" s="7">
        <v>157.833715885332</v>
      </c>
      <c r="E66" s="7">
        <v>157.331667799418</v>
      </c>
      <c r="F66" s="7">
        <v>153.74396510427701</v>
      </c>
      <c r="G66" s="7">
        <v>153.60780554041099</v>
      </c>
      <c r="H66" s="7" t="e">
        <v>#DIV/0!</v>
      </c>
      <c r="I66" s="7" t="e">
        <v>#DIV/0!</v>
      </c>
      <c r="J66" s="7">
        <v>0</v>
      </c>
      <c r="K66" s="7">
        <v>159.23039059035699</v>
      </c>
      <c r="L66" s="7">
        <v>158.12265680576601</v>
      </c>
      <c r="M66" s="7" t="e">
        <v>#DIV/0!</v>
      </c>
      <c r="N66" s="7" t="e">
        <v>#DIV/0!</v>
      </c>
      <c r="O66" s="7" t="e">
        <v>#DIV/0!</v>
      </c>
      <c r="P66" s="7">
        <v>0</v>
      </c>
      <c r="Q66" s="7">
        <v>162.32400249226001</v>
      </c>
      <c r="R66" s="7">
        <v>157.84076330151899</v>
      </c>
      <c r="S66" s="7">
        <v>157.84652765121101</v>
      </c>
      <c r="T66" s="7">
        <v>152.297939475042</v>
      </c>
      <c r="U66" s="7">
        <v>162.11011558646601</v>
      </c>
      <c r="V66" s="7">
        <v>136.51072265388814</v>
      </c>
    </row>
    <row r="67" spans="1:22" hidden="1" x14ac:dyDescent="0.35">
      <c r="A67" s="6" t="s">
        <v>181</v>
      </c>
      <c r="B67" s="7">
        <v>38638.146794740504</v>
      </c>
      <c r="C67" s="7">
        <v>76828.1946002935</v>
      </c>
      <c r="D67" s="7">
        <v>85031.468408246903</v>
      </c>
      <c r="E67" s="7">
        <v>91172.556568800093</v>
      </c>
      <c r="F67" s="7">
        <v>4319.0733317480599</v>
      </c>
      <c r="G67" s="7">
        <v>9176.9388737951595</v>
      </c>
      <c r="H67" s="7" t="e">
        <v>#DIV/0!</v>
      </c>
      <c r="I67" s="7" t="e">
        <v>#DIV/0!</v>
      </c>
      <c r="J67" s="7">
        <v>0</v>
      </c>
      <c r="K67" s="7">
        <v>4778.7849032162803</v>
      </c>
      <c r="L67" s="7">
        <v>15781.957552952499</v>
      </c>
      <c r="M67" s="7" t="e">
        <v>#DIV/0!</v>
      </c>
      <c r="N67" s="7" t="e">
        <v>#DIV/0!</v>
      </c>
      <c r="O67" s="7" t="e">
        <v>#DIV/0!</v>
      </c>
      <c r="P67" s="7">
        <v>0</v>
      </c>
      <c r="Q67" s="7">
        <v>2071.8609045175099</v>
      </c>
      <c r="R67" s="7">
        <v>38671.418991266401</v>
      </c>
      <c r="S67" s="7">
        <v>47327.651705514603</v>
      </c>
      <c r="T67" s="7">
        <v>21449.359419100299</v>
      </c>
      <c r="U67" s="7">
        <v>20286.010966688598</v>
      </c>
      <c r="V67" s="7">
        <v>30368.894868058695</v>
      </c>
    </row>
    <row r="68" spans="1:22" hidden="1" x14ac:dyDescent="0.35">
      <c r="A68" s="6" t="s">
        <v>262</v>
      </c>
      <c r="B68" s="7">
        <v>40687.086927814758</v>
      </c>
      <c r="C68" s="7">
        <v>20268.956121009949</v>
      </c>
      <c r="D68" s="7">
        <v>15044.178746836782</v>
      </c>
      <c r="E68" s="7">
        <v>10071.13600163057</v>
      </c>
      <c r="F68" s="7">
        <v>2135.3704190288381</v>
      </c>
      <c r="G68" s="7">
        <v>1432.7568009490362</v>
      </c>
      <c r="H68" s="7">
        <v>608.99989999999991</v>
      </c>
      <c r="I68" s="7">
        <v>266</v>
      </c>
      <c r="J68" s="7">
        <v>445.33346666666671</v>
      </c>
      <c r="K68" s="7">
        <v>17370.604395215854</v>
      </c>
      <c r="L68" s="7">
        <v>4963.2164170210408</v>
      </c>
      <c r="M68" s="7">
        <v>6928.0000999999993</v>
      </c>
      <c r="N68" s="7">
        <v>2634.0001999999995</v>
      </c>
      <c r="O68" s="7">
        <v>2266.9998999999993</v>
      </c>
      <c r="P68" s="7">
        <v>1351.3333333333333</v>
      </c>
      <c r="Q68" s="7">
        <v>8677.7285310374045</v>
      </c>
      <c r="R68" s="7">
        <v>8549.3546478972403</v>
      </c>
      <c r="S68" s="7">
        <v>7189.583423000704</v>
      </c>
      <c r="T68" s="7">
        <v>2342.5920501094661</v>
      </c>
      <c r="U68" s="7">
        <v>2421.8591981815252</v>
      </c>
      <c r="V68" s="7">
        <v>8259.2958479854278</v>
      </c>
    </row>
    <row r="69" spans="1:22" hidden="1" x14ac:dyDescent="0.35">
      <c r="A69"/>
      <c r="B69"/>
      <c r="C69"/>
      <c r="D69"/>
      <c r="E69"/>
      <c r="F69"/>
      <c r="G69"/>
      <c r="H69"/>
      <c r="I69"/>
      <c r="J69"/>
      <c r="K69"/>
      <c r="L69"/>
      <c r="M69"/>
      <c r="N69"/>
      <c r="O69"/>
      <c r="P69"/>
      <c r="Q69"/>
      <c r="R69"/>
      <c r="S69"/>
      <c r="T69"/>
      <c r="U69"/>
      <c r="V69"/>
    </row>
    <row r="70" spans="1:22" hidden="1" x14ac:dyDescent="0.35">
      <c r="A70"/>
      <c r="B70"/>
      <c r="C70"/>
      <c r="D70"/>
      <c r="E70"/>
      <c r="F70"/>
      <c r="G70"/>
      <c r="H70"/>
      <c r="I70"/>
      <c r="J70"/>
      <c r="K70"/>
      <c r="L70"/>
      <c r="M70"/>
      <c r="N70"/>
      <c r="O70"/>
      <c r="P70"/>
      <c r="Q70"/>
      <c r="R70"/>
      <c r="S70"/>
      <c r="T70"/>
      <c r="U70"/>
      <c r="V70"/>
    </row>
    <row r="71" spans="1:22" hidden="1" x14ac:dyDescent="0.35">
      <c r="A71"/>
      <c r="B71"/>
      <c r="C71"/>
      <c r="D71"/>
      <c r="E71"/>
      <c r="F71"/>
      <c r="G71"/>
      <c r="H71"/>
      <c r="I71"/>
      <c r="J71"/>
      <c r="K71"/>
      <c r="L71"/>
      <c r="M71"/>
      <c r="N71"/>
      <c r="O71"/>
      <c r="P71"/>
      <c r="Q71"/>
      <c r="R71"/>
      <c r="S71"/>
      <c r="T71"/>
      <c r="U71"/>
      <c r="V71"/>
    </row>
    <row r="72" spans="1:22" hidden="1" x14ac:dyDescent="0.35">
      <c r="A72"/>
      <c r="B72"/>
      <c r="C72"/>
      <c r="D72"/>
      <c r="E72"/>
      <c r="F72"/>
      <c r="G72"/>
      <c r="H72"/>
      <c r="I72"/>
      <c r="J72"/>
      <c r="K72"/>
      <c r="L72"/>
      <c r="M72"/>
      <c r="N72"/>
      <c r="O72"/>
      <c r="P72"/>
      <c r="Q72"/>
      <c r="R72"/>
      <c r="S72"/>
      <c r="T72"/>
      <c r="U72"/>
      <c r="V72"/>
    </row>
    <row r="73" spans="1:22" hidden="1" x14ac:dyDescent="0.35">
      <c r="A73"/>
      <c r="B73"/>
      <c r="C73"/>
      <c r="D73"/>
      <c r="E73"/>
      <c r="F73"/>
    </row>
    <row r="74" spans="1:22" hidden="1" x14ac:dyDescent="0.35">
      <c r="A74"/>
      <c r="B74"/>
      <c r="C74"/>
      <c r="D74"/>
      <c r="E74"/>
      <c r="F74"/>
    </row>
    <row r="75" spans="1:22" ht="409.5" hidden="1" x14ac:dyDescent="0.35">
      <c r="A75" s="10" t="s">
        <v>261</v>
      </c>
      <c r="B75" s="2" t="s">
        <v>3</v>
      </c>
      <c r="C75" s="2" t="s">
        <v>52</v>
      </c>
      <c r="D75" s="2" t="s">
        <v>288</v>
      </c>
      <c r="E75" s="2" t="s">
        <v>289</v>
      </c>
      <c r="F75" s="2" t="s">
        <v>290</v>
      </c>
      <c r="G75" s="2" t="s">
        <v>291</v>
      </c>
      <c r="H75" s="2" t="s">
        <v>292</v>
      </c>
      <c r="I75" s="2" t="s">
        <v>293</v>
      </c>
      <c r="J75" s="2" t="s">
        <v>294</v>
      </c>
      <c r="K75" s="2" t="s">
        <v>63</v>
      </c>
      <c r="L75" s="2" t="s">
        <v>295</v>
      </c>
      <c r="M75" s="2" t="s">
        <v>296</v>
      </c>
      <c r="N75" s="2" t="s">
        <v>297</v>
      </c>
      <c r="O75" s="2" t="s">
        <v>298</v>
      </c>
      <c r="P75" s="2" t="s">
        <v>299</v>
      </c>
      <c r="Q75" s="2" t="s">
        <v>300</v>
      </c>
      <c r="R75" s="2" t="s">
        <v>70</v>
      </c>
      <c r="S75" s="2" t="s">
        <v>301</v>
      </c>
      <c r="T75" s="2" t="s">
        <v>302</v>
      </c>
      <c r="U75" s="2" t="s">
        <v>303</v>
      </c>
    </row>
    <row r="76" spans="1:22" hidden="1" x14ac:dyDescent="0.35">
      <c r="A76" s="6" t="s">
        <v>4</v>
      </c>
      <c r="B76" s="7">
        <v>57124.002777000009</v>
      </c>
      <c r="C76" s="7">
        <v>22652.0013</v>
      </c>
      <c r="D76" s="7">
        <v>13989.000499999998</v>
      </c>
      <c r="E76" s="7">
        <v>5911.000399999999</v>
      </c>
      <c r="F76" s="7">
        <v>2752.0004000000004</v>
      </c>
      <c r="G76" s="7">
        <v>1209.0002999999999</v>
      </c>
      <c r="H76" s="7">
        <v>608.99989999999991</v>
      </c>
      <c r="I76" s="7">
        <v>266</v>
      </c>
      <c r="J76" s="7">
        <v>668.00019999999995</v>
      </c>
      <c r="K76" s="7">
        <v>25558.000876999999</v>
      </c>
      <c r="L76" s="7">
        <v>5839.0001770000008</v>
      </c>
      <c r="M76" s="7">
        <v>6928.0000999999993</v>
      </c>
      <c r="N76" s="7">
        <v>2634.0001999999999</v>
      </c>
      <c r="O76" s="7">
        <v>2266.9998999999993</v>
      </c>
      <c r="P76" s="7">
        <v>2027</v>
      </c>
      <c r="Q76" s="7">
        <v>12791.000599999999</v>
      </c>
      <c r="R76" s="7">
        <v>8914.0005999999994</v>
      </c>
      <c r="S76" s="7">
        <v>6003.0002999999997</v>
      </c>
      <c r="T76" s="7">
        <v>1338.0003999999999</v>
      </c>
      <c r="U76" s="7">
        <v>1572.9999000000003</v>
      </c>
      <c r="V76" s="7"/>
    </row>
    <row r="77" spans="1:22" hidden="1" x14ac:dyDescent="0.35">
      <c r="A77" s="6" t="s">
        <v>11</v>
      </c>
      <c r="B77" s="7">
        <v>28.242894164247598</v>
      </c>
      <c r="C77" s="7">
        <v>55.6915780254701</v>
      </c>
      <c r="D77" s="7">
        <v>62.280984958789702</v>
      </c>
      <c r="E77" s="7">
        <v>64.582880090314305</v>
      </c>
      <c r="F77" s="7">
        <v>3.0986689013562598</v>
      </c>
      <c r="G77" s="7">
        <v>6.5910993314062898</v>
      </c>
      <c r="H77" s="7" t="e">
        <v>#DIV/0!</v>
      </c>
      <c r="I77" s="7" t="e">
        <v>#DIV/0!</v>
      </c>
      <c r="J77" s="7">
        <v>0</v>
      </c>
      <c r="K77" s="7">
        <v>3.7177704279096702</v>
      </c>
      <c r="L77" s="7">
        <v>12.2266541537733</v>
      </c>
      <c r="M77" s="7" t="e">
        <v>#DIV/0!</v>
      </c>
      <c r="N77" s="7" t="e">
        <v>#DIV/0!</v>
      </c>
      <c r="O77" s="7" t="e">
        <v>#DIV/0!</v>
      </c>
      <c r="P77" s="7">
        <v>0</v>
      </c>
      <c r="Q77" s="7">
        <v>1.6243935013966</v>
      </c>
      <c r="R77" s="7">
        <v>28.8089151553344</v>
      </c>
      <c r="S77" s="7">
        <v>35.2048077883654</v>
      </c>
      <c r="T77" s="7">
        <v>15.4339142693829</v>
      </c>
      <c r="U77" s="7">
        <v>15.7772621593937</v>
      </c>
      <c r="V77" s="7"/>
    </row>
    <row r="78" spans="1:22" hidden="1" x14ac:dyDescent="0.35">
      <c r="A78" s="6" t="s">
        <v>110</v>
      </c>
      <c r="B78" s="7">
        <v>8.2807473391388395</v>
      </c>
      <c r="C78" s="7">
        <v>8.3399475547989201</v>
      </c>
      <c r="D78" s="7">
        <v>8.2345920152808301</v>
      </c>
      <c r="E78" s="7">
        <v>8.5779231865698904</v>
      </c>
      <c r="F78" s="7">
        <v>8.4506264137157707</v>
      </c>
      <c r="G78" s="7">
        <v>8.4587531746437108</v>
      </c>
      <c r="H78" s="7" t="e">
        <v>#DIV/0!</v>
      </c>
      <c r="I78" s="7" t="e">
        <v>#DIV/0!</v>
      </c>
      <c r="J78" s="7">
        <v>0</v>
      </c>
      <c r="K78" s="7">
        <v>7.91138411113391</v>
      </c>
      <c r="L78" s="7">
        <v>8.0094043566819604</v>
      </c>
      <c r="M78" s="7" t="e">
        <v>#DIV/0!</v>
      </c>
      <c r="N78" s="7" t="e">
        <v>#DIV/0!</v>
      </c>
      <c r="O78" s="7" t="e">
        <v>#DIV/0!</v>
      </c>
      <c r="P78" s="7">
        <v>0</v>
      </c>
      <c r="Q78" s="7">
        <v>7.6637383224776503</v>
      </c>
      <c r="R78" s="7">
        <v>8.1265972771247998</v>
      </c>
      <c r="S78" s="7">
        <v>8.0940991530563799</v>
      </c>
      <c r="T78" s="7">
        <v>8.6276146067901003</v>
      </c>
      <c r="U78" s="7">
        <v>7.9864418291509098</v>
      </c>
      <c r="V78" s="7"/>
    </row>
    <row r="79" spans="1:22" hidden="1" x14ac:dyDescent="0.35">
      <c r="A79" s="6" t="s">
        <v>101</v>
      </c>
      <c r="B79" s="7">
        <v>233.872270700173</v>
      </c>
      <c r="C79" s="7">
        <v>464.46483997641297</v>
      </c>
      <c r="D79" s="7">
        <v>512.85850144547499</v>
      </c>
      <c r="E79" s="7">
        <v>553.98698458216995</v>
      </c>
      <c r="F79" s="7">
        <v>26.185693265160801</v>
      </c>
      <c r="G79" s="7">
        <v>55.752482393925</v>
      </c>
      <c r="H79" s="7" t="e">
        <v>#DIV/0!</v>
      </c>
      <c r="I79" s="7" t="e">
        <v>#DIV/0!</v>
      </c>
      <c r="J79" s="7">
        <v>0</v>
      </c>
      <c r="K79" s="7">
        <v>29.412709892208099</v>
      </c>
      <c r="L79" s="7">
        <v>97.928217046875403</v>
      </c>
      <c r="M79" s="7" t="e">
        <v>#DIV/0!</v>
      </c>
      <c r="N79" s="7" t="e">
        <v>#DIV/0!</v>
      </c>
      <c r="O79" s="7" t="e">
        <v>#DIV/0!</v>
      </c>
      <c r="P79" s="7">
        <v>0</v>
      </c>
      <c r="Q79" s="7">
        <v>12.448926727436801</v>
      </c>
      <c r="R79" s="7">
        <v>234.11845145826001</v>
      </c>
      <c r="S79" s="7">
        <v>284.95120490332101</v>
      </c>
      <c r="T79" s="7">
        <v>133.15786419047399</v>
      </c>
      <c r="U79" s="7">
        <v>126.004186459262</v>
      </c>
      <c r="V79" s="7"/>
    </row>
    <row r="80" spans="1:22" hidden="1" x14ac:dyDescent="0.35">
      <c r="A80" s="6" t="s">
        <v>115</v>
      </c>
      <c r="B80" s="7">
        <v>157.733440277234</v>
      </c>
      <c r="C80" s="7">
        <v>157.637849299029</v>
      </c>
      <c r="D80" s="7">
        <v>157.833715885332</v>
      </c>
      <c r="E80" s="7">
        <v>157.331667799418</v>
      </c>
      <c r="F80" s="7">
        <v>153.74396510427701</v>
      </c>
      <c r="G80" s="7">
        <v>153.60780554041099</v>
      </c>
      <c r="H80" s="7" t="e">
        <v>#DIV/0!</v>
      </c>
      <c r="I80" s="7" t="e">
        <v>#DIV/0!</v>
      </c>
      <c r="J80" s="7">
        <v>0</v>
      </c>
      <c r="K80" s="7">
        <v>159.23039059035699</v>
      </c>
      <c r="L80" s="7">
        <v>158.12265680576601</v>
      </c>
      <c r="M80" s="7" t="e">
        <v>#DIV/0!</v>
      </c>
      <c r="N80" s="7" t="e">
        <v>#DIV/0!</v>
      </c>
      <c r="O80" s="7" t="e">
        <v>#DIV/0!</v>
      </c>
      <c r="P80" s="7">
        <v>0</v>
      </c>
      <c r="Q80" s="7">
        <v>162.32400249226001</v>
      </c>
      <c r="R80" s="7">
        <v>157.84076330151899</v>
      </c>
      <c r="S80" s="7">
        <v>157.84652765121101</v>
      </c>
      <c r="T80" s="7">
        <v>152.297939475042</v>
      </c>
      <c r="U80" s="7">
        <v>162.11011558646601</v>
      </c>
      <c r="V80" s="7"/>
    </row>
    <row r="81" spans="1:22" hidden="1" x14ac:dyDescent="0.35">
      <c r="A81" s="6" t="s">
        <v>181</v>
      </c>
      <c r="B81" s="7">
        <v>38638.146794740504</v>
      </c>
      <c r="C81" s="7">
        <v>76828.1946002935</v>
      </c>
      <c r="D81" s="7">
        <v>85031.468408246903</v>
      </c>
      <c r="E81" s="7">
        <v>91172.556568800093</v>
      </c>
      <c r="F81" s="7">
        <v>4319.0733317480599</v>
      </c>
      <c r="G81" s="7">
        <v>9176.9388737951595</v>
      </c>
      <c r="H81" s="7" t="e">
        <v>#DIV/0!</v>
      </c>
      <c r="I81" s="7" t="e">
        <v>#DIV/0!</v>
      </c>
      <c r="J81" s="7">
        <v>0</v>
      </c>
      <c r="K81" s="7">
        <v>4778.7849032162803</v>
      </c>
      <c r="L81" s="7">
        <v>15781.957552952499</v>
      </c>
      <c r="M81" s="7" t="e">
        <v>#DIV/0!</v>
      </c>
      <c r="N81" s="7" t="e">
        <v>#DIV/0!</v>
      </c>
      <c r="O81" s="7" t="e">
        <v>#DIV/0!</v>
      </c>
      <c r="P81" s="7">
        <v>0</v>
      </c>
      <c r="Q81" s="7">
        <v>2071.8609045175099</v>
      </c>
      <c r="R81" s="7">
        <v>38671.418991266401</v>
      </c>
      <c r="S81" s="7">
        <v>47327.651705514603</v>
      </c>
      <c r="T81" s="7">
        <v>21449.359419100299</v>
      </c>
      <c r="U81" s="7">
        <v>20286.010966688598</v>
      </c>
      <c r="V81" s="7"/>
    </row>
    <row r="82" spans="1:22" hidden="1" x14ac:dyDescent="0.35">
      <c r="A82"/>
      <c r="B82"/>
      <c r="C82"/>
      <c r="D82"/>
      <c r="E82"/>
      <c r="F82"/>
    </row>
    <row r="83" spans="1:22" hidden="1" x14ac:dyDescent="0.35">
      <c r="A83"/>
      <c r="B83" s="7"/>
      <c r="C83"/>
      <c r="D83"/>
      <c r="E83"/>
      <c r="F83"/>
    </row>
    <row r="84" spans="1:22" hidden="1" x14ac:dyDescent="0.35">
      <c r="A84"/>
      <c r="B84"/>
      <c r="C84"/>
      <c r="D84"/>
      <c r="E84"/>
      <c r="F84"/>
    </row>
    <row r="85" spans="1:22" hidden="1" x14ac:dyDescent="0.35">
      <c r="A85"/>
      <c r="B85"/>
      <c r="C85"/>
      <c r="D85"/>
      <c r="E85"/>
      <c r="F85"/>
    </row>
    <row r="86" spans="1:22" hidden="1" x14ac:dyDescent="0.35">
      <c r="B86" s="15">
        <f>+SUM(B77*B78)</f>
        <v>233.87227070017315</v>
      </c>
      <c r="C86" s="15">
        <f t="shared" ref="C86:U86" si="1">+SUM(C77*C78)</f>
        <v>464.46483997641263</v>
      </c>
      <c r="D86" s="15">
        <f t="shared" si="1"/>
        <v>512.85850144547521</v>
      </c>
      <c r="E86" s="15">
        <f t="shared" si="1"/>
        <v>553.98698458217007</v>
      </c>
      <c r="F86" s="15">
        <f t="shared" si="1"/>
        <v>26.185693265160836</v>
      </c>
      <c r="G86" s="15">
        <f t="shared" si="1"/>
        <v>55.752482393924993</v>
      </c>
      <c r="H86" s="15" t="e">
        <f t="shared" si="1"/>
        <v>#DIV/0!</v>
      </c>
      <c r="I86" s="15" t="e">
        <f t="shared" si="1"/>
        <v>#DIV/0!</v>
      </c>
      <c r="J86" s="15">
        <f t="shared" si="1"/>
        <v>0</v>
      </c>
      <c r="K86" s="15">
        <f t="shared" si="1"/>
        <v>29.412709892208081</v>
      </c>
      <c r="L86" s="15">
        <f t="shared" si="1"/>
        <v>97.92821704687546</v>
      </c>
      <c r="M86" s="15" t="e">
        <f t="shared" si="1"/>
        <v>#DIV/0!</v>
      </c>
      <c r="N86" s="15" t="e">
        <f t="shared" si="1"/>
        <v>#DIV/0!</v>
      </c>
      <c r="O86" s="15" t="e">
        <f t="shared" si="1"/>
        <v>#DIV/0!</v>
      </c>
      <c r="P86" s="15">
        <f t="shared" si="1"/>
        <v>0</v>
      </c>
      <c r="Q86" s="15">
        <f t="shared" si="1"/>
        <v>12.448926727436776</v>
      </c>
      <c r="R86" s="15">
        <f t="shared" si="1"/>
        <v>234.11845145825993</v>
      </c>
      <c r="S86" s="15">
        <f t="shared" si="1"/>
        <v>284.95120490332101</v>
      </c>
      <c r="T86" s="15">
        <f t="shared" si="1"/>
        <v>133.15786419047407</v>
      </c>
      <c r="U86" s="15">
        <f t="shared" si="1"/>
        <v>126.00418645926166</v>
      </c>
    </row>
    <row r="87" spans="1:22" hidden="1" x14ac:dyDescent="0.35">
      <c r="A87" s="5" t="s">
        <v>304</v>
      </c>
      <c r="B87" s="15">
        <f>+SUM(B79-B86)</f>
        <v>-1.4210854715202004E-13</v>
      </c>
      <c r="C87" s="15">
        <f t="shared" ref="C87:U87" si="2">+SUM(C79-C86)</f>
        <v>3.4106051316484809E-13</v>
      </c>
      <c r="D87" s="15">
        <f t="shared" si="2"/>
        <v>-2.2737367544323206E-13</v>
      </c>
      <c r="E87" s="15">
        <f t="shared" si="2"/>
        <v>-1.1368683772161603E-13</v>
      </c>
      <c r="F87" s="15">
        <f t="shared" si="2"/>
        <v>-3.5527136788005009E-14</v>
      </c>
      <c r="G87" s="15">
        <f t="shared" si="2"/>
        <v>7.1054273576010019E-15</v>
      </c>
      <c r="H87" s="15" t="e">
        <f t="shared" si="2"/>
        <v>#DIV/0!</v>
      </c>
      <c r="I87" s="15" t="e">
        <f t="shared" si="2"/>
        <v>#DIV/0!</v>
      </c>
      <c r="J87" s="15">
        <f t="shared" si="2"/>
        <v>0</v>
      </c>
      <c r="K87" s="15">
        <f t="shared" si="2"/>
        <v>1.7763568394002505E-14</v>
      </c>
      <c r="L87" s="15">
        <f t="shared" si="2"/>
        <v>-5.6843418860808015E-14</v>
      </c>
      <c r="M87" s="15" t="e">
        <f t="shared" si="2"/>
        <v>#DIV/0!</v>
      </c>
      <c r="N87" s="15" t="e">
        <f t="shared" si="2"/>
        <v>#DIV/0!</v>
      </c>
      <c r="O87" s="15" t="e">
        <f t="shared" si="2"/>
        <v>#DIV/0!</v>
      </c>
      <c r="P87" s="15">
        <f t="shared" si="2"/>
        <v>0</v>
      </c>
      <c r="Q87" s="15">
        <f t="shared" si="2"/>
        <v>2.4868995751603507E-14</v>
      </c>
      <c r="R87" s="15">
        <f t="shared" si="2"/>
        <v>8.5265128291212022E-14</v>
      </c>
      <c r="S87" s="15">
        <f t="shared" si="2"/>
        <v>0</v>
      </c>
      <c r="T87" s="15">
        <f t="shared" si="2"/>
        <v>-8.5265128291212022E-14</v>
      </c>
      <c r="U87" s="15">
        <f t="shared" si="2"/>
        <v>3.4106051316484809E-13</v>
      </c>
    </row>
    <row r="88" spans="1:22" hidden="1" x14ac:dyDescent="0.35"/>
    <row r="89" spans="1:22" hidden="1" x14ac:dyDescent="0.35">
      <c r="B89" s="7">
        <f>+SUM(B86*B80)</f>
        <v>36889.47784298686</v>
      </c>
      <c r="C89" s="7">
        <f t="shared" ref="C89:U89" si="3">+SUM(C86*C80)</f>
        <v>73217.238448899356</v>
      </c>
      <c r="D89" s="7">
        <f t="shared" si="3"/>
        <v>80946.363006522268</v>
      </c>
      <c r="E89" s="7">
        <f t="shared" si="3"/>
        <v>87159.696223483275</v>
      </c>
      <c r="F89" s="7">
        <f t="shared" si="3"/>
        <v>4025.8923115901889</v>
      </c>
      <c r="G89" s="7">
        <f t="shared" si="3"/>
        <v>8564.0164739612173</v>
      </c>
      <c r="H89" s="7" t="e">
        <f t="shared" si="3"/>
        <v>#DIV/0!</v>
      </c>
      <c r="I89" s="7" t="e">
        <f t="shared" si="3"/>
        <v>#DIV/0!</v>
      </c>
      <c r="J89" s="7">
        <f t="shared" si="3"/>
        <v>0</v>
      </c>
      <c r="K89" s="7">
        <f t="shared" si="3"/>
        <v>4683.3972844571499</v>
      </c>
      <c r="L89" s="7">
        <f t="shared" si="3"/>
        <v>15484.669855703653</v>
      </c>
      <c r="M89" s="7" t="e">
        <f t="shared" si="3"/>
        <v>#DIV/0!</v>
      </c>
      <c r="N89" s="7" t="e">
        <f t="shared" si="3"/>
        <v>#DIV/0!</v>
      </c>
      <c r="O89" s="7" t="e">
        <f t="shared" si="3"/>
        <v>#DIV/0!</v>
      </c>
      <c r="P89" s="7">
        <f t="shared" si="3"/>
        <v>0</v>
      </c>
      <c r="Q89" s="7">
        <f t="shared" si="3"/>
        <v>2020.7596131304094</v>
      </c>
      <c r="R89" s="7">
        <f t="shared" si="3"/>
        <v>36953.435081141368</v>
      </c>
      <c r="S89" s="7">
        <f t="shared" si="3"/>
        <v>44978.558244017957</v>
      </c>
      <c r="T89" s="7">
        <f t="shared" si="3"/>
        <v>20279.668341106684</v>
      </c>
      <c r="U89" s="7">
        <f t="shared" si="3"/>
        <v>20426.553231289523</v>
      </c>
    </row>
    <row r="90" spans="1:22" hidden="1" x14ac:dyDescent="0.35">
      <c r="A90" s="5" t="s">
        <v>305</v>
      </c>
      <c r="B90" s="7">
        <f>+SUM(B89-B81)</f>
        <v>-1748.6689517536433</v>
      </c>
      <c r="C90" s="7">
        <f t="shared" ref="C90:U90" si="4">+SUM(C89-C81)</f>
        <v>-3610.9561513941444</v>
      </c>
      <c r="D90" s="7">
        <f t="shared" si="4"/>
        <v>-4085.1054017246352</v>
      </c>
      <c r="E90" s="7">
        <f t="shared" si="4"/>
        <v>-4012.860345316818</v>
      </c>
      <c r="F90" s="7">
        <f t="shared" si="4"/>
        <v>-293.18102015787099</v>
      </c>
      <c r="G90" s="7">
        <f t="shared" si="4"/>
        <v>-612.92239983394211</v>
      </c>
      <c r="H90" s="7" t="e">
        <f t="shared" si="4"/>
        <v>#DIV/0!</v>
      </c>
      <c r="I90" s="7" t="e">
        <f t="shared" si="4"/>
        <v>#DIV/0!</v>
      </c>
      <c r="J90" s="7">
        <f t="shared" si="4"/>
        <v>0</v>
      </c>
      <c r="K90" s="7">
        <f t="shared" si="4"/>
        <v>-95.387618759130419</v>
      </c>
      <c r="L90" s="7">
        <f t="shared" si="4"/>
        <v>-297.2876972488466</v>
      </c>
      <c r="M90" s="7" t="e">
        <f t="shared" si="4"/>
        <v>#DIV/0!</v>
      </c>
      <c r="N90" s="7" t="e">
        <f t="shared" si="4"/>
        <v>#DIV/0!</v>
      </c>
      <c r="O90" s="7" t="e">
        <f t="shared" si="4"/>
        <v>#DIV/0!</v>
      </c>
      <c r="P90" s="7">
        <f t="shared" si="4"/>
        <v>0</v>
      </c>
      <c r="Q90" s="7">
        <f t="shared" si="4"/>
        <v>-51.101291387100446</v>
      </c>
      <c r="R90" s="7">
        <f t="shared" si="4"/>
        <v>-1717.9839101250327</v>
      </c>
      <c r="S90" s="7">
        <f t="shared" si="4"/>
        <v>-2349.0934614966463</v>
      </c>
      <c r="T90" s="7">
        <f t="shared" si="4"/>
        <v>-1169.6910779936152</v>
      </c>
      <c r="U90" s="7">
        <f t="shared" si="4"/>
        <v>140.54226460092468</v>
      </c>
    </row>
    <row r="91" spans="1:22" hidden="1" x14ac:dyDescent="0.35"/>
    <row r="92" spans="1:22" hidden="1" x14ac:dyDescent="0.35"/>
    <row r="93" spans="1:22" hidden="1" x14ac:dyDescent="0.35"/>
    <row r="94" spans="1:22" hidden="1" x14ac:dyDescent="0.35">
      <c r="A94" s="5" t="s">
        <v>1</v>
      </c>
      <c r="B94" s="5" t="s">
        <v>2</v>
      </c>
      <c r="C94" s="5" t="s">
        <v>77</v>
      </c>
    </row>
    <row r="95" spans="1:22" hidden="1" x14ac:dyDescent="0.35">
      <c r="A95" s="5" t="s">
        <v>181</v>
      </c>
      <c r="B95" s="5" t="s">
        <v>9</v>
      </c>
      <c r="C95" s="7">
        <v>38638.146794740504</v>
      </c>
    </row>
    <row r="96" spans="1:22" hidden="1" x14ac:dyDescent="0.35">
      <c r="A96" s="5" t="s">
        <v>182</v>
      </c>
      <c r="B96" s="5" t="s">
        <v>9</v>
      </c>
      <c r="C96" s="7">
        <v>13643.5449746414</v>
      </c>
    </row>
    <row r="97" spans="1:33" hidden="1" x14ac:dyDescent="0.35">
      <c r="A97" s="5" t="s">
        <v>183</v>
      </c>
      <c r="B97" s="5" t="s">
        <v>9</v>
      </c>
      <c r="C97" s="7">
        <v>2911.1583721432899</v>
      </c>
    </row>
    <row r="98" spans="1:33" hidden="1" x14ac:dyDescent="0.35">
      <c r="A98" s="5" t="s">
        <v>184</v>
      </c>
      <c r="B98" s="5" t="s">
        <v>9</v>
      </c>
      <c r="C98" s="7">
        <v>11015.936499565199</v>
      </c>
    </row>
    <row r="99" spans="1:33" hidden="1" x14ac:dyDescent="0.35">
      <c r="A99" s="5" t="s">
        <v>185</v>
      </c>
      <c r="B99" s="5" t="s">
        <v>9</v>
      </c>
      <c r="C99" s="7">
        <v>1758.05491658815</v>
      </c>
    </row>
    <row r="100" spans="1:33" hidden="1" x14ac:dyDescent="0.35">
      <c r="A100" s="5" t="s">
        <v>186</v>
      </c>
      <c r="B100" s="5" t="s">
        <v>9</v>
      </c>
      <c r="C100" s="7">
        <v>9177.7207121187093</v>
      </c>
    </row>
    <row r="101" spans="1:33" hidden="1" x14ac:dyDescent="0.35">
      <c r="A101" s="5" t="s">
        <v>187</v>
      </c>
      <c r="B101" s="5" t="s">
        <v>9</v>
      </c>
      <c r="C101" s="7">
        <v>5372.6126169763102</v>
      </c>
    </row>
    <row r="102" spans="1:33" hidden="1" x14ac:dyDescent="0.35">
      <c r="A102" s="5" t="s">
        <v>188</v>
      </c>
      <c r="B102" s="5" t="s">
        <v>9</v>
      </c>
      <c r="C102" s="7">
        <v>2476.27300191115</v>
      </c>
    </row>
    <row r="103" spans="1:33" hidden="1" x14ac:dyDescent="0.35">
      <c r="A103" s="5" t="s">
        <v>189</v>
      </c>
      <c r="B103" s="5" t="s">
        <v>9</v>
      </c>
      <c r="C103" s="7">
        <v>23828.712356693599</v>
      </c>
    </row>
    <row r="104" spans="1:33" hidden="1" x14ac:dyDescent="0.35">
      <c r="A104" s="5" t="s">
        <v>190</v>
      </c>
      <c r="B104" s="5" t="s">
        <v>9</v>
      </c>
      <c r="C104" s="7">
        <v>12027.4557373067</v>
      </c>
    </row>
    <row r="105" spans="1:33" hidden="1" x14ac:dyDescent="0.35">
      <c r="A105" s="16"/>
      <c r="B105" s="16"/>
      <c r="C105" s="17">
        <f>+SUM(C95:C104)</f>
        <v>120849.61598268503</v>
      </c>
    </row>
    <row r="106" spans="1:33" hidden="1" x14ac:dyDescent="0.35">
      <c r="A106" s="5" t="s">
        <v>218</v>
      </c>
      <c r="B106" s="5" t="s">
        <v>9</v>
      </c>
      <c r="C106" s="7">
        <v>118167.30138110201</v>
      </c>
      <c r="D106" s="7">
        <f>+SUM(C106-C105)</f>
        <v>-2682.314601583028</v>
      </c>
      <c r="AG106" s="20" t="s">
        <v>308</v>
      </c>
    </row>
    <row r="107" spans="1:33" hidden="1" x14ac:dyDescent="0.35">
      <c r="C107" s="7"/>
    </row>
    <row r="108" spans="1:33" hidden="1" x14ac:dyDescent="0.35">
      <c r="A108" s="5" t="s">
        <v>192</v>
      </c>
      <c r="B108" s="5" t="s">
        <v>9</v>
      </c>
      <c r="C108" s="7">
        <v>48902.322852156401</v>
      </c>
    </row>
    <row r="109" spans="1:33" hidden="1" x14ac:dyDescent="0.35">
      <c r="A109" s="5" t="s">
        <v>193</v>
      </c>
      <c r="B109" s="5" t="s">
        <v>9</v>
      </c>
      <c r="C109" s="7">
        <v>-2072.3434065125898</v>
      </c>
    </row>
    <row r="110" spans="1:33" hidden="1" x14ac:dyDescent="0.35">
      <c r="A110" s="5" t="s">
        <v>194</v>
      </c>
      <c r="B110" s="5" t="s">
        <v>9</v>
      </c>
      <c r="C110" s="7">
        <v>26564.4547461773</v>
      </c>
    </row>
    <row r="111" spans="1:33" hidden="1" x14ac:dyDescent="0.35">
      <c r="A111" s="5" t="s">
        <v>195</v>
      </c>
      <c r="B111" s="5" t="s">
        <v>9</v>
      </c>
      <c r="C111" s="7">
        <v>10475.798349389201</v>
      </c>
    </row>
    <row r="112" spans="1:33" hidden="1" x14ac:dyDescent="0.35">
      <c r="A112" s="5" t="s">
        <v>196</v>
      </c>
      <c r="B112" s="5" t="s">
        <v>9</v>
      </c>
      <c r="C112" s="7" t="s">
        <v>19</v>
      </c>
    </row>
    <row r="113" spans="1:4" hidden="1" x14ac:dyDescent="0.35">
      <c r="A113" s="5" t="s">
        <v>197</v>
      </c>
      <c r="B113" s="5" t="s">
        <v>9</v>
      </c>
      <c r="C113" s="7">
        <v>5688.4734645807202</v>
      </c>
    </row>
    <row r="114" spans="1:4" hidden="1" x14ac:dyDescent="0.35">
      <c r="A114" s="5" t="s">
        <v>198</v>
      </c>
      <c r="B114" s="5" t="s">
        <v>9</v>
      </c>
      <c r="C114" s="7">
        <v>21843.446133955102</v>
      </c>
    </row>
    <row r="115" spans="1:4" hidden="1" x14ac:dyDescent="0.35">
      <c r="A115" s="5" t="s">
        <v>199</v>
      </c>
      <c r="B115" s="5" t="s">
        <v>9</v>
      </c>
      <c r="C115" s="7">
        <v>48.5461196220052</v>
      </c>
    </row>
    <row r="116" spans="1:4" hidden="1" x14ac:dyDescent="0.35">
      <c r="A116" s="16"/>
      <c r="B116" s="16"/>
      <c r="C116" s="17">
        <f>+SUM(C108:C115)</f>
        <v>111450.69825936813</v>
      </c>
    </row>
    <row r="117" spans="1:4" hidden="1" x14ac:dyDescent="0.35">
      <c r="A117" s="5" t="s">
        <v>219</v>
      </c>
      <c r="B117" s="5" t="s">
        <v>9</v>
      </c>
      <c r="C117" s="7">
        <v>124393.67466022501</v>
      </c>
      <c r="D117" s="7">
        <f>+SUM(C117-C116)</f>
        <v>12942.976400856875</v>
      </c>
    </row>
    <row r="118" spans="1:4" hidden="1" x14ac:dyDescent="0.35">
      <c r="C118" s="7"/>
    </row>
    <row r="119" spans="1:4" hidden="1" x14ac:dyDescent="0.35">
      <c r="A119" s="5" t="s">
        <v>211</v>
      </c>
      <c r="B119" s="5" t="s">
        <v>9</v>
      </c>
      <c r="C119" s="7">
        <v>23807.534258999902</v>
      </c>
    </row>
    <row r="120" spans="1:4" hidden="1" x14ac:dyDescent="0.35">
      <c r="C120" s="7"/>
    </row>
    <row r="121" spans="1:4" hidden="1" x14ac:dyDescent="0.35">
      <c r="A121" s="5" t="s">
        <v>221</v>
      </c>
      <c r="B121" s="5" t="s">
        <v>9</v>
      </c>
      <c r="C121" s="7">
        <v>13450.7385919305</v>
      </c>
    </row>
    <row r="122" spans="1:4" hidden="1" x14ac:dyDescent="0.35">
      <c r="C122" s="17">
        <f>+SUM(C105+C116+C121)</f>
        <v>245751.05283398367</v>
      </c>
    </row>
    <row r="123" spans="1:4" hidden="1" x14ac:dyDescent="0.35">
      <c r="A123" s="5" t="s">
        <v>222</v>
      </c>
      <c r="B123" s="5" t="s">
        <v>9</v>
      </c>
      <c r="C123" s="7">
        <v>259785.56751993101</v>
      </c>
      <c r="D123" s="7">
        <f>+SUM(C123-C122)</f>
        <v>14034.514685947332</v>
      </c>
    </row>
    <row r="124" spans="1:4" hidden="1" x14ac:dyDescent="0.35">
      <c r="C124" s="7"/>
    </row>
    <row r="125" spans="1:4" hidden="1" x14ac:dyDescent="0.35">
      <c r="A125" s="5" t="s">
        <v>257</v>
      </c>
      <c r="B125" s="5" t="s">
        <v>9</v>
      </c>
      <c r="C125" s="7">
        <v>0</v>
      </c>
    </row>
    <row r="126" spans="1:4" hidden="1" x14ac:dyDescent="0.35"/>
    <row r="127" spans="1:4" hidden="1" x14ac:dyDescent="0.35"/>
    <row r="128" spans="1:4" hidden="1" x14ac:dyDescent="0.35"/>
    <row r="129" spans="1:33" hidden="1" x14ac:dyDescent="0.35"/>
    <row r="130" spans="1:33" hidden="1" x14ac:dyDescent="0.35"/>
    <row r="131" spans="1:33" hidden="1" x14ac:dyDescent="0.35"/>
    <row r="132" spans="1:33" hidden="1" x14ac:dyDescent="0.35"/>
    <row r="133" spans="1:33" hidden="1" x14ac:dyDescent="0.35"/>
    <row r="134" spans="1:33" hidden="1" x14ac:dyDescent="0.35"/>
    <row r="135" spans="1:33" hidden="1" x14ac:dyDescent="0.35"/>
    <row r="136" spans="1:33" ht="18.5" hidden="1" x14ac:dyDescent="0.35">
      <c r="A136" s="84" t="s">
        <v>312</v>
      </c>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idden="1" x14ac:dyDescent="0.35">
      <c r="A137" s="7"/>
      <c r="C137" s="7"/>
      <c r="D137" s="7"/>
      <c r="E137" s="7"/>
    </row>
    <row r="138" spans="1:33" hidden="1" x14ac:dyDescent="0.35">
      <c r="A138"/>
      <c r="C138" s="7"/>
      <c r="D138" s="7"/>
      <c r="E138" s="7"/>
    </row>
    <row r="139" spans="1:33" hidden="1" x14ac:dyDescent="0.35">
      <c r="A139" s="4" t="s">
        <v>264</v>
      </c>
      <c r="B139" s="4" t="s">
        <v>263</v>
      </c>
    </row>
    <row r="140" spans="1:33" ht="409.5" hidden="1" x14ac:dyDescent="0.35">
      <c r="A140" s="4" t="s">
        <v>261</v>
      </c>
      <c r="B140" s="1" t="s">
        <v>3</v>
      </c>
      <c r="C140" s="1" t="s">
        <v>52</v>
      </c>
      <c r="D140" s="1" t="s">
        <v>288</v>
      </c>
      <c r="E140" s="1" t="s">
        <v>289</v>
      </c>
      <c r="F140" s="1" t="s">
        <v>290</v>
      </c>
      <c r="G140" s="1" t="s">
        <v>291</v>
      </c>
      <c r="H140" s="1" t="s">
        <v>292</v>
      </c>
      <c r="I140" s="1" t="s">
        <v>293</v>
      </c>
      <c r="J140" s="1" t="s">
        <v>294</v>
      </c>
      <c r="K140" s="1" t="s">
        <v>63</v>
      </c>
      <c r="L140" s="1" t="s">
        <v>295</v>
      </c>
      <c r="M140" s="1" t="s">
        <v>296</v>
      </c>
      <c r="N140" s="1" t="s">
        <v>297</v>
      </c>
      <c r="O140" s="1" t="s">
        <v>298</v>
      </c>
      <c r="P140" s="1" t="s">
        <v>299</v>
      </c>
      <c r="Q140" s="1" t="s">
        <v>300</v>
      </c>
      <c r="R140" s="1" t="s">
        <v>70</v>
      </c>
      <c r="S140" s="1" t="s">
        <v>301</v>
      </c>
      <c r="T140" s="1" t="s">
        <v>302</v>
      </c>
      <c r="U140" s="1" t="s">
        <v>303</v>
      </c>
      <c r="V140" s="1" t="s">
        <v>262</v>
      </c>
    </row>
    <row r="141" spans="1:33" hidden="1" x14ac:dyDescent="0.35">
      <c r="A141" s="6" t="s">
        <v>4</v>
      </c>
      <c r="B141" s="7">
        <v>57124.002777000002</v>
      </c>
      <c r="C141" s="7">
        <v>22652.0013</v>
      </c>
      <c r="D141" s="7">
        <v>13989.000499999998</v>
      </c>
      <c r="E141" s="7">
        <v>5911.000399999999</v>
      </c>
      <c r="F141" s="7">
        <v>2752.0004000000004</v>
      </c>
      <c r="G141" s="7">
        <v>1209.0002999999999</v>
      </c>
      <c r="H141" s="7">
        <v>608.99989999999991</v>
      </c>
      <c r="I141" s="7">
        <v>266</v>
      </c>
      <c r="J141" s="7">
        <v>668.00020000000006</v>
      </c>
      <c r="K141" s="7">
        <v>25558.000876999995</v>
      </c>
      <c r="L141" s="7">
        <v>5839.0001770000008</v>
      </c>
      <c r="M141" s="7">
        <v>6928.0000999999993</v>
      </c>
      <c r="N141" s="7">
        <v>2634.0001999999995</v>
      </c>
      <c r="O141" s="7">
        <v>2266.9998999999993</v>
      </c>
      <c r="P141" s="7">
        <v>2027</v>
      </c>
      <c r="Q141" s="7">
        <v>12791.000599999999</v>
      </c>
      <c r="R141" s="7">
        <v>8914.0005999999994</v>
      </c>
      <c r="S141" s="7">
        <v>6003.0002999999997</v>
      </c>
      <c r="T141" s="7">
        <v>1338.0004000000001</v>
      </c>
      <c r="U141" s="7">
        <v>1572.9999000000003</v>
      </c>
      <c r="V141" s="7">
        <v>9052.6004415499738</v>
      </c>
    </row>
    <row r="142" spans="1:33" hidden="1" x14ac:dyDescent="0.35">
      <c r="A142" s="6" t="s">
        <v>218</v>
      </c>
      <c r="B142" s="7">
        <v>118167.30138110201</v>
      </c>
      <c r="C142" s="7">
        <v>244662.336917295</v>
      </c>
      <c r="D142" s="7">
        <v>168838.22675650101</v>
      </c>
      <c r="E142" s="7">
        <v>372062.20109514799</v>
      </c>
      <c r="F142" s="7">
        <v>356451.15309485397</v>
      </c>
      <c r="G142" s="7">
        <v>337286.21343419002</v>
      </c>
      <c r="H142" s="7" t="e">
        <v>#DIV/0!</v>
      </c>
      <c r="I142" s="7">
        <v>547151.73764172895</v>
      </c>
      <c r="J142" s="7">
        <v>469988.62879322498</v>
      </c>
      <c r="K142" s="7">
        <v>13765.9965905516</v>
      </c>
      <c r="L142" s="7">
        <v>31830.0258959723</v>
      </c>
      <c r="M142" s="7">
        <v>3627.0299831981802</v>
      </c>
      <c r="N142" s="7">
        <v>6503.8509964805598</v>
      </c>
      <c r="O142" s="7">
        <v>2668.5500425474202</v>
      </c>
      <c r="P142" s="7">
        <v>960.68898924518999</v>
      </c>
      <c r="Q142" s="7">
        <v>11011.4733328447</v>
      </c>
      <c r="R142" s="7">
        <v>96058.589607790607</v>
      </c>
      <c r="S142" s="7">
        <v>120607.639628804</v>
      </c>
      <c r="T142" s="7">
        <v>51149.829391605599</v>
      </c>
      <c r="U142" s="7">
        <v>40572.244371471403</v>
      </c>
      <c r="V142" s="7">
        <v>157545.45883918717</v>
      </c>
    </row>
    <row r="143" spans="1:33" hidden="1" x14ac:dyDescent="0.35">
      <c r="A143" s="6" t="s">
        <v>219</v>
      </c>
      <c r="B143" s="7">
        <v>124393.67466022501</v>
      </c>
      <c r="C143" s="7">
        <v>6600.0491121108998</v>
      </c>
      <c r="D143" s="7">
        <v>6521.3442570253701</v>
      </c>
      <c r="E143" s="7">
        <v>9643.6541209166608</v>
      </c>
      <c r="F143" s="7" t="e">
        <v>#DIV/0!</v>
      </c>
      <c r="G143" s="7" t="e">
        <v>#DIV/0!</v>
      </c>
      <c r="H143" s="7" t="e">
        <v>#DIV/0!</v>
      </c>
      <c r="I143" s="7">
        <v>0</v>
      </c>
      <c r="J143" s="7">
        <v>0</v>
      </c>
      <c r="K143" s="7">
        <v>164929.04300185299</v>
      </c>
      <c r="L143" s="7">
        <v>522936.02638183901</v>
      </c>
      <c r="M143" s="7">
        <v>60198.956995713597</v>
      </c>
      <c r="N143" s="7">
        <v>52355.071717952</v>
      </c>
      <c r="O143" s="7">
        <v>72666.911578469793</v>
      </c>
      <c r="P143" s="7">
        <v>56447.572485643803</v>
      </c>
      <c r="Q143" s="7">
        <v>58226.460797343701</v>
      </c>
      <c r="R143" s="7">
        <v>307505.43925027299</v>
      </c>
      <c r="S143" s="7">
        <v>119156.271595805</v>
      </c>
      <c r="T143" s="7">
        <v>487233.69378230401</v>
      </c>
      <c r="U143" s="7">
        <v>873420.05467991496</v>
      </c>
      <c r="V143" s="7">
        <v>171896.13084808175</v>
      </c>
    </row>
    <row r="144" spans="1:33" hidden="1" x14ac:dyDescent="0.35">
      <c r="A144" s="6" t="s">
        <v>262</v>
      </c>
      <c r="B144" s="7">
        <v>67816.750317610597</v>
      </c>
      <c r="C144" s="7">
        <v>39815.199919117164</v>
      </c>
      <c r="D144" s="7">
        <v>26270.798001127201</v>
      </c>
      <c r="E144" s="7">
        <v>36734.654934672049</v>
      </c>
      <c r="F144" s="7">
        <v>34906.468826804907</v>
      </c>
      <c r="G144" s="7">
        <v>31761.474221290006</v>
      </c>
      <c r="H144" s="7">
        <v>608.99989999999991</v>
      </c>
      <c r="I144" s="7">
        <v>45817.644803477415</v>
      </c>
      <c r="J144" s="7">
        <v>39722.385899435416</v>
      </c>
      <c r="K144" s="7">
        <v>36189.587363533712</v>
      </c>
      <c r="L144" s="7">
        <v>51096.337837317609</v>
      </c>
      <c r="M144" s="7">
        <v>11092.165664909315</v>
      </c>
      <c r="N144" s="7">
        <v>7099.9103928693803</v>
      </c>
      <c r="O144" s="7">
        <v>8167.1217184181005</v>
      </c>
      <c r="P144" s="7">
        <v>6473.1884562407495</v>
      </c>
      <c r="Q144" s="7">
        <v>16428.995010849034</v>
      </c>
      <c r="R144" s="7">
        <v>41058.669571505299</v>
      </c>
      <c r="S144" s="7">
        <v>24982.826185384081</v>
      </c>
      <c r="T144" s="7">
        <v>45980.293931159133</v>
      </c>
      <c r="U144" s="7">
        <v>77476.858170948864</v>
      </c>
      <c r="V144" s="7">
        <v>32737.788265559073</v>
      </c>
    </row>
    <row r="145" spans="1:40" hidden="1" x14ac:dyDescent="0.35">
      <c r="A145"/>
      <c r="B145"/>
      <c r="C145"/>
      <c r="D145"/>
      <c r="E145"/>
      <c r="F145"/>
      <c r="G145"/>
      <c r="H145"/>
      <c r="I145"/>
      <c r="J145"/>
      <c r="K145"/>
      <c r="L145"/>
      <c r="M145"/>
      <c r="N145"/>
      <c r="O145"/>
      <c r="P145"/>
      <c r="Q145"/>
      <c r="R145"/>
      <c r="S145"/>
      <c r="T145"/>
      <c r="U145"/>
      <c r="V145"/>
    </row>
    <row r="146" spans="1:40" hidden="1" x14ac:dyDescent="0.35">
      <c r="A146"/>
      <c r="B146"/>
      <c r="C146"/>
      <c r="D146"/>
      <c r="E146"/>
      <c r="F146"/>
      <c r="G146"/>
      <c r="H146"/>
      <c r="I146"/>
      <c r="J146"/>
      <c r="K146"/>
      <c r="L146"/>
      <c r="M146"/>
      <c r="N146"/>
      <c r="O146"/>
      <c r="P146"/>
      <c r="Q146"/>
      <c r="R146"/>
      <c r="S146"/>
      <c r="T146"/>
      <c r="U146"/>
      <c r="V146"/>
    </row>
    <row r="147" spans="1:40" hidden="1" x14ac:dyDescent="0.35">
      <c r="A147" t="s">
        <v>261</v>
      </c>
      <c r="B147" t="s">
        <v>3</v>
      </c>
      <c r="C147" t="s">
        <v>52</v>
      </c>
      <c r="D147" t="s">
        <v>288</v>
      </c>
      <c r="E147" t="s">
        <v>289</v>
      </c>
      <c r="F147" t="s">
        <v>290</v>
      </c>
      <c r="G147" t="s">
        <v>291</v>
      </c>
      <c r="H147" t="s">
        <v>292</v>
      </c>
      <c r="I147" t="s">
        <v>293</v>
      </c>
      <c r="J147" t="s">
        <v>294</v>
      </c>
      <c r="K147" t="s">
        <v>63</v>
      </c>
      <c r="L147" t="s">
        <v>295</v>
      </c>
      <c r="M147" t="s">
        <v>296</v>
      </c>
      <c r="N147" t="s">
        <v>297</v>
      </c>
      <c r="O147" t="s">
        <v>298</v>
      </c>
      <c r="P147" t="s">
        <v>299</v>
      </c>
      <c r="Q147" t="s">
        <v>300</v>
      </c>
      <c r="R147" t="s">
        <v>70</v>
      </c>
      <c r="S147" t="s">
        <v>301</v>
      </c>
      <c r="T147" t="s">
        <v>302</v>
      </c>
      <c r="U147" t="s">
        <v>303</v>
      </c>
      <c r="V147"/>
    </row>
    <row r="148" spans="1:40" hidden="1" x14ac:dyDescent="0.35">
      <c r="A148" s="5" t="s">
        <v>4</v>
      </c>
      <c r="B148" s="7">
        <v>57124.002777000009</v>
      </c>
      <c r="C148" s="7">
        <v>22652.0013</v>
      </c>
      <c r="D148" s="7">
        <v>13989.000499999998</v>
      </c>
      <c r="E148" s="7">
        <v>5911.000399999999</v>
      </c>
      <c r="F148" s="7">
        <v>2752.0004000000004</v>
      </c>
      <c r="G148" s="7">
        <v>1209.0002999999999</v>
      </c>
      <c r="H148" s="7">
        <v>608.99989999999991</v>
      </c>
      <c r="I148" s="7">
        <v>266</v>
      </c>
      <c r="J148" s="7">
        <v>668.00019999999995</v>
      </c>
      <c r="K148" s="7">
        <v>25558.000876999999</v>
      </c>
      <c r="L148" s="7">
        <v>5839.0001770000008</v>
      </c>
      <c r="M148" s="7">
        <v>6928.0000999999993</v>
      </c>
      <c r="N148" s="7">
        <v>2634.0001999999999</v>
      </c>
      <c r="O148" s="7">
        <v>2266.9998999999993</v>
      </c>
      <c r="P148" s="7">
        <v>2027</v>
      </c>
      <c r="Q148" s="7">
        <v>12791.000599999999</v>
      </c>
      <c r="R148" s="7">
        <v>8914.0005999999994</v>
      </c>
      <c r="S148" s="7">
        <v>6003.0002999999997</v>
      </c>
      <c r="T148" s="7">
        <v>1338.0003999999999</v>
      </c>
      <c r="U148" s="7">
        <v>1572.9999000000003</v>
      </c>
    </row>
    <row r="149" spans="1:40" hidden="1" x14ac:dyDescent="0.35">
      <c r="A149" s="5" t="s">
        <v>218</v>
      </c>
      <c r="B149" s="7">
        <v>118167.30138110201</v>
      </c>
      <c r="C149" s="7">
        <v>244662.336917295</v>
      </c>
      <c r="D149" s="7">
        <v>168838.22675650101</v>
      </c>
      <c r="E149" s="7">
        <v>372062.20109514799</v>
      </c>
      <c r="F149" s="7">
        <v>356451.15309485397</v>
      </c>
      <c r="G149" s="7">
        <v>337286.21343419002</v>
      </c>
      <c r="H149" s="7"/>
      <c r="I149" s="7">
        <v>547151.73764172895</v>
      </c>
      <c r="J149" s="7">
        <v>469988.62879322498</v>
      </c>
      <c r="K149" s="7">
        <v>13765.9965905516</v>
      </c>
      <c r="L149" s="7">
        <v>31830.0258959723</v>
      </c>
      <c r="M149" s="7">
        <v>3627.0299831981802</v>
      </c>
      <c r="N149" s="7">
        <v>6503.8509964805598</v>
      </c>
      <c r="O149" s="7">
        <v>2668.5500425474202</v>
      </c>
      <c r="P149" s="7">
        <v>960.68898924518999</v>
      </c>
      <c r="Q149" s="7">
        <v>11011.4733328447</v>
      </c>
      <c r="R149" s="7">
        <v>96058.589607790607</v>
      </c>
      <c r="S149" s="7">
        <v>120607.639628804</v>
      </c>
      <c r="T149" s="7">
        <v>51149.829391605599</v>
      </c>
      <c r="U149" s="7">
        <v>40572.244371471403</v>
      </c>
    </row>
    <row r="150" spans="1:40" hidden="1" x14ac:dyDescent="0.35">
      <c r="A150" s="5" t="s">
        <v>219</v>
      </c>
      <c r="B150" s="7">
        <v>124393.67466022501</v>
      </c>
      <c r="C150" s="7">
        <v>6600.0491121108998</v>
      </c>
      <c r="D150" s="7">
        <v>6521.3442570253701</v>
      </c>
      <c r="E150" s="7">
        <v>9643.6541209166608</v>
      </c>
      <c r="F150" s="7" t="e">
        <v>#DIV/0!</v>
      </c>
      <c r="G150" s="7" t="e">
        <v>#DIV/0!</v>
      </c>
      <c r="H150" s="7" t="e">
        <v>#DIV/0!</v>
      </c>
      <c r="I150" s="7">
        <v>0</v>
      </c>
      <c r="J150" s="7">
        <v>0</v>
      </c>
      <c r="K150" s="7">
        <v>164929.04300185299</v>
      </c>
      <c r="L150" s="7">
        <v>522936.02638183901</v>
      </c>
      <c r="M150" s="7">
        <v>60198.956995713597</v>
      </c>
      <c r="N150" s="7">
        <v>52355.071717952</v>
      </c>
      <c r="O150" s="7">
        <v>72666.911578469793</v>
      </c>
      <c r="P150" s="7">
        <v>56447.572485643803</v>
      </c>
      <c r="Q150" s="7">
        <v>58226.460797343701</v>
      </c>
      <c r="R150" s="7">
        <v>307505.43925027299</v>
      </c>
      <c r="S150" s="7">
        <v>119156.271595805</v>
      </c>
      <c r="T150" s="7">
        <v>487233.69378230401</v>
      </c>
      <c r="U150" s="7">
        <v>873420.05467991496</v>
      </c>
    </row>
    <row r="151" spans="1:40" ht="58" hidden="1" x14ac:dyDescent="0.35">
      <c r="AG151" s="14" t="s">
        <v>277</v>
      </c>
      <c r="AH151" s="14" t="s">
        <v>272</v>
      </c>
      <c r="AI151" s="14" t="s">
        <v>273</v>
      </c>
      <c r="AJ151" s="14" t="s">
        <v>274</v>
      </c>
      <c r="AK151" s="14" t="s">
        <v>287</v>
      </c>
    </row>
    <row r="152" spans="1:40" hidden="1" x14ac:dyDescent="0.35">
      <c r="A152" s="5" t="s">
        <v>218</v>
      </c>
      <c r="B152" s="21">
        <f t="shared" ref="B152:U152" si="5">+SUM(B148*B149)</f>
        <v>6750189252.244668</v>
      </c>
      <c r="C152" s="21">
        <f t="shared" si="5"/>
        <v>5542091573.9116039</v>
      </c>
      <c r="D152" s="21">
        <f t="shared" si="5"/>
        <v>2361878038.5158057</v>
      </c>
      <c r="E152" s="21">
        <f t="shared" si="5"/>
        <v>2199259819.4982996</v>
      </c>
      <c r="F152" s="21">
        <f t="shared" si="5"/>
        <v>980953715.89749944</v>
      </c>
      <c r="G152" s="21">
        <f t="shared" si="5"/>
        <v>407779133.22779977</v>
      </c>
      <c r="H152" s="21">
        <f t="shared" si="5"/>
        <v>0</v>
      </c>
      <c r="I152" s="21">
        <f t="shared" si="5"/>
        <v>145542362.21269989</v>
      </c>
      <c r="J152" s="21">
        <f t="shared" si="5"/>
        <v>313952498.0316</v>
      </c>
      <c r="K152" s="21">
        <f t="shared" si="5"/>
        <v>351831352.93409681</v>
      </c>
      <c r="L152" s="21">
        <f t="shared" si="5"/>
        <v>185855526.84049687</v>
      </c>
      <c r="M152" s="21">
        <f t="shared" si="5"/>
        <v>25128064.086299989</v>
      </c>
      <c r="N152" s="21">
        <f t="shared" si="5"/>
        <v>17131144.825499993</v>
      </c>
      <c r="O152" s="21">
        <f t="shared" si="5"/>
        <v>6049602.6795999957</v>
      </c>
      <c r="P152" s="21">
        <f t="shared" si="5"/>
        <v>1947316.5812000001</v>
      </c>
      <c r="Q152" s="21">
        <f t="shared" si="5"/>
        <v>140847762.00730056</v>
      </c>
      <c r="R152" s="21">
        <f t="shared" si="5"/>
        <v>856266325.39899921</v>
      </c>
      <c r="S152" s="21">
        <f t="shared" si="5"/>
        <v>724007696.87400222</v>
      </c>
      <c r="T152" s="21">
        <f t="shared" si="5"/>
        <v>68438492.185900047</v>
      </c>
      <c r="U152" s="21">
        <f t="shared" si="5"/>
        <v>63820136.339100093</v>
      </c>
      <c r="V152" s="7"/>
      <c r="AG152" s="21">
        <v>8233000000</v>
      </c>
      <c r="AH152" s="11">
        <f>+SUM(B152-AG152)/AG152</f>
        <v>-0.18010576311858764</v>
      </c>
      <c r="AI152" s="5">
        <v>2018</v>
      </c>
      <c r="AJ152" s="5" t="s">
        <v>282</v>
      </c>
      <c r="AK152" s="5" t="s">
        <v>667</v>
      </c>
      <c r="AN152" s="20"/>
    </row>
    <row r="153" spans="1:40" hidden="1" x14ac:dyDescent="0.35">
      <c r="A153" s="5" t="s">
        <v>219</v>
      </c>
      <c r="B153" s="21">
        <f>+SUM(B148*B150)</f>
        <v>7105864616.7319288</v>
      </c>
      <c r="C153" s="21">
        <f t="shared" ref="C153:U153" si="6">+SUM(C148*C150)</f>
        <v>149504321.06759995</v>
      </c>
      <c r="D153" s="21">
        <f t="shared" si="6"/>
        <v>91227088.072200015</v>
      </c>
      <c r="E153" s="21">
        <f t="shared" si="6"/>
        <v>57003643.366200022</v>
      </c>
      <c r="F153" s="21"/>
      <c r="G153" s="21"/>
      <c r="H153" s="21"/>
      <c r="I153" s="21">
        <f t="shared" si="6"/>
        <v>0</v>
      </c>
      <c r="J153" s="21">
        <f t="shared" si="6"/>
        <v>0</v>
      </c>
      <c r="K153" s="21">
        <f t="shared" si="6"/>
        <v>4215256625.6841292</v>
      </c>
      <c r="L153" s="21">
        <f t="shared" si="6"/>
        <v>3053423550.6032352</v>
      </c>
      <c r="M153" s="21">
        <f t="shared" si="6"/>
        <v>417058380.08619946</v>
      </c>
      <c r="N153" s="21">
        <f t="shared" si="6"/>
        <v>137903269.37609991</v>
      </c>
      <c r="O153" s="21">
        <f t="shared" si="6"/>
        <v>164735881.28169981</v>
      </c>
      <c r="P153" s="21">
        <f t="shared" si="6"/>
        <v>114419229.42839999</v>
      </c>
      <c r="Q153" s="21">
        <f t="shared" si="6"/>
        <v>744774694.99469972</v>
      </c>
      <c r="R153" s="21">
        <f t="shared" si="6"/>
        <v>2741103669.980197</v>
      </c>
      <c r="S153" s="21">
        <f t="shared" si="6"/>
        <v>715295134.13649881</v>
      </c>
      <c r="T153" s="21">
        <f t="shared" si="6"/>
        <v>651918877.17420018</v>
      </c>
      <c r="U153" s="21">
        <f t="shared" si="6"/>
        <v>1373889658.6695011</v>
      </c>
      <c r="AG153" s="21">
        <v>9761000000</v>
      </c>
      <c r="AH153" s="11">
        <f>+SUM(B153-AG153)/AG153</f>
        <v>-0.272014689403552</v>
      </c>
      <c r="AI153" s="5">
        <v>2018</v>
      </c>
      <c r="AJ153" s="5" t="s">
        <v>282</v>
      </c>
      <c r="AK153" s="5" t="s">
        <v>668</v>
      </c>
      <c r="AN153" s="20"/>
    </row>
    <row r="154" spans="1:40" hidden="1" x14ac:dyDescent="0.35"/>
    <row r="155" spans="1:40" hidden="1" x14ac:dyDescent="0.35"/>
    <row r="156" spans="1:40" hidden="1" x14ac:dyDescent="0.35"/>
    <row r="157" spans="1:40" hidden="1" x14ac:dyDescent="0.35"/>
    <row r="158" spans="1:40" hidden="1" x14ac:dyDescent="0.35"/>
    <row r="159" spans="1:40" hidden="1" x14ac:dyDescent="0.35"/>
    <row r="160" spans="1:40" hidden="1" x14ac:dyDescent="0.35"/>
    <row r="161" spans="1:22" hidden="1" x14ac:dyDescent="0.35">
      <c r="A161" s="85" t="s">
        <v>429</v>
      </c>
      <c r="B161" s="19"/>
      <c r="C161" s="19"/>
      <c r="D161" s="19"/>
      <c r="E161" s="19"/>
      <c r="F161" s="19"/>
      <c r="G161" s="19"/>
      <c r="H161" s="19"/>
      <c r="I161" s="19"/>
      <c r="J161" s="19"/>
      <c r="K161" s="19"/>
      <c r="L161" s="19"/>
      <c r="M161" s="19"/>
    </row>
    <row r="162" spans="1:22" hidden="1" x14ac:dyDescent="0.35"/>
    <row r="163" spans="1:22" hidden="1" x14ac:dyDescent="0.35"/>
    <row r="164" spans="1:22" hidden="1" x14ac:dyDescent="0.35">
      <c r="A164" s="4" t="s">
        <v>264</v>
      </c>
      <c r="B164" s="4" t="s">
        <v>263</v>
      </c>
    </row>
    <row r="165" spans="1:22" ht="409.5" hidden="1" x14ac:dyDescent="0.35">
      <c r="A165" s="4" t="s">
        <v>261</v>
      </c>
      <c r="B165" s="1" t="s">
        <v>3</v>
      </c>
      <c r="C165" s="1" t="s">
        <v>52</v>
      </c>
      <c r="D165" s="1" t="s">
        <v>288</v>
      </c>
      <c r="E165" s="1" t="s">
        <v>289</v>
      </c>
      <c r="F165" s="1" t="s">
        <v>290</v>
      </c>
      <c r="G165" s="1" t="s">
        <v>291</v>
      </c>
      <c r="H165" s="1" t="s">
        <v>292</v>
      </c>
      <c r="I165" s="1" t="s">
        <v>293</v>
      </c>
      <c r="J165" s="1" t="s">
        <v>294</v>
      </c>
      <c r="K165" s="1" t="s">
        <v>63</v>
      </c>
      <c r="L165" s="1" t="s">
        <v>295</v>
      </c>
      <c r="M165" s="1" t="s">
        <v>296</v>
      </c>
      <c r="N165" s="1" t="s">
        <v>297</v>
      </c>
      <c r="O165" s="1" t="s">
        <v>298</v>
      </c>
      <c r="P165" s="1" t="s">
        <v>299</v>
      </c>
      <c r="Q165" s="1" t="s">
        <v>300</v>
      </c>
      <c r="R165" s="1" t="s">
        <v>70</v>
      </c>
      <c r="S165" s="1" t="s">
        <v>301</v>
      </c>
      <c r="T165" s="1" t="s">
        <v>302</v>
      </c>
      <c r="U165" s="1" t="s">
        <v>303</v>
      </c>
      <c r="V165" s="1" t="s">
        <v>262</v>
      </c>
    </row>
    <row r="166" spans="1:22" hidden="1" x14ac:dyDescent="0.35">
      <c r="A166" s="6" t="s">
        <v>181</v>
      </c>
      <c r="B166" s="7">
        <v>38638.146794740504</v>
      </c>
      <c r="C166" s="7">
        <v>76828.1946002935</v>
      </c>
      <c r="D166" s="7">
        <v>85031.468408246903</v>
      </c>
      <c r="E166" s="7">
        <v>91172.556568800093</v>
      </c>
      <c r="F166" s="7">
        <v>4319.0733317480599</v>
      </c>
      <c r="G166" s="7">
        <v>9176.9388737951595</v>
      </c>
      <c r="H166" s="7" t="e">
        <v>#DIV/0!</v>
      </c>
      <c r="I166" s="7" t="e">
        <v>#DIV/0!</v>
      </c>
      <c r="J166" s="7">
        <v>0</v>
      </c>
      <c r="K166" s="7">
        <v>4778.7849032162803</v>
      </c>
      <c r="L166" s="7">
        <v>15781.957552952499</v>
      </c>
      <c r="M166" s="7" t="e">
        <v>#DIV/0!</v>
      </c>
      <c r="N166" s="7" t="e">
        <v>#DIV/0!</v>
      </c>
      <c r="O166" s="7" t="e">
        <v>#DIV/0!</v>
      </c>
      <c r="P166" s="7">
        <v>0</v>
      </c>
      <c r="Q166" s="7">
        <v>2071.8609045175099</v>
      </c>
      <c r="R166" s="7">
        <v>38671.418991266401</v>
      </c>
      <c r="S166" s="7">
        <v>47327.651705514603</v>
      </c>
      <c r="T166" s="7">
        <v>21449.359419100299</v>
      </c>
      <c r="U166" s="7">
        <v>20286.010966688598</v>
      </c>
      <c r="V166" s="7">
        <v>30368.894868058695</v>
      </c>
    </row>
    <row r="167" spans="1:22" hidden="1" x14ac:dyDescent="0.35">
      <c r="A167" s="6" t="s">
        <v>182</v>
      </c>
      <c r="B167" s="7">
        <v>13643.5449746414</v>
      </c>
      <c r="C167" s="7">
        <v>24214.8978514009</v>
      </c>
      <c r="D167" s="7">
        <v>27720.255979431899</v>
      </c>
      <c r="E167" s="7">
        <v>26996.526337538398</v>
      </c>
      <c r="F167" s="7">
        <v>421.782232698803</v>
      </c>
      <c r="G167" s="7" t="e">
        <v>#DIV/0!</v>
      </c>
      <c r="H167" s="7" t="e">
        <v>#DIV/0!</v>
      </c>
      <c r="I167" s="7">
        <v>0</v>
      </c>
      <c r="J167" s="7">
        <v>0</v>
      </c>
      <c r="K167" s="7">
        <v>2975.08037993174</v>
      </c>
      <c r="L167" s="7">
        <v>5812.7260530721896</v>
      </c>
      <c r="M167" s="7">
        <v>768.15537628239895</v>
      </c>
      <c r="N167" s="7" t="e">
        <v>#DIV/0!</v>
      </c>
      <c r="O167" s="7">
        <v>1136.01250039755</v>
      </c>
      <c r="P167" s="7" t="e">
        <v>#DIV/0!</v>
      </c>
      <c r="Q167" s="7">
        <v>2875.0540425273698</v>
      </c>
      <c r="R167" s="7">
        <v>17368.284275278202</v>
      </c>
      <c r="S167" s="7">
        <v>21739.354338962799</v>
      </c>
      <c r="T167" s="7">
        <v>11380.972494477601</v>
      </c>
      <c r="U167" s="7">
        <v>5779.9114177947504</v>
      </c>
      <c r="V167" s="7">
        <v>10177.03489090225</v>
      </c>
    </row>
    <row r="168" spans="1:22" hidden="1" x14ac:dyDescent="0.35">
      <c r="A168" s="6" t="s">
        <v>190</v>
      </c>
      <c r="B168" s="7">
        <v>12027.4557373067</v>
      </c>
      <c r="C168" s="7">
        <v>19450.193997234201</v>
      </c>
      <c r="D168" s="7">
        <v>18808.5648716861</v>
      </c>
      <c r="E168" s="7">
        <v>29364.168639068299</v>
      </c>
      <c r="F168" s="7">
        <v>1417.58109668153</v>
      </c>
      <c r="G168" s="7">
        <v>2517.3777288558199</v>
      </c>
      <c r="H168" s="7" t="e">
        <v>#DIV/0!</v>
      </c>
      <c r="I168" s="7" t="e">
        <v>#DIV/0!</v>
      </c>
      <c r="J168" s="7" t="e">
        <v>#DIV/0!</v>
      </c>
      <c r="K168" s="7">
        <v>4537.2126826244803</v>
      </c>
      <c r="L168" s="7">
        <v>4855.2580806767101</v>
      </c>
      <c r="M168" s="7">
        <v>2266.3494294406801</v>
      </c>
      <c r="N168" s="7">
        <v>3498.66063818067</v>
      </c>
      <c r="O168" s="7">
        <v>2002.21597830684</v>
      </c>
      <c r="P168" s="7">
        <v>960.42073532313805</v>
      </c>
      <c r="Q168" s="7">
        <v>5621.99675413978</v>
      </c>
      <c r="R168" s="7">
        <v>14640.845941372299</v>
      </c>
      <c r="S168" s="7">
        <v>18040.5638708031</v>
      </c>
      <c r="T168" s="7">
        <v>10069.6404391209</v>
      </c>
      <c r="U168" s="7">
        <v>5554.8739970676397</v>
      </c>
      <c r="V168" s="7">
        <v>9154.9047422287567</v>
      </c>
    </row>
    <row r="169" spans="1:22" hidden="1" x14ac:dyDescent="0.35">
      <c r="A169" s="6" t="s">
        <v>189</v>
      </c>
      <c r="B169" s="7">
        <v>23828.712356693599</v>
      </c>
      <c r="C169" s="7">
        <v>59743.415834626503</v>
      </c>
      <c r="D169" s="7">
        <v>895.42977939703496</v>
      </c>
      <c r="E169" s="7" t="e">
        <v>#DIV/0!</v>
      </c>
      <c r="F169" s="7">
        <v>335146.08043930499</v>
      </c>
      <c r="G169" s="7">
        <v>293693.64425104001</v>
      </c>
      <c r="H169" s="7" t="e">
        <v>#DIV/0!</v>
      </c>
      <c r="I169" s="7">
        <v>542735.69021842105</v>
      </c>
      <c r="J169" s="7">
        <v>460360.04098381998</v>
      </c>
      <c r="K169" s="7" t="e">
        <v>#DIV/0!</v>
      </c>
      <c r="L169" s="7" t="e">
        <v>#DIV/0!</v>
      </c>
      <c r="M169" s="7">
        <v>0</v>
      </c>
      <c r="N169" s="7">
        <v>0</v>
      </c>
      <c r="O169" s="7">
        <v>0</v>
      </c>
      <c r="P169" s="7">
        <v>0</v>
      </c>
      <c r="Q169" s="7" t="e">
        <v>#DIV/0!</v>
      </c>
      <c r="R169" s="7" t="e">
        <v>#DIV/0!</v>
      </c>
      <c r="S169" s="7" t="e">
        <v>#DIV/0!</v>
      </c>
      <c r="T169" s="7" t="e">
        <v>#DIV/0!</v>
      </c>
      <c r="U169" s="7" t="e">
        <v>#DIV/0!</v>
      </c>
      <c r="V169" s="7">
        <v>156036.63762393667</v>
      </c>
    </row>
    <row r="170" spans="1:22" hidden="1" x14ac:dyDescent="0.35">
      <c r="A170" s="6" t="s">
        <v>184</v>
      </c>
      <c r="B170" s="7">
        <v>11015.936499565199</v>
      </c>
      <c r="C170" s="7">
        <v>23059.980729058101</v>
      </c>
      <c r="D170" s="7">
        <v>27652.4427169833</v>
      </c>
      <c r="E170" s="7">
        <v>22877.262214463699</v>
      </c>
      <c r="F170" s="7" t="e">
        <v>#DIV/0!</v>
      </c>
      <c r="G170" s="7" t="e">
        <v>#DIV/0!</v>
      </c>
      <c r="H170" s="7" t="e">
        <v>#DIV/0!</v>
      </c>
      <c r="I170" s="7" t="e">
        <v>#DIV/0!</v>
      </c>
      <c r="J170" s="7">
        <v>0</v>
      </c>
      <c r="K170" s="7">
        <v>546.78781822455198</v>
      </c>
      <c r="L170" s="7">
        <v>2143.8458693021498</v>
      </c>
      <c r="M170" s="7">
        <v>0</v>
      </c>
      <c r="N170" s="7">
        <v>0</v>
      </c>
      <c r="O170" s="7">
        <v>0</v>
      </c>
      <c r="P170" s="7">
        <v>0</v>
      </c>
      <c r="Q170" s="7" t="e">
        <v>#DIV/0!</v>
      </c>
      <c r="R170" s="7">
        <v>10426.8413670625</v>
      </c>
      <c r="S170" s="7">
        <v>13172.6608818594</v>
      </c>
      <c r="T170" s="7">
        <v>4653.6962861894499</v>
      </c>
      <c r="U170" s="7">
        <v>4858.70055306424</v>
      </c>
      <c r="V170" s="7">
        <v>8027.2103290515061</v>
      </c>
    </row>
    <row r="171" spans="1:22" hidden="1" x14ac:dyDescent="0.35">
      <c r="A171" s="6" t="s">
        <v>183</v>
      </c>
      <c r="B171" s="7">
        <v>2911.1583721432899</v>
      </c>
      <c r="C171" s="7">
        <v>4845.2799693287998</v>
      </c>
      <c r="D171" s="7">
        <v>6323.1612804646102</v>
      </c>
      <c r="E171" s="7">
        <v>3537.5449493456299</v>
      </c>
      <c r="F171" s="7" t="e">
        <v>#DIV/0!</v>
      </c>
      <c r="G171" s="7" t="e">
        <v>#DIV/0!</v>
      </c>
      <c r="H171" s="7" t="e">
        <v>#DIV/0!</v>
      </c>
      <c r="I171" s="7">
        <v>0</v>
      </c>
      <c r="J171" s="7">
        <v>0</v>
      </c>
      <c r="K171" s="7">
        <v>760.53767649301506</v>
      </c>
      <c r="L171" s="7">
        <v>1641.50692532168</v>
      </c>
      <c r="M171" s="7" t="e">
        <v>#DIV/0!</v>
      </c>
      <c r="N171" s="7" t="e">
        <v>#DIV/0!</v>
      </c>
      <c r="O171" s="7" t="e">
        <v>#DIV/0!</v>
      </c>
      <c r="P171" s="7">
        <v>0</v>
      </c>
      <c r="Q171" s="7">
        <v>630.56549193657304</v>
      </c>
      <c r="R171" s="7">
        <v>4162.4305216784496</v>
      </c>
      <c r="S171" s="7">
        <v>5504.64154989297</v>
      </c>
      <c r="T171" s="7" t="e">
        <v>#DIV/0!</v>
      </c>
      <c r="U171" s="7" t="e">
        <v>#DIV/0!</v>
      </c>
      <c r="V171" s="7">
        <v>2526.4022280504182</v>
      </c>
    </row>
    <row r="172" spans="1:22" hidden="1" x14ac:dyDescent="0.35">
      <c r="A172" s="6" t="s">
        <v>188</v>
      </c>
      <c r="B172" s="7">
        <v>2476.27300191115</v>
      </c>
      <c r="C172" s="7">
        <v>5135.4169259031396</v>
      </c>
      <c r="D172" s="7">
        <v>1840.0061615767299</v>
      </c>
      <c r="E172" s="7">
        <v>15104.1753598088</v>
      </c>
      <c r="F172" s="7" t="e">
        <v>#DIV/0!</v>
      </c>
      <c r="G172" s="7" t="e">
        <v>#DIV/0!</v>
      </c>
      <c r="H172" s="7" t="e">
        <v>#DIV/0!</v>
      </c>
      <c r="I172" s="7" t="e">
        <v>#DIV/0!</v>
      </c>
      <c r="J172" s="7">
        <v>0</v>
      </c>
      <c r="K172" s="7" t="e">
        <v>#DIV/0!</v>
      </c>
      <c r="L172" s="7" t="e">
        <v>#DIV/0!</v>
      </c>
      <c r="M172" s="7" t="e">
        <v>#DIV/0!</v>
      </c>
      <c r="N172" s="7" t="e">
        <v>#DIV/0!</v>
      </c>
      <c r="O172" s="7" t="e">
        <v>#DIV/0!</v>
      </c>
      <c r="P172" s="7">
        <v>0</v>
      </c>
      <c r="Q172" s="7" t="e">
        <v>#DIV/0!</v>
      </c>
      <c r="R172" s="7" t="e">
        <v>#DIV/0!</v>
      </c>
      <c r="S172" s="7" t="e">
        <v>#DIV/0!</v>
      </c>
      <c r="T172" s="7" t="e">
        <v>#DIV/0!</v>
      </c>
      <c r="U172" s="7">
        <v>1125.36190555384</v>
      </c>
      <c r="V172" s="7">
        <v>3668.7476221076654</v>
      </c>
    </row>
    <row r="173" spans="1:22" hidden="1" x14ac:dyDescent="0.35">
      <c r="A173" s="6" t="s">
        <v>186</v>
      </c>
      <c r="B173" s="7">
        <v>9177.7207121187093</v>
      </c>
      <c r="C173" s="7">
        <v>20683.924161950301</v>
      </c>
      <c r="D173" s="7" t="e">
        <v>#DIV/0!</v>
      </c>
      <c r="E173" s="7">
        <v>73366.394386236207</v>
      </c>
      <c r="F173" s="7" t="e">
        <v>#DIV/0!</v>
      </c>
      <c r="G173" s="7" t="e">
        <v>#DIV/0!</v>
      </c>
      <c r="H173" s="7">
        <v>0</v>
      </c>
      <c r="I173" s="7">
        <v>0</v>
      </c>
      <c r="J173" s="7">
        <v>0</v>
      </c>
      <c r="K173" s="7">
        <v>0</v>
      </c>
      <c r="L173" s="7">
        <v>0</v>
      </c>
      <c r="M173" s="7">
        <v>0</v>
      </c>
      <c r="N173" s="7">
        <v>0</v>
      </c>
      <c r="O173" s="7">
        <v>0</v>
      </c>
      <c r="P173" s="7">
        <v>0</v>
      </c>
      <c r="Q173" s="7">
        <v>0</v>
      </c>
      <c r="R173" s="7">
        <v>6252.6208984100804</v>
      </c>
      <c r="S173" s="7" t="e">
        <v>#DIV/0!</v>
      </c>
      <c r="T173" s="7">
        <v>0</v>
      </c>
      <c r="U173" s="7">
        <v>0</v>
      </c>
      <c r="V173" s="7">
        <v>6842.5412599197061</v>
      </c>
    </row>
    <row r="174" spans="1:22" hidden="1" x14ac:dyDescent="0.35">
      <c r="A174" s="6" t="s">
        <v>185</v>
      </c>
      <c r="B174" s="7">
        <v>1758.05491658815</v>
      </c>
      <c r="C174" s="7">
        <v>3877.2872725378102</v>
      </c>
      <c r="D174" s="7">
        <v>4679.0659533467096</v>
      </c>
      <c r="E174" s="7">
        <v>3645.3003737912099</v>
      </c>
      <c r="F174" s="7" t="e">
        <v>#DIV/0!</v>
      </c>
      <c r="G174" s="7" t="e">
        <v>#DIV/0!</v>
      </c>
      <c r="H174" s="7">
        <v>0</v>
      </c>
      <c r="I174" s="7" t="e">
        <v>#DIV/0!</v>
      </c>
      <c r="J174" s="7">
        <v>0</v>
      </c>
      <c r="K174" s="7" t="e">
        <v>#DIV/0!</v>
      </c>
      <c r="L174" s="7" t="e">
        <v>#DIV/0!</v>
      </c>
      <c r="M174" s="7" t="e">
        <v>#DIV/0!</v>
      </c>
      <c r="N174" s="7" t="e">
        <v>#DIV/0!</v>
      </c>
      <c r="O174" s="7" t="e">
        <v>#DIV/0!</v>
      </c>
      <c r="P174" s="7">
        <v>0</v>
      </c>
      <c r="Q174" s="7" t="e">
        <v>#DIV/0!</v>
      </c>
      <c r="R174" s="7">
        <v>1188.8067608835499</v>
      </c>
      <c r="S174" s="7">
        <v>1342.76730949022</v>
      </c>
      <c r="T174" s="7" t="e">
        <v>#DIV/0!</v>
      </c>
      <c r="U174" s="7" t="e">
        <v>#DIV/0!</v>
      </c>
      <c r="V174" s="7">
        <v>1832.3647318486276</v>
      </c>
    </row>
    <row r="175" spans="1:22" hidden="1" x14ac:dyDescent="0.35">
      <c r="A175" s="6" t="s">
        <v>187</v>
      </c>
      <c r="B175" s="7">
        <v>5372.6126169763102</v>
      </c>
      <c r="C175" s="7">
        <v>12263.7745147357</v>
      </c>
      <c r="D175" s="7">
        <v>4090.0983407999802</v>
      </c>
      <c r="E175" s="7">
        <v>36587.332759375196</v>
      </c>
      <c r="F175" s="7">
        <v>1567.91762842767</v>
      </c>
      <c r="G175" s="7" t="e">
        <v>#DIV/0!</v>
      </c>
      <c r="H175" s="7">
        <v>0</v>
      </c>
      <c r="I175" s="7" t="e">
        <v>#DIV/0!</v>
      </c>
      <c r="J175" s="7">
        <v>0</v>
      </c>
      <c r="K175" s="7" t="e">
        <v>#DIV/0!</v>
      </c>
      <c r="L175" s="7" t="e">
        <v>#DIV/0!</v>
      </c>
      <c r="M175" s="7" t="e">
        <v>#DIV/0!</v>
      </c>
      <c r="N175" s="7" t="e">
        <v>#DIV/0!</v>
      </c>
      <c r="O175" s="7">
        <v>0</v>
      </c>
      <c r="P175" s="7" t="e">
        <v>#DIV/0!</v>
      </c>
      <c r="Q175" s="7">
        <v>0</v>
      </c>
      <c r="R175" s="7" t="e">
        <v>#DIV/0!</v>
      </c>
      <c r="S175" s="7" t="e">
        <v>#DIV/0!</v>
      </c>
      <c r="T175" s="7" t="e">
        <v>#DIV/0!</v>
      </c>
      <c r="U175" s="7" t="e">
        <v>#DIV/0!</v>
      </c>
      <c r="V175" s="7">
        <v>6653.5262067016502</v>
      </c>
    </row>
    <row r="176" spans="1:22" hidden="1" x14ac:dyDescent="0.35">
      <c r="A176" s="6" t="s">
        <v>218</v>
      </c>
      <c r="B176" s="7">
        <v>118167.30138110201</v>
      </c>
      <c r="C176" s="7">
        <v>244662.336917295</v>
      </c>
      <c r="D176" s="7">
        <v>168838.22675650101</v>
      </c>
      <c r="E176" s="7">
        <v>372062.20109514799</v>
      </c>
      <c r="F176" s="7">
        <v>356451.15309485397</v>
      </c>
      <c r="G176" s="7">
        <v>337286.21343419002</v>
      </c>
      <c r="H176" s="7" t="e">
        <v>#DIV/0!</v>
      </c>
      <c r="I176" s="7">
        <v>547151.73764172895</v>
      </c>
      <c r="J176" s="7">
        <v>469988.62879322498</v>
      </c>
      <c r="K176" s="7">
        <v>13765.9965905516</v>
      </c>
      <c r="L176" s="7">
        <v>31830.0258959723</v>
      </c>
      <c r="M176" s="7">
        <v>3627.0299831981802</v>
      </c>
      <c r="N176" s="7">
        <v>6503.8509964805598</v>
      </c>
      <c r="O176" s="7">
        <v>2668.5500425474202</v>
      </c>
      <c r="P176" s="7">
        <v>960.68898924518999</v>
      </c>
      <c r="Q176" s="7">
        <v>11011.4733328447</v>
      </c>
      <c r="R176" s="7">
        <v>96058.589607790607</v>
      </c>
      <c r="S176" s="7">
        <v>120607.639628804</v>
      </c>
      <c r="T176" s="7">
        <v>51149.829391605599</v>
      </c>
      <c r="U176" s="7">
        <v>40572.244371471403</v>
      </c>
      <c r="V176" s="7">
        <v>157545.45883918717</v>
      </c>
    </row>
    <row r="177" spans="1:22" hidden="1" x14ac:dyDescent="0.35">
      <c r="A177" s="6" t="s">
        <v>262</v>
      </c>
      <c r="B177" s="7">
        <v>21728.810669435185</v>
      </c>
      <c r="C177" s="7">
        <v>44978.609343123993</v>
      </c>
      <c r="D177" s="7">
        <v>34587.872024843426</v>
      </c>
      <c r="E177" s="7">
        <v>67471.346268357549</v>
      </c>
      <c r="F177" s="7">
        <v>116553.93130395252</v>
      </c>
      <c r="G177" s="7">
        <v>160668.54357197025</v>
      </c>
      <c r="H177" s="7">
        <v>0</v>
      </c>
      <c r="I177" s="7">
        <v>217977.48557203001</v>
      </c>
      <c r="J177" s="7">
        <v>93034.8669777045</v>
      </c>
      <c r="K177" s="7">
        <v>3909.2000072916667</v>
      </c>
      <c r="L177" s="7">
        <v>8866.4743396139329</v>
      </c>
      <c r="M177" s="7">
        <v>1110.2557981535431</v>
      </c>
      <c r="N177" s="7">
        <v>2000.502326932246</v>
      </c>
      <c r="O177" s="7">
        <v>829.53978875025859</v>
      </c>
      <c r="P177" s="7">
        <v>213.45663606314758</v>
      </c>
      <c r="Q177" s="7">
        <v>3172.992932280848</v>
      </c>
      <c r="R177" s="7">
        <v>23596.229795467763</v>
      </c>
      <c r="S177" s="7">
        <v>32533.611326475297</v>
      </c>
      <c r="T177" s="7">
        <v>16450.58300508231</v>
      </c>
      <c r="U177" s="7">
        <v>11168.157601662924</v>
      </c>
      <c r="V177" s="7">
        <v>40041.273885848379</v>
      </c>
    </row>
    <row r="178" spans="1:22" hidden="1" x14ac:dyDescent="0.35"/>
    <row r="179" spans="1:22" hidden="1" x14ac:dyDescent="0.35"/>
    <row r="180" spans="1:22" hidden="1" x14ac:dyDescent="0.35"/>
    <row r="181" spans="1:22" hidden="1" x14ac:dyDescent="0.35">
      <c r="A181" s="5" t="s">
        <v>261</v>
      </c>
      <c r="B181" s="5" t="s">
        <v>3</v>
      </c>
      <c r="C181" s="5" t="s">
        <v>52</v>
      </c>
      <c r="D181" s="5" t="s">
        <v>288</v>
      </c>
      <c r="E181" s="5" t="s">
        <v>289</v>
      </c>
      <c r="F181" s="5" t="s">
        <v>290</v>
      </c>
      <c r="G181" s="5" t="s">
        <v>291</v>
      </c>
      <c r="H181" s="5" t="s">
        <v>292</v>
      </c>
      <c r="I181" s="5" t="s">
        <v>293</v>
      </c>
      <c r="J181" s="5" t="s">
        <v>294</v>
      </c>
      <c r="K181" s="5" t="s">
        <v>63</v>
      </c>
      <c r="L181" s="5" t="s">
        <v>295</v>
      </c>
      <c r="M181" s="5" t="s">
        <v>296</v>
      </c>
      <c r="N181" s="5" t="s">
        <v>297</v>
      </c>
      <c r="O181" s="5" t="s">
        <v>298</v>
      </c>
      <c r="P181" s="5" t="s">
        <v>299</v>
      </c>
      <c r="Q181" s="5" t="s">
        <v>300</v>
      </c>
      <c r="R181" s="5" t="s">
        <v>70</v>
      </c>
      <c r="S181" s="5" t="s">
        <v>301</v>
      </c>
      <c r="T181" s="5" t="s">
        <v>302</v>
      </c>
      <c r="U181" s="5" t="s">
        <v>303</v>
      </c>
    </row>
    <row r="182" spans="1:22" hidden="1" x14ac:dyDescent="0.35">
      <c r="A182" s="5" t="s">
        <v>181</v>
      </c>
      <c r="B182" s="15">
        <v>38638.146794740504</v>
      </c>
      <c r="C182" s="15">
        <v>76828.1946002935</v>
      </c>
      <c r="D182" s="15">
        <v>85031.468408246903</v>
      </c>
      <c r="E182" s="15">
        <v>91172.556568800093</v>
      </c>
      <c r="F182" s="15">
        <v>4319.0733317480599</v>
      </c>
      <c r="G182" s="15">
        <v>9176.9388737951595</v>
      </c>
      <c r="H182" s="15"/>
      <c r="I182" s="15"/>
      <c r="J182" s="15">
        <v>0</v>
      </c>
      <c r="K182" s="15">
        <v>4778.7849032162803</v>
      </c>
      <c r="L182" s="15">
        <v>15781.957552952499</v>
      </c>
      <c r="M182" s="15"/>
      <c r="N182" s="15"/>
      <c r="O182" s="15"/>
      <c r="P182" s="15">
        <v>0</v>
      </c>
      <c r="Q182" s="15">
        <v>2071.8609045175099</v>
      </c>
      <c r="R182" s="15">
        <v>38671.418991266401</v>
      </c>
      <c r="S182" s="15">
        <v>47327.651705514603</v>
      </c>
      <c r="T182" s="15">
        <v>21449.359419100299</v>
      </c>
      <c r="U182" s="15">
        <v>20286.010966688598</v>
      </c>
    </row>
    <row r="183" spans="1:22" hidden="1" x14ac:dyDescent="0.35">
      <c r="A183" s="5" t="s">
        <v>182</v>
      </c>
      <c r="B183" s="15">
        <v>13643.5449746414</v>
      </c>
      <c r="C183" s="15">
        <v>24214.8978514009</v>
      </c>
      <c r="D183" s="15">
        <v>27720.255979431899</v>
      </c>
      <c r="E183" s="15">
        <v>26996.526337538398</v>
      </c>
      <c r="F183" s="15">
        <v>421.782232698803</v>
      </c>
      <c r="G183" s="15"/>
      <c r="H183" s="15"/>
      <c r="I183" s="15">
        <v>0</v>
      </c>
      <c r="J183" s="15">
        <v>0</v>
      </c>
      <c r="K183" s="15">
        <v>2975.08037993174</v>
      </c>
      <c r="L183" s="15">
        <v>5812.7260530721896</v>
      </c>
      <c r="M183" s="15">
        <v>768.15537628239895</v>
      </c>
      <c r="N183" s="15"/>
      <c r="O183" s="15">
        <v>1136.01250039755</v>
      </c>
      <c r="P183" s="15"/>
      <c r="Q183" s="15">
        <v>2875.0540425273698</v>
      </c>
      <c r="R183" s="15">
        <v>17368.284275278202</v>
      </c>
      <c r="S183" s="15">
        <v>21739.354338962799</v>
      </c>
      <c r="T183" s="15">
        <v>11380.972494477601</v>
      </c>
      <c r="U183" s="15">
        <v>5779.9114177947504</v>
      </c>
    </row>
    <row r="184" spans="1:22" hidden="1" x14ac:dyDescent="0.35">
      <c r="A184" s="5" t="s">
        <v>190</v>
      </c>
      <c r="B184" s="15">
        <v>12027.4557373067</v>
      </c>
      <c r="C184" s="15">
        <v>19450.193997234201</v>
      </c>
      <c r="D184" s="15">
        <v>18808.5648716861</v>
      </c>
      <c r="E184" s="15">
        <v>29364.168639068299</v>
      </c>
      <c r="F184" s="15">
        <v>1417.58109668153</v>
      </c>
      <c r="G184" s="15">
        <v>2517.3777288558199</v>
      </c>
      <c r="H184" s="15"/>
      <c r="I184" s="15"/>
      <c r="J184" s="15"/>
      <c r="K184" s="15">
        <v>4537.2126826244803</v>
      </c>
      <c r="L184" s="15">
        <v>4855.2580806767101</v>
      </c>
      <c r="M184" s="15">
        <v>2266.3494294406801</v>
      </c>
      <c r="N184" s="15">
        <v>3498.66063818067</v>
      </c>
      <c r="O184" s="15">
        <v>2002.21597830684</v>
      </c>
      <c r="P184" s="15">
        <v>960.42073532313805</v>
      </c>
      <c r="Q184" s="15">
        <v>5621.99675413978</v>
      </c>
      <c r="R184" s="15">
        <v>14640.845941372299</v>
      </c>
      <c r="S184" s="15">
        <v>18040.5638708031</v>
      </c>
      <c r="T184" s="15">
        <v>10069.6404391209</v>
      </c>
      <c r="U184" s="15">
        <v>5554.8739970676397</v>
      </c>
    </row>
    <row r="185" spans="1:22" hidden="1" x14ac:dyDescent="0.35">
      <c r="A185" s="5" t="s">
        <v>189</v>
      </c>
      <c r="B185" s="15">
        <v>23828.712356693599</v>
      </c>
      <c r="C185" s="15">
        <v>59743.415834626503</v>
      </c>
      <c r="D185" s="15">
        <v>895.42977939703496</v>
      </c>
      <c r="E185" s="15"/>
      <c r="F185" s="15">
        <v>335146.08043930499</v>
      </c>
      <c r="G185" s="15">
        <v>293693.64425104001</v>
      </c>
      <c r="H185" s="15"/>
      <c r="I185" s="15">
        <v>542735.69021842105</v>
      </c>
      <c r="J185" s="15">
        <v>460360.04098381998</v>
      </c>
      <c r="K185" s="15"/>
      <c r="L185" s="15"/>
      <c r="M185" s="15">
        <v>0</v>
      </c>
      <c r="N185" s="15">
        <v>0</v>
      </c>
      <c r="O185" s="15">
        <v>0</v>
      </c>
      <c r="P185" s="15">
        <v>0</v>
      </c>
      <c r="Q185" s="15"/>
      <c r="R185" s="15"/>
      <c r="S185" s="15"/>
      <c r="T185" s="15"/>
      <c r="U185" s="15"/>
    </row>
    <row r="186" spans="1:22" hidden="1" x14ac:dyDescent="0.35">
      <c r="A186" s="5" t="s">
        <v>184</v>
      </c>
      <c r="B186" s="15">
        <v>11015.936499565199</v>
      </c>
      <c r="C186" s="15">
        <v>23059.980729058101</v>
      </c>
      <c r="D186" s="15">
        <v>27652.4427169833</v>
      </c>
      <c r="E186" s="15">
        <v>22877.262214463699</v>
      </c>
      <c r="F186" s="15"/>
      <c r="G186" s="15"/>
      <c r="H186" s="15"/>
      <c r="I186" s="15"/>
      <c r="J186" s="15">
        <v>0</v>
      </c>
      <c r="K186" s="15">
        <v>546.78781822455198</v>
      </c>
      <c r="L186" s="15">
        <v>2143.8458693021498</v>
      </c>
      <c r="M186" s="15">
        <v>0</v>
      </c>
      <c r="N186" s="15">
        <v>0</v>
      </c>
      <c r="O186" s="15">
        <v>0</v>
      </c>
      <c r="P186" s="15">
        <v>0</v>
      </c>
      <c r="Q186" s="15"/>
      <c r="R186" s="15">
        <v>10426.8413670625</v>
      </c>
      <c r="S186" s="15">
        <v>13172.6608818594</v>
      </c>
      <c r="T186" s="15">
        <v>4653.6962861894499</v>
      </c>
      <c r="U186" s="15">
        <v>4858.70055306424</v>
      </c>
    </row>
    <row r="187" spans="1:22" hidden="1" x14ac:dyDescent="0.35">
      <c r="A187" s="5" t="s">
        <v>183</v>
      </c>
      <c r="B187" s="15">
        <v>2911.1583721432899</v>
      </c>
      <c r="C187" s="15">
        <v>4845.2799693287998</v>
      </c>
      <c r="D187" s="15">
        <v>6323.1612804646102</v>
      </c>
      <c r="E187" s="15">
        <v>3537.5449493456299</v>
      </c>
      <c r="F187" s="15"/>
      <c r="G187" s="15"/>
      <c r="H187" s="15"/>
      <c r="I187" s="15">
        <v>0</v>
      </c>
      <c r="J187" s="15">
        <v>0</v>
      </c>
      <c r="K187" s="15">
        <v>760.53767649301506</v>
      </c>
      <c r="L187" s="15">
        <v>1641.50692532168</v>
      </c>
      <c r="M187" s="15"/>
      <c r="N187" s="15"/>
      <c r="O187" s="15"/>
      <c r="P187" s="15">
        <v>0</v>
      </c>
      <c r="Q187" s="15">
        <v>630.56549193657304</v>
      </c>
      <c r="R187" s="15">
        <v>4162.4305216784496</v>
      </c>
      <c r="S187" s="15">
        <v>5504.64154989297</v>
      </c>
      <c r="T187" s="15"/>
      <c r="U187" s="15"/>
    </row>
    <row r="188" spans="1:22" hidden="1" x14ac:dyDescent="0.35">
      <c r="A188" s="5" t="s">
        <v>188</v>
      </c>
      <c r="B188" s="15">
        <v>2476.27300191115</v>
      </c>
      <c r="C188" s="15">
        <v>5135.4169259031396</v>
      </c>
      <c r="D188" s="15">
        <v>1840.0061615767299</v>
      </c>
      <c r="E188" s="15">
        <v>15104.1753598088</v>
      </c>
      <c r="F188" s="15"/>
      <c r="G188" s="15"/>
      <c r="H188" s="15"/>
      <c r="I188" s="15"/>
      <c r="J188" s="15">
        <v>0</v>
      </c>
      <c r="K188" s="15"/>
      <c r="L188" s="15"/>
      <c r="M188" s="15"/>
      <c r="N188" s="15"/>
      <c r="O188" s="15"/>
      <c r="P188" s="15">
        <v>0</v>
      </c>
      <c r="Q188" s="15"/>
      <c r="R188" s="15"/>
      <c r="S188" s="15"/>
      <c r="T188" s="15"/>
      <c r="U188" s="15">
        <v>1125.36190555384</v>
      </c>
    </row>
    <row r="189" spans="1:22" hidden="1" x14ac:dyDescent="0.35">
      <c r="A189" s="5" t="s">
        <v>186</v>
      </c>
      <c r="B189" s="15">
        <v>9177.7207121187093</v>
      </c>
      <c r="C189" s="15">
        <v>20683.924161950301</v>
      </c>
      <c r="D189" s="15"/>
      <c r="E189" s="15">
        <v>73366.394386236207</v>
      </c>
      <c r="F189" s="15"/>
      <c r="G189" s="15"/>
      <c r="H189" s="15">
        <v>0</v>
      </c>
      <c r="I189" s="15">
        <v>0</v>
      </c>
      <c r="J189" s="15">
        <v>0</v>
      </c>
      <c r="K189" s="15">
        <v>0</v>
      </c>
      <c r="L189" s="15">
        <v>0</v>
      </c>
      <c r="M189" s="15">
        <v>0</v>
      </c>
      <c r="N189" s="15">
        <v>0</v>
      </c>
      <c r="O189" s="15">
        <v>0</v>
      </c>
      <c r="P189" s="15">
        <v>0</v>
      </c>
      <c r="Q189" s="15">
        <v>0</v>
      </c>
      <c r="R189" s="15">
        <v>6252.6208984100804</v>
      </c>
      <c r="S189" s="15"/>
      <c r="T189" s="15">
        <v>0</v>
      </c>
      <c r="U189" s="15">
        <v>0</v>
      </c>
    </row>
    <row r="190" spans="1:22" hidden="1" x14ac:dyDescent="0.35">
      <c r="A190" s="5" t="s">
        <v>185</v>
      </c>
      <c r="B190" s="15">
        <v>1758.05491658815</v>
      </c>
      <c r="C190" s="15">
        <v>3877.2872725378102</v>
      </c>
      <c r="D190" s="15">
        <v>4679.0659533467096</v>
      </c>
      <c r="E190" s="15">
        <v>3645.3003737912099</v>
      </c>
      <c r="F190" s="15"/>
      <c r="G190" s="15"/>
      <c r="H190" s="15">
        <v>0</v>
      </c>
      <c r="I190" s="15"/>
      <c r="J190" s="15">
        <v>0</v>
      </c>
      <c r="K190" s="15"/>
      <c r="L190" s="15"/>
      <c r="M190" s="15"/>
      <c r="N190" s="15"/>
      <c r="O190" s="15"/>
      <c r="P190" s="15">
        <v>0</v>
      </c>
      <c r="Q190" s="15"/>
      <c r="R190" s="15">
        <v>1188.8067608835499</v>
      </c>
      <c r="S190" s="15">
        <v>1342.76730949022</v>
      </c>
      <c r="T190" s="15"/>
      <c r="U190" s="15"/>
    </row>
    <row r="191" spans="1:22" hidden="1" x14ac:dyDescent="0.35">
      <c r="A191" s="5" t="s">
        <v>187</v>
      </c>
      <c r="B191" s="15">
        <v>5372.6126169763102</v>
      </c>
      <c r="C191" s="15">
        <v>12263.7745147357</v>
      </c>
      <c r="D191" s="15">
        <v>4090.0983407999802</v>
      </c>
      <c r="E191" s="15">
        <v>36587.332759375196</v>
      </c>
      <c r="F191" s="15">
        <v>1567.91762842767</v>
      </c>
      <c r="G191" s="15"/>
      <c r="H191" s="15">
        <v>0</v>
      </c>
      <c r="I191" s="15"/>
      <c r="J191" s="15">
        <v>0</v>
      </c>
      <c r="K191" s="15"/>
      <c r="L191" s="15"/>
      <c r="M191" s="15"/>
      <c r="N191" s="15"/>
      <c r="O191" s="15">
        <v>0</v>
      </c>
      <c r="P191" s="15"/>
      <c r="Q191" s="15">
        <v>0</v>
      </c>
      <c r="R191" s="15"/>
      <c r="S191" s="15"/>
      <c r="T191" s="15"/>
      <c r="U191" s="15"/>
    </row>
    <row r="192" spans="1:22" hidden="1" x14ac:dyDescent="0.35">
      <c r="A192" s="5" t="s">
        <v>218</v>
      </c>
      <c r="B192" s="15">
        <v>118167.30138110201</v>
      </c>
      <c r="C192" s="15">
        <v>244662.336917295</v>
      </c>
      <c r="D192" s="15">
        <v>168838.22675650101</v>
      </c>
      <c r="E192" s="15">
        <v>372062.20109514799</v>
      </c>
      <c r="F192" s="15">
        <v>356451.15309485397</v>
      </c>
      <c r="G192" s="15">
        <v>337286.21343419002</v>
      </c>
      <c r="H192" s="15"/>
      <c r="I192" s="15">
        <v>547151.73764172895</v>
      </c>
      <c r="J192" s="15">
        <v>469988.62879322498</v>
      </c>
      <c r="K192" s="15">
        <v>13765.9965905516</v>
      </c>
      <c r="L192" s="15">
        <v>31830.0258959723</v>
      </c>
      <c r="M192" s="15">
        <v>3627.0299831981802</v>
      </c>
      <c r="N192" s="15">
        <v>6503.8509964805598</v>
      </c>
      <c r="O192" s="15">
        <v>2668.5500425474202</v>
      </c>
      <c r="P192" s="15">
        <v>960.68898924518999</v>
      </c>
      <c r="Q192" s="15">
        <v>11011.4733328447</v>
      </c>
      <c r="R192" s="15">
        <v>96058.589607790607</v>
      </c>
      <c r="S192" s="15">
        <v>120607.639628804</v>
      </c>
      <c r="T192" s="15">
        <v>51149.829391605599</v>
      </c>
      <c r="U192" s="15">
        <v>40572.244371471403</v>
      </c>
    </row>
    <row r="193" spans="1:39" hidden="1" x14ac:dyDescent="0.35"/>
    <row r="194" spans="1:39" hidden="1" x14ac:dyDescent="0.35">
      <c r="A194" s="5" t="s">
        <v>4</v>
      </c>
      <c r="B194" s="7">
        <v>57124.002777000009</v>
      </c>
      <c r="C194" s="7">
        <v>22652.0013</v>
      </c>
      <c r="D194" s="7">
        <v>13989.000499999998</v>
      </c>
      <c r="E194" s="7">
        <v>5911.000399999999</v>
      </c>
      <c r="F194" s="7">
        <v>2752.0004000000004</v>
      </c>
      <c r="G194" s="7">
        <v>1209.0002999999999</v>
      </c>
      <c r="H194" s="7">
        <v>608.99989999999991</v>
      </c>
      <c r="I194" s="7">
        <v>266</v>
      </c>
      <c r="J194" s="7">
        <v>668.00019999999995</v>
      </c>
      <c r="K194" s="7">
        <v>25558.000876999999</v>
      </c>
      <c r="L194" s="7">
        <v>5839.0001770000008</v>
      </c>
      <c r="M194" s="7">
        <v>6928.0000999999993</v>
      </c>
      <c r="N194" s="7">
        <v>2634.0001999999999</v>
      </c>
      <c r="O194" s="7">
        <v>2266.9998999999993</v>
      </c>
      <c r="P194" s="7">
        <v>2027</v>
      </c>
      <c r="Q194" s="7">
        <v>12791.000599999999</v>
      </c>
      <c r="R194" s="7">
        <v>8914.0005999999994</v>
      </c>
      <c r="S194" s="7">
        <v>6003.0002999999997</v>
      </c>
      <c r="T194" s="7">
        <v>1338.0003999999999</v>
      </c>
      <c r="U194" s="7">
        <v>1572.9999000000003</v>
      </c>
    </row>
    <row r="195" spans="1:39" ht="58" hidden="1" x14ac:dyDescent="0.35">
      <c r="AG195" s="14" t="s">
        <v>277</v>
      </c>
      <c r="AH195" s="14" t="s">
        <v>272</v>
      </c>
      <c r="AI195" s="14" t="s">
        <v>273</v>
      </c>
      <c r="AJ195" s="14" t="s">
        <v>274</v>
      </c>
      <c r="AK195" s="14" t="s">
        <v>287</v>
      </c>
    </row>
    <row r="196" spans="1:39" hidden="1" x14ac:dyDescent="0.35">
      <c r="A196" s="5" t="s">
        <v>181</v>
      </c>
      <c r="B196" s="21">
        <f>+SUM(B182*B$194)</f>
        <v>2207165604.8008904</v>
      </c>
      <c r="C196" s="21">
        <f t="shared" ref="C196:U196" si="7">+SUM(C182*C$194)</f>
        <v>1740312363.9625013</v>
      </c>
      <c r="D196" s="21">
        <f t="shared" si="7"/>
        <v>1189505254.0787001</v>
      </c>
      <c r="E196" s="21">
        <f t="shared" si="7"/>
        <v>538921018.34719992</v>
      </c>
      <c r="F196" s="21">
        <f t="shared" si="7"/>
        <v>11886091.536599996</v>
      </c>
      <c r="G196" s="21">
        <f t="shared" si="7"/>
        <v>11094921.85150001</v>
      </c>
      <c r="H196" s="21">
        <f t="shared" si="7"/>
        <v>0</v>
      </c>
      <c r="I196" s="21">
        <f t="shared" si="7"/>
        <v>0</v>
      </c>
      <c r="J196" s="21">
        <f t="shared" si="7"/>
        <v>0</v>
      </c>
      <c r="K196" s="21">
        <f t="shared" si="7"/>
        <v>122136188.74739605</v>
      </c>
      <c r="L196" s="21">
        <f t="shared" si="7"/>
        <v>92150852.945096135</v>
      </c>
      <c r="M196" s="21">
        <f t="shared" si="7"/>
        <v>0</v>
      </c>
      <c r="N196" s="21">
        <f t="shared" si="7"/>
        <v>0</v>
      </c>
      <c r="O196" s="21">
        <f t="shared" si="7"/>
        <v>0</v>
      </c>
      <c r="P196" s="21">
        <f t="shared" si="7"/>
        <v>0</v>
      </c>
      <c r="Q196" s="21">
        <f t="shared" si="7"/>
        <v>26501174.07280001</v>
      </c>
      <c r="R196" s="21">
        <f t="shared" si="7"/>
        <v>344717052.09100008</v>
      </c>
      <c r="S196" s="21">
        <f t="shared" si="7"/>
        <v>284107907.38649964</v>
      </c>
      <c r="T196" s="21">
        <f t="shared" si="7"/>
        <v>28699251.482499965</v>
      </c>
      <c r="U196" s="21">
        <f t="shared" si="7"/>
        <v>31909893.222000074</v>
      </c>
      <c r="AG196" s="7">
        <v>2010571606.6526599</v>
      </c>
      <c r="AH196" s="11">
        <f>+SUM(B196-AG196)/AG196</f>
        <v>9.7780152419208774E-2</v>
      </c>
      <c r="AI196" s="5">
        <v>2018</v>
      </c>
      <c r="AJ196" s="5" t="s">
        <v>282</v>
      </c>
      <c r="AK196" s="5" t="s">
        <v>551</v>
      </c>
      <c r="AM196" s="20"/>
    </row>
    <row r="197" spans="1:39" hidden="1" x14ac:dyDescent="0.35">
      <c r="A197" s="5" t="s">
        <v>182</v>
      </c>
      <c r="B197" s="21">
        <f t="shared" ref="B197:U197" si="8">+SUM(B183*B$194)</f>
        <v>779373901.01953983</v>
      </c>
      <c r="C197" s="21">
        <f t="shared" si="8"/>
        <v>548515897.60930037</v>
      </c>
      <c r="D197" s="21">
        <f t="shared" si="8"/>
        <v>387778674.75640076</v>
      </c>
      <c r="E197" s="21">
        <f t="shared" si="8"/>
        <v>159576477.97979999</v>
      </c>
      <c r="F197" s="21">
        <f t="shared" si="8"/>
        <v>1160744.873099999</v>
      </c>
      <c r="G197" s="21">
        <f t="shared" si="8"/>
        <v>0</v>
      </c>
      <c r="H197" s="21">
        <f t="shared" si="8"/>
        <v>0</v>
      </c>
      <c r="I197" s="21">
        <f t="shared" si="8"/>
        <v>0</v>
      </c>
      <c r="J197" s="21">
        <f t="shared" si="8"/>
        <v>0</v>
      </c>
      <c r="K197" s="21">
        <f t="shared" si="8"/>
        <v>76037106.959440902</v>
      </c>
      <c r="L197" s="21">
        <f t="shared" si="8"/>
        <v>33940508.452741034</v>
      </c>
      <c r="M197" s="21">
        <f t="shared" si="8"/>
        <v>5321780.523699997</v>
      </c>
      <c r="N197" s="21">
        <f t="shared" si="8"/>
        <v>0</v>
      </c>
      <c r="O197" s="21">
        <f t="shared" si="8"/>
        <v>2575340.2247999948</v>
      </c>
      <c r="P197" s="21">
        <f t="shared" si="8"/>
        <v>0</v>
      </c>
      <c r="Q197" s="21">
        <f t="shared" si="8"/>
        <v>36774817.98300001</v>
      </c>
      <c r="R197" s="21">
        <f t="shared" si="8"/>
        <v>154820896.45080045</v>
      </c>
      <c r="S197" s="21">
        <f t="shared" si="8"/>
        <v>130501350.61859998</v>
      </c>
      <c r="T197" s="21">
        <f t="shared" si="8"/>
        <v>15227745.750000026</v>
      </c>
      <c r="U197" s="21">
        <f t="shared" si="8"/>
        <v>9091800.0822000019</v>
      </c>
      <c r="AG197" s="7">
        <v>690987478.78620303</v>
      </c>
      <c r="AH197" s="11">
        <f>+SUM(B197-AG197)/AG197</f>
        <v>0.12791320385225716</v>
      </c>
      <c r="AI197" s="5">
        <v>2018</v>
      </c>
      <c r="AJ197" s="5" t="s">
        <v>282</v>
      </c>
      <c r="AK197" s="5" t="s">
        <v>551</v>
      </c>
      <c r="AM197" s="20"/>
    </row>
    <row r="198" spans="1:39" hidden="1" x14ac:dyDescent="0.35">
      <c r="A198" s="5" t="s">
        <v>190</v>
      </c>
      <c r="B198" s="21">
        <f t="shared" ref="B198:U198" si="9">+SUM(B184*B$194)</f>
        <v>687056414.93815267</v>
      </c>
      <c r="C198" s="21">
        <f t="shared" si="9"/>
        <v>440585819.71060133</v>
      </c>
      <c r="D198" s="21">
        <f t="shared" si="9"/>
        <v>263113023.39429924</v>
      </c>
      <c r="E198" s="21">
        <f t="shared" si="9"/>
        <v>173571612.57120013</v>
      </c>
      <c r="F198" s="21">
        <f t="shared" si="9"/>
        <v>3901183.7451000097</v>
      </c>
      <c r="G198" s="21">
        <f t="shared" si="9"/>
        <v>3043510.4294000049</v>
      </c>
      <c r="H198" s="21">
        <f t="shared" si="9"/>
        <v>0</v>
      </c>
      <c r="I198" s="21">
        <f t="shared" si="9"/>
        <v>0</v>
      </c>
      <c r="J198" s="21">
        <f t="shared" si="9"/>
        <v>0</v>
      </c>
      <c r="K198" s="21">
        <f t="shared" si="9"/>
        <v>115962085.72165199</v>
      </c>
      <c r="L198" s="21">
        <f t="shared" si="9"/>
        <v>28349852.792451993</v>
      </c>
      <c r="M198" s="21">
        <f t="shared" si="9"/>
        <v>15701269.073799973</v>
      </c>
      <c r="N198" s="21">
        <f t="shared" si="9"/>
        <v>9215472.8207000121</v>
      </c>
      <c r="O198" s="21">
        <f t="shared" si="9"/>
        <v>4539023.4226000076</v>
      </c>
      <c r="P198" s="21">
        <f t="shared" si="9"/>
        <v>1946772.8305000009</v>
      </c>
      <c r="Q198" s="21">
        <f t="shared" si="9"/>
        <v>71910963.855399981</v>
      </c>
      <c r="R198" s="21">
        <f t="shared" si="9"/>
        <v>130508509.50590023</v>
      </c>
      <c r="S198" s="21">
        <f t="shared" si="9"/>
        <v>108297510.32860017</v>
      </c>
      <c r="T198" s="21">
        <f t="shared" si="9"/>
        <v>13473182.935399938</v>
      </c>
      <c r="U198" s="21">
        <f t="shared" si="9"/>
        <v>8737816.2418999989</v>
      </c>
      <c r="AG198" s="7"/>
    </row>
    <row r="199" spans="1:39" hidden="1" x14ac:dyDescent="0.35">
      <c r="A199" s="5" t="s">
        <v>189</v>
      </c>
      <c r="B199" s="21">
        <f t="shared" ref="B199:U199" si="10">+SUM(B185*B$194)</f>
        <v>1361191430.8360996</v>
      </c>
      <c r="C199" s="21">
        <f t="shared" si="10"/>
        <v>1353307933.1524</v>
      </c>
      <c r="D199" s="21">
        <f t="shared" si="10"/>
        <v>12526167.631700011</v>
      </c>
      <c r="E199" s="21">
        <f t="shared" si="10"/>
        <v>0</v>
      </c>
      <c r="F199" s="21">
        <f t="shared" si="10"/>
        <v>922322147.42739964</v>
      </c>
      <c r="G199" s="21">
        <f t="shared" si="10"/>
        <v>355075704.00760061</v>
      </c>
      <c r="H199" s="21">
        <f t="shared" si="10"/>
        <v>0</v>
      </c>
      <c r="I199" s="21">
        <f t="shared" si="10"/>
        <v>144367693.59810001</v>
      </c>
      <c r="J199" s="21">
        <f t="shared" si="10"/>
        <v>307520599.44919991</v>
      </c>
      <c r="K199" s="21">
        <f t="shared" si="10"/>
        <v>0</v>
      </c>
      <c r="L199" s="21">
        <f t="shared" si="10"/>
        <v>0</v>
      </c>
      <c r="M199" s="21">
        <f t="shared" si="10"/>
        <v>0</v>
      </c>
      <c r="N199" s="21">
        <f t="shared" si="10"/>
        <v>0</v>
      </c>
      <c r="O199" s="21">
        <f t="shared" si="10"/>
        <v>0</v>
      </c>
      <c r="P199" s="21">
        <f t="shared" si="10"/>
        <v>0</v>
      </c>
      <c r="Q199" s="21">
        <f t="shared" si="10"/>
        <v>0</v>
      </c>
      <c r="R199" s="21">
        <f t="shared" si="10"/>
        <v>0</v>
      </c>
      <c r="S199" s="21">
        <f t="shared" si="10"/>
        <v>0</v>
      </c>
      <c r="T199" s="21">
        <f t="shared" si="10"/>
        <v>0</v>
      </c>
      <c r="U199" s="21">
        <f t="shared" si="10"/>
        <v>0</v>
      </c>
      <c r="AG199" s="7"/>
    </row>
    <row r="200" spans="1:39" hidden="1" x14ac:dyDescent="0.35">
      <c r="A200" s="5" t="s">
        <v>184</v>
      </c>
      <c r="B200" s="21">
        <f t="shared" ref="B200:U200" si="11">+SUM(B186*B$194)</f>
        <v>629274387.19241822</v>
      </c>
      <c r="C200" s="21">
        <f t="shared" si="11"/>
        <v>522354713.45259905</v>
      </c>
      <c r="D200" s="21">
        <f t="shared" si="11"/>
        <v>386830034.99410069</v>
      </c>
      <c r="E200" s="21">
        <f t="shared" si="11"/>
        <v>135227506.1005998</v>
      </c>
      <c r="F200" s="21">
        <f t="shared" si="11"/>
        <v>0</v>
      </c>
      <c r="G200" s="21">
        <f t="shared" si="11"/>
        <v>0</v>
      </c>
      <c r="H200" s="21">
        <f t="shared" si="11"/>
        <v>0</v>
      </c>
      <c r="I200" s="21">
        <f t="shared" si="11"/>
        <v>0</v>
      </c>
      <c r="J200" s="21">
        <f t="shared" si="11"/>
        <v>0</v>
      </c>
      <c r="K200" s="21">
        <f t="shared" si="11"/>
        <v>13974803.537716016</v>
      </c>
      <c r="L200" s="21">
        <f t="shared" si="11"/>
        <v>12517916.410315974</v>
      </c>
      <c r="M200" s="21">
        <f t="shared" si="11"/>
        <v>0</v>
      </c>
      <c r="N200" s="21">
        <f t="shared" si="11"/>
        <v>0</v>
      </c>
      <c r="O200" s="21">
        <f t="shared" si="11"/>
        <v>0</v>
      </c>
      <c r="P200" s="21">
        <f t="shared" si="11"/>
        <v>0</v>
      </c>
      <c r="Q200" s="21">
        <f t="shared" si="11"/>
        <v>0</v>
      </c>
      <c r="R200" s="21">
        <f t="shared" si="11"/>
        <v>92944870.202099934</v>
      </c>
      <c r="S200" s="21">
        <f t="shared" si="11"/>
        <v>79075487.225600243</v>
      </c>
      <c r="T200" s="21">
        <f t="shared" si="11"/>
        <v>6226647.492399998</v>
      </c>
      <c r="U200" s="21">
        <f t="shared" si="11"/>
        <v>7642735.4840999953</v>
      </c>
      <c r="AG200" s="7">
        <v>620219332.53025496</v>
      </c>
      <c r="AH200" s="11">
        <f>+SUM(B200-AG200)/AG200</f>
        <v>1.459976203131582E-2</v>
      </c>
      <c r="AI200" s="5">
        <v>2018</v>
      </c>
      <c r="AJ200" s="5" t="s">
        <v>282</v>
      </c>
      <c r="AK200" s="5" t="s">
        <v>551</v>
      </c>
    </row>
    <row r="201" spans="1:39" hidden="1" x14ac:dyDescent="0.35">
      <c r="A201" s="5" t="s">
        <v>183</v>
      </c>
      <c r="B201" s="21">
        <f t="shared" ref="B201:U201" si="12">+SUM(B187*B$194)</f>
        <v>166297018.93460011</v>
      </c>
      <c r="C201" s="21">
        <f t="shared" si="12"/>
        <v>109755288.16409993</v>
      </c>
      <c r="D201" s="21">
        <f t="shared" si="12"/>
        <v>88454706.314000055</v>
      </c>
      <c r="E201" s="21">
        <f t="shared" si="12"/>
        <v>20910429.610599995</v>
      </c>
      <c r="F201" s="21">
        <f t="shared" si="12"/>
        <v>0</v>
      </c>
      <c r="G201" s="21">
        <f t="shared" si="12"/>
        <v>0</v>
      </c>
      <c r="H201" s="21">
        <f t="shared" si="12"/>
        <v>0</v>
      </c>
      <c r="I201" s="21">
        <f t="shared" si="12"/>
        <v>0</v>
      </c>
      <c r="J201" s="21">
        <f t="shared" si="12"/>
        <v>0</v>
      </c>
      <c r="K201" s="21">
        <f t="shared" si="12"/>
        <v>19437822.602800019</v>
      </c>
      <c r="L201" s="21">
        <f t="shared" si="12"/>
        <v>9584759.2275000159</v>
      </c>
      <c r="M201" s="21">
        <f t="shared" si="12"/>
        <v>0</v>
      </c>
      <c r="N201" s="21">
        <f t="shared" si="12"/>
        <v>0</v>
      </c>
      <c r="O201" s="21">
        <f t="shared" si="12"/>
        <v>0</v>
      </c>
      <c r="P201" s="21">
        <f t="shared" si="12"/>
        <v>0</v>
      </c>
      <c r="Q201" s="21">
        <f t="shared" si="12"/>
        <v>8065563.5857000006</v>
      </c>
      <c r="R201" s="21">
        <f t="shared" si="12"/>
        <v>37103908.167700008</v>
      </c>
      <c r="S201" s="21">
        <f t="shared" si="12"/>
        <v>33044364.875399962</v>
      </c>
      <c r="T201" s="21">
        <f t="shared" si="12"/>
        <v>0</v>
      </c>
      <c r="U201" s="21">
        <f t="shared" si="12"/>
        <v>0</v>
      </c>
      <c r="AG201" s="7"/>
    </row>
    <row r="202" spans="1:39" hidden="1" x14ac:dyDescent="0.35">
      <c r="A202" s="5" t="s">
        <v>188</v>
      </c>
      <c r="B202" s="21">
        <f t="shared" ref="B202:U202" si="13">+SUM(B188*B$194)</f>
        <v>141454625.83778268</v>
      </c>
      <c r="C202" s="21">
        <f t="shared" si="13"/>
        <v>116327470.88159992</v>
      </c>
      <c r="D202" s="21">
        <f t="shared" si="13"/>
        <v>25739847.114299953</v>
      </c>
      <c r="E202" s="21">
        <f t="shared" si="13"/>
        <v>89280786.593499944</v>
      </c>
      <c r="F202" s="21">
        <f t="shared" si="13"/>
        <v>0</v>
      </c>
      <c r="G202" s="21">
        <f t="shared" si="13"/>
        <v>0</v>
      </c>
      <c r="H202" s="21">
        <f t="shared" si="13"/>
        <v>0</v>
      </c>
      <c r="I202" s="21">
        <f t="shared" si="13"/>
        <v>0</v>
      </c>
      <c r="J202" s="21">
        <f t="shared" si="13"/>
        <v>0</v>
      </c>
      <c r="K202" s="21">
        <f t="shared" si="13"/>
        <v>0</v>
      </c>
      <c r="L202" s="21">
        <f t="shared" si="13"/>
        <v>0</v>
      </c>
      <c r="M202" s="21">
        <f t="shared" si="13"/>
        <v>0</v>
      </c>
      <c r="N202" s="21">
        <f t="shared" si="13"/>
        <v>0</v>
      </c>
      <c r="O202" s="21">
        <f t="shared" si="13"/>
        <v>0</v>
      </c>
      <c r="P202" s="21">
        <f t="shared" si="13"/>
        <v>0</v>
      </c>
      <c r="Q202" s="21">
        <f t="shared" si="13"/>
        <v>0</v>
      </c>
      <c r="R202" s="21">
        <f t="shared" si="13"/>
        <v>0</v>
      </c>
      <c r="S202" s="21">
        <f t="shared" si="13"/>
        <v>0</v>
      </c>
      <c r="T202" s="21">
        <f t="shared" si="13"/>
        <v>0</v>
      </c>
      <c r="U202" s="21">
        <f t="shared" si="13"/>
        <v>1770194.1649</v>
      </c>
      <c r="AG202" s="7"/>
    </row>
    <row r="203" spans="1:39" hidden="1" x14ac:dyDescent="0.35">
      <c r="A203" s="5" t="s">
        <v>186</v>
      </c>
      <c r="B203" s="21">
        <f t="shared" ref="B203:U203" si="14">+SUM(B189*B$194)</f>
        <v>524268143.44559968</v>
      </c>
      <c r="C203" s="21">
        <f t="shared" si="14"/>
        <v>468532277.00559962</v>
      </c>
      <c r="D203" s="21">
        <f t="shared" si="14"/>
        <v>0</v>
      </c>
      <c r="E203" s="21">
        <f t="shared" si="14"/>
        <v>433668786.56359988</v>
      </c>
      <c r="F203" s="21">
        <f t="shared" si="14"/>
        <v>0</v>
      </c>
      <c r="G203" s="21">
        <f t="shared" si="14"/>
        <v>0</v>
      </c>
      <c r="H203" s="21">
        <f t="shared" si="14"/>
        <v>0</v>
      </c>
      <c r="I203" s="21">
        <f t="shared" si="14"/>
        <v>0</v>
      </c>
      <c r="J203" s="21">
        <f t="shared" si="14"/>
        <v>0</v>
      </c>
      <c r="K203" s="21">
        <f t="shared" si="14"/>
        <v>0</v>
      </c>
      <c r="L203" s="21">
        <f t="shared" si="14"/>
        <v>0</v>
      </c>
      <c r="M203" s="21">
        <f t="shared" si="14"/>
        <v>0</v>
      </c>
      <c r="N203" s="21">
        <f t="shared" si="14"/>
        <v>0</v>
      </c>
      <c r="O203" s="21">
        <f t="shared" si="14"/>
        <v>0</v>
      </c>
      <c r="P203" s="21">
        <f t="shared" si="14"/>
        <v>0</v>
      </c>
      <c r="Q203" s="21">
        <f t="shared" si="14"/>
        <v>0</v>
      </c>
      <c r="R203" s="21">
        <f t="shared" si="14"/>
        <v>55735866.43999999</v>
      </c>
      <c r="S203" s="21">
        <f t="shared" si="14"/>
        <v>0</v>
      </c>
      <c r="T203" s="21">
        <f t="shared" si="14"/>
        <v>0</v>
      </c>
      <c r="U203" s="21">
        <f t="shared" si="14"/>
        <v>0</v>
      </c>
      <c r="AG203" s="205">
        <v>348007698.37130398</v>
      </c>
      <c r="AH203" s="11">
        <f>+SUM(B203-AG203)/AG203</f>
        <v>0.50648432749966366</v>
      </c>
      <c r="AI203" s="5">
        <v>2018</v>
      </c>
      <c r="AJ203" s="5" t="s">
        <v>282</v>
      </c>
      <c r="AK203" s="5" t="s">
        <v>551</v>
      </c>
      <c r="AM203" s="20"/>
    </row>
    <row r="204" spans="1:39" hidden="1" x14ac:dyDescent="0.35">
      <c r="A204" s="5" t="s">
        <v>185</v>
      </c>
      <c r="B204" s="21">
        <f t="shared" ref="B204:U204" si="15">+SUM(B190*B$194)</f>
        <v>100427133.9373</v>
      </c>
      <c r="C204" s="21">
        <f t="shared" si="15"/>
        <v>87828316.337999925</v>
      </c>
      <c r="D204" s="21">
        <f t="shared" si="15"/>
        <v>65455455.960900091</v>
      </c>
      <c r="E204" s="21">
        <f t="shared" si="15"/>
        <v>21547371.967599988</v>
      </c>
      <c r="F204" s="21">
        <f t="shared" si="15"/>
        <v>0</v>
      </c>
      <c r="G204" s="21">
        <f t="shared" si="15"/>
        <v>0</v>
      </c>
      <c r="H204" s="21">
        <f t="shared" si="15"/>
        <v>0</v>
      </c>
      <c r="I204" s="21">
        <f t="shared" si="15"/>
        <v>0</v>
      </c>
      <c r="J204" s="21">
        <f t="shared" si="15"/>
        <v>0</v>
      </c>
      <c r="K204" s="21">
        <f t="shared" si="15"/>
        <v>0</v>
      </c>
      <c r="L204" s="21">
        <f t="shared" si="15"/>
        <v>0</v>
      </c>
      <c r="M204" s="21">
        <f t="shared" si="15"/>
        <v>0</v>
      </c>
      <c r="N204" s="21">
        <f t="shared" si="15"/>
        <v>0</v>
      </c>
      <c r="O204" s="21">
        <f t="shared" si="15"/>
        <v>0</v>
      </c>
      <c r="P204" s="21">
        <f t="shared" si="15"/>
        <v>0</v>
      </c>
      <c r="Q204" s="21">
        <f t="shared" si="15"/>
        <v>0</v>
      </c>
      <c r="R204" s="21">
        <f t="shared" si="15"/>
        <v>10597024.179800021</v>
      </c>
      <c r="S204" s="21">
        <f t="shared" si="15"/>
        <v>8060632.5616999827</v>
      </c>
      <c r="T204" s="21">
        <f t="shared" si="15"/>
        <v>0</v>
      </c>
      <c r="U204" s="21">
        <f t="shared" si="15"/>
        <v>0</v>
      </c>
      <c r="AG204" s="205">
        <v>112596547.65545</v>
      </c>
      <c r="AH204" s="11">
        <f>+SUM(B204-AG204)/AG204</f>
        <v>-0.10807981213943525</v>
      </c>
      <c r="AI204" s="5">
        <v>2018</v>
      </c>
      <c r="AJ204" s="5" t="s">
        <v>282</v>
      </c>
      <c r="AK204" s="5" t="s">
        <v>551</v>
      </c>
    </row>
    <row r="205" spans="1:39" hidden="1" x14ac:dyDescent="0.35">
      <c r="A205" s="5" t="s">
        <v>187</v>
      </c>
      <c r="B205" s="21">
        <f t="shared" ref="B205:U205" si="16">+SUM(B191*B$194)</f>
        <v>306905138.05190003</v>
      </c>
      <c r="C205" s="21">
        <f t="shared" si="16"/>
        <v>277799036.25069994</v>
      </c>
      <c r="D205" s="21">
        <f t="shared" si="16"/>
        <v>57216387.734500088</v>
      </c>
      <c r="E205" s="21">
        <f t="shared" si="16"/>
        <v>216267738.57559985</v>
      </c>
      <c r="F205" s="21">
        <f t="shared" si="16"/>
        <v>4314909.9405999994</v>
      </c>
      <c r="G205" s="21">
        <f t="shared" si="16"/>
        <v>0</v>
      </c>
      <c r="H205" s="21">
        <f t="shared" si="16"/>
        <v>0</v>
      </c>
      <c r="I205" s="21">
        <f t="shared" si="16"/>
        <v>0</v>
      </c>
      <c r="J205" s="21">
        <f t="shared" si="16"/>
        <v>0</v>
      </c>
      <c r="K205" s="21">
        <f t="shared" si="16"/>
        <v>0</v>
      </c>
      <c r="L205" s="21">
        <f t="shared" si="16"/>
        <v>0</v>
      </c>
      <c r="M205" s="21">
        <f t="shared" si="16"/>
        <v>0</v>
      </c>
      <c r="N205" s="21">
        <f t="shared" si="16"/>
        <v>0</v>
      </c>
      <c r="O205" s="21">
        <f t="shared" si="16"/>
        <v>0</v>
      </c>
      <c r="P205" s="21">
        <f t="shared" si="16"/>
        <v>0</v>
      </c>
      <c r="Q205" s="21">
        <f t="shared" si="16"/>
        <v>0</v>
      </c>
      <c r="R205" s="21">
        <f t="shared" si="16"/>
        <v>0</v>
      </c>
      <c r="S205" s="21">
        <f t="shared" si="16"/>
        <v>0</v>
      </c>
      <c r="T205" s="21">
        <f t="shared" si="16"/>
        <v>0</v>
      </c>
      <c r="U205" s="21">
        <f t="shared" si="16"/>
        <v>0</v>
      </c>
      <c r="AG205" s="7">
        <v>218180663.31670901</v>
      </c>
      <c r="AH205" s="11">
        <f>+SUM(B205-AG205)/AG205</f>
        <v>0.4066559950200509</v>
      </c>
      <c r="AI205" s="5">
        <v>2018</v>
      </c>
      <c r="AJ205" s="5" t="s">
        <v>282</v>
      </c>
      <c r="AK205" s="5" t="s">
        <v>551</v>
      </c>
      <c r="AM205" s="20"/>
    </row>
    <row r="206" spans="1:39" hidden="1" x14ac:dyDescent="0.35">
      <c r="A206" s="5" t="s">
        <v>218</v>
      </c>
      <c r="B206" s="21">
        <f t="shared" ref="B206:U206" si="17">+SUM(B192*B$194)</f>
        <v>6750189252.244668</v>
      </c>
      <c r="C206" s="21">
        <f t="shared" si="17"/>
        <v>5542091573.9116039</v>
      </c>
      <c r="D206" s="21">
        <f t="shared" si="17"/>
        <v>2361878038.5158057</v>
      </c>
      <c r="E206" s="21">
        <f t="shared" si="17"/>
        <v>2199259819.4982996</v>
      </c>
      <c r="F206" s="21">
        <f t="shared" si="17"/>
        <v>980953715.89749944</v>
      </c>
      <c r="G206" s="21">
        <f t="shared" si="17"/>
        <v>407779133.22779977</v>
      </c>
      <c r="H206" s="21">
        <f t="shared" si="17"/>
        <v>0</v>
      </c>
      <c r="I206" s="21">
        <f t="shared" si="17"/>
        <v>145542362.21269989</v>
      </c>
      <c r="J206" s="21">
        <f t="shared" si="17"/>
        <v>313952498.0316</v>
      </c>
      <c r="K206" s="21">
        <f t="shared" si="17"/>
        <v>351831352.93409681</v>
      </c>
      <c r="L206" s="21">
        <f t="shared" si="17"/>
        <v>185855526.84049687</v>
      </c>
      <c r="M206" s="21">
        <f t="shared" si="17"/>
        <v>25128064.086299989</v>
      </c>
      <c r="N206" s="21">
        <f t="shared" si="17"/>
        <v>17131144.825499993</v>
      </c>
      <c r="O206" s="21">
        <f t="shared" si="17"/>
        <v>6049602.6795999957</v>
      </c>
      <c r="P206" s="21">
        <f t="shared" si="17"/>
        <v>1947316.5812000001</v>
      </c>
      <c r="Q206" s="21">
        <f t="shared" si="17"/>
        <v>140847762.00730056</v>
      </c>
      <c r="R206" s="21">
        <f t="shared" si="17"/>
        <v>856266325.39899921</v>
      </c>
      <c r="S206" s="21">
        <f t="shared" si="17"/>
        <v>724007696.87400222</v>
      </c>
      <c r="T206" s="21">
        <f t="shared" si="17"/>
        <v>68438492.185900047</v>
      </c>
      <c r="U206" s="21">
        <f t="shared" si="17"/>
        <v>63820136.339100093</v>
      </c>
      <c r="AG206" s="21">
        <v>8233265132.2501802</v>
      </c>
      <c r="AH206" s="11">
        <f>+SUM(B206-AG206)/AG206</f>
        <v>-0.18013216581550587</v>
      </c>
      <c r="AI206" s="5">
        <v>2018</v>
      </c>
      <c r="AJ206" s="5" t="s">
        <v>282</v>
      </c>
      <c r="AK206" s="5" t="s">
        <v>551</v>
      </c>
    </row>
    <row r="207" spans="1:39" hidden="1" x14ac:dyDescent="0.35"/>
    <row r="208" spans="1:39" hidden="1" x14ac:dyDescent="0.35"/>
    <row r="209" spans="1:33" hidden="1" x14ac:dyDescent="0.35"/>
    <row r="210" spans="1:33" hidden="1" x14ac:dyDescent="0.35"/>
    <row r="211" spans="1:33" hidden="1" x14ac:dyDescent="0.35"/>
    <row r="212" spans="1:33" hidden="1" x14ac:dyDescent="0.35"/>
    <row r="213" spans="1:33" hidden="1" x14ac:dyDescent="0.35"/>
    <row r="214" spans="1:33" hidden="1" x14ac:dyDescent="0.35"/>
    <row r="215" spans="1:33" hidden="1" x14ac:dyDescent="0.35"/>
    <row r="216" spans="1:33" hidden="1" x14ac:dyDescent="0.35">
      <c r="A216" s="19" t="s">
        <v>313</v>
      </c>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idden="1" x14ac:dyDescent="0.35"/>
    <row r="218" spans="1:33" hidden="1" x14ac:dyDescent="0.35"/>
    <row r="219" spans="1:33" hidden="1" x14ac:dyDescent="0.35"/>
    <row r="220" spans="1:33" hidden="1" x14ac:dyDescent="0.35">
      <c r="A220" s="4" t="s">
        <v>264</v>
      </c>
      <c r="B220" s="4" t="s">
        <v>263</v>
      </c>
      <c r="G220"/>
      <c r="H220"/>
      <c r="I220"/>
      <c r="J220"/>
      <c r="K220"/>
      <c r="L220"/>
      <c r="M220"/>
      <c r="N220"/>
      <c r="O220"/>
      <c r="P220"/>
      <c r="Q220"/>
      <c r="R220"/>
      <c r="S220"/>
      <c r="T220"/>
      <c r="U220"/>
      <c r="V220"/>
    </row>
    <row r="221" spans="1:33" ht="145" hidden="1" x14ac:dyDescent="0.35">
      <c r="A221" s="4" t="s">
        <v>261</v>
      </c>
      <c r="B221" s="1" t="s">
        <v>3</v>
      </c>
      <c r="C221" s="1" t="s">
        <v>52</v>
      </c>
      <c r="D221" s="1" t="s">
        <v>63</v>
      </c>
      <c r="E221" s="1" t="s">
        <v>70</v>
      </c>
      <c r="F221" s="1" t="s">
        <v>262</v>
      </c>
      <c r="G221"/>
      <c r="H221"/>
      <c r="I221"/>
      <c r="J221"/>
      <c r="K221"/>
      <c r="L221"/>
      <c r="M221"/>
      <c r="N221"/>
      <c r="O221"/>
      <c r="P221"/>
      <c r="Q221"/>
      <c r="R221"/>
      <c r="S221"/>
      <c r="T221"/>
      <c r="U221"/>
      <c r="V221"/>
    </row>
    <row r="222" spans="1:33" hidden="1" x14ac:dyDescent="0.35">
      <c r="A222" s="6" t="s">
        <v>198</v>
      </c>
      <c r="B222" s="7">
        <v>21843.446133955102</v>
      </c>
      <c r="C222" s="7" t="e">
        <v>#DIV/0!</v>
      </c>
      <c r="D222" s="7" t="e">
        <v>#DIV/0!</v>
      </c>
      <c r="E222" s="7">
        <v>139876.43970040799</v>
      </c>
      <c r="F222" s="7">
        <v>80859.942917181543</v>
      </c>
      <c r="G222"/>
      <c r="H222"/>
      <c r="I222"/>
      <c r="J222"/>
      <c r="K222"/>
      <c r="L222"/>
      <c r="M222"/>
      <c r="N222"/>
      <c r="O222"/>
      <c r="P222"/>
      <c r="Q222"/>
      <c r="R222"/>
      <c r="S222"/>
      <c r="T222"/>
      <c r="U222"/>
      <c r="V222"/>
    </row>
    <row r="223" spans="1:33" hidden="1" x14ac:dyDescent="0.35">
      <c r="A223" s="6" t="s">
        <v>193</v>
      </c>
      <c r="B223" s="7">
        <v>-2072.3434065125898</v>
      </c>
      <c r="C223" s="7">
        <v>-30.897176860041899</v>
      </c>
      <c r="D223" s="7">
        <v>-4425.4004105660397</v>
      </c>
      <c r="E223" s="7">
        <v>-513.38116847333401</v>
      </c>
      <c r="F223" s="7">
        <v>-1760.5055406030012</v>
      </c>
      <c r="G223"/>
      <c r="H223"/>
      <c r="I223"/>
      <c r="J223"/>
      <c r="K223"/>
      <c r="L223"/>
      <c r="M223"/>
      <c r="N223"/>
      <c r="O223"/>
      <c r="P223"/>
      <c r="Q223"/>
      <c r="R223"/>
      <c r="S223"/>
      <c r="T223"/>
      <c r="U223"/>
      <c r="V223"/>
    </row>
    <row r="224" spans="1:33" hidden="1" x14ac:dyDescent="0.35">
      <c r="A224" s="6" t="s">
        <v>197</v>
      </c>
      <c r="B224" s="7">
        <v>5688.4734645807202</v>
      </c>
      <c r="C224" s="7" t="e">
        <v>#DIV/0!</v>
      </c>
      <c r="D224" s="7" t="e">
        <v>#DIV/0!</v>
      </c>
      <c r="E224" s="7">
        <v>35564.306545413499</v>
      </c>
      <c r="F224" s="7">
        <v>20626.390004997109</v>
      </c>
      <c r="G224"/>
      <c r="H224"/>
      <c r="I224"/>
      <c r="J224"/>
      <c r="K224"/>
      <c r="L224"/>
      <c r="M224"/>
      <c r="N224"/>
      <c r="O224"/>
      <c r="P224"/>
      <c r="Q224"/>
      <c r="R224"/>
      <c r="S224"/>
      <c r="T224"/>
      <c r="U224"/>
      <c r="V224"/>
    </row>
    <row r="225" spans="1:22" hidden="1" x14ac:dyDescent="0.35">
      <c r="A225" s="6" t="s">
        <v>192</v>
      </c>
      <c r="B225" s="7">
        <v>48902.322852156401</v>
      </c>
      <c r="C225" s="7" t="e">
        <v>#DIV/0!</v>
      </c>
      <c r="D225" s="7">
        <v>106006.291662893</v>
      </c>
      <c r="E225" s="7" t="e">
        <v>#DIV/0!</v>
      </c>
      <c r="F225" s="7">
        <v>77454.307257524692</v>
      </c>
      <c r="G225"/>
      <c r="H225"/>
      <c r="I225"/>
      <c r="J225"/>
      <c r="K225"/>
      <c r="L225"/>
      <c r="M225"/>
      <c r="N225"/>
      <c r="O225"/>
      <c r="P225"/>
      <c r="Q225"/>
      <c r="R225"/>
      <c r="S225"/>
      <c r="T225"/>
      <c r="U225"/>
      <c r="V225"/>
    </row>
    <row r="226" spans="1:22" hidden="1" x14ac:dyDescent="0.35">
      <c r="A226" s="6" t="s">
        <v>194</v>
      </c>
      <c r="B226" s="7">
        <v>26564.4547461773</v>
      </c>
      <c r="C226" s="7">
        <v>4521.1647101971503</v>
      </c>
      <c r="D226" s="7">
        <v>45053.467933877197</v>
      </c>
      <c r="E226" s="7">
        <v>29568.988903960799</v>
      </c>
      <c r="F226" s="7">
        <v>26427.019073553111</v>
      </c>
      <c r="G226"/>
      <c r="H226"/>
      <c r="I226"/>
      <c r="J226"/>
      <c r="K226"/>
      <c r="L226"/>
      <c r="M226"/>
      <c r="N226"/>
      <c r="O226"/>
      <c r="P226"/>
      <c r="Q226"/>
      <c r="R226"/>
      <c r="S226"/>
      <c r="T226"/>
      <c r="U226"/>
      <c r="V226"/>
    </row>
    <row r="227" spans="1:22" hidden="1" x14ac:dyDescent="0.35">
      <c r="A227" s="6" t="s">
        <v>199</v>
      </c>
      <c r="B227" s="7">
        <v>48.5461196220052</v>
      </c>
      <c r="C227" s="7" t="e">
        <v>#DIV/0!</v>
      </c>
      <c r="D227" s="7" t="e">
        <v>#DIV/0!</v>
      </c>
      <c r="E227" s="7" t="e">
        <v>#DIV/0!</v>
      </c>
      <c r="F227" s="7">
        <v>48.5461196220052</v>
      </c>
      <c r="G227"/>
      <c r="H227"/>
      <c r="I227"/>
      <c r="J227"/>
      <c r="K227"/>
      <c r="L227"/>
      <c r="M227"/>
      <c r="N227"/>
      <c r="O227"/>
      <c r="P227"/>
      <c r="Q227"/>
      <c r="R227"/>
      <c r="S227"/>
      <c r="T227"/>
      <c r="U227"/>
      <c r="V227"/>
    </row>
    <row r="228" spans="1:22" hidden="1" x14ac:dyDescent="0.35">
      <c r="A228" s="6" t="s">
        <v>196</v>
      </c>
      <c r="B228" s="7" t="e">
        <v>#DIV/0!</v>
      </c>
      <c r="C228" s="7">
        <v>141.64527310441201</v>
      </c>
      <c r="D228" s="7">
        <v>110.25186461026399</v>
      </c>
      <c r="E228" s="7">
        <v>82267.018660768299</v>
      </c>
      <c r="F228" s="7">
        <v>27506.305266160995</v>
      </c>
      <c r="G228"/>
      <c r="H228"/>
      <c r="I228"/>
      <c r="J228"/>
      <c r="K228"/>
      <c r="L228"/>
      <c r="M228"/>
      <c r="N228"/>
      <c r="O228"/>
      <c r="P228"/>
      <c r="Q228"/>
      <c r="R228"/>
      <c r="S228"/>
      <c r="T228"/>
      <c r="U228"/>
      <c r="V228"/>
    </row>
    <row r="229" spans="1:22" hidden="1" x14ac:dyDescent="0.35">
      <c r="A229" s="6" t="s">
        <v>195</v>
      </c>
      <c r="B229" s="7">
        <v>10475.798349389201</v>
      </c>
      <c r="C229" s="7">
        <v>1901.0508432471299</v>
      </c>
      <c r="D229" s="7">
        <v>17788.790799425999</v>
      </c>
      <c r="E229" s="7">
        <v>11298.069351341501</v>
      </c>
      <c r="F229" s="7">
        <v>10365.927335850958</v>
      </c>
      <c r="G229"/>
      <c r="H229"/>
      <c r="I229"/>
      <c r="J229"/>
      <c r="K229"/>
      <c r="L229"/>
      <c r="M229"/>
      <c r="N229"/>
      <c r="O229"/>
      <c r="P229"/>
      <c r="Q229"/>
      <c r="R229"/>
      <c r="S229"/>
      <c r="T229"/>
      <c r="U229"/>
      <c r="V229"/>
    </row>
    <row r="230" spans="1:22" hidden="1" x14ac:dyDescent="0.35">
      <c r="A230" s="6" t="s">
        <v>219</v>
      </c>
      <c r="B230" s="7">
        <v>124393.67466022501</v>
      </c>
      <c r="C230" s="7">
        <v>6600.0491121108998</v>
      </c>
      <c r="D230" s="7">
        <v>164929.04300185299</v>
      </c>
      <c r="E230" s="7">
        <v>307505.43925027299</v>
      </c>
      <c r="F230" s="7">
        <v>150857.05150611547</v>
      </c>
      <c r="G230"/>
      <c r="H230"/>
      <c r="I230"/>
      <c r="J230"/>
      <c r="K230"/>
      <c r="L230"/>
      <c r="M230"/>
      <c r="N230"/>
      <c r="O230"/>
      <c r="P230"/>
      <c r="Q230"/>
      <c r="R230"/>
      <c r="S230"/>
      <c r="T230"/>
      <c r="U230"/>
      <c r="V230"/>
    </row>
    <row r="231" spans="1:22" hidden="1" x14ac:dyDescent="0.35">
      <c r="A231" s="6" t="s">
        <v>262</v>
      </c>
      <c r="B231" s="7">
        <v>29480.54661494914</v>
      </c>
      <c r="C231" s="7">
        <v>2626.6025523599101</v>
      </c>
      <c r="D231" s="7">
        <v>54910.407475348904</v>
      </c>
      <c r="E231" s="7">
        <v>86509.554463384542</v>
      </c>
      <c r="F231" s="7">
        <v>45538.719683737603</v>
      </c>
      <c r="G231"/>
      <c r="H231"/>
      <c r="I231"/>
      <c r="J231"/>
      <c r="K231"/>
      <c r="L231"/>
      <c r="M231"/>
      <c r="N231"/>
      <c r="O231"/>
      <c r="P231"/>
      <c r="Q231"/>
      <c r="R231"/>
      <c r="S231"/>
      <c r="T231"/>
      <c r="U231"/>
      <c r="V231"/>
    </row>
    <row r="232" spans="1:22" hidden="1" x14ac:dyDescent="0.35">
      <c r="A232"/>
      <c r="B232"/>
      <c r="C232"/>
      <c r="D232"/>
      <c r="E232"/>
      <c r="F232"/>
      <c r="G232"/>
      <c r="H232"/>
      <c r="I232"/>
      <c r="J232"/>
      <c r="K232"/>
      <c r="L232"/>
      <c r="M232"/>
      <c r="N232"/>
      <c r="O232"/>
      <c r="P232"/>
      <c r="Q232"/>
      <c r="R232"/>
      <c r="S232"/>
      <c r="T232"/>
      <c r="U232"/>
      <c r="V232"/>
    </row>
    <row r="233" spans="1:22" hidden="1" x14ac:dyDescent="0.35">
      <c r="A233"/>
      <c r="B233"/>
      <c r="C233"/>
      <c r="D233"/>
      <c r="E233"/>
      <c r="F233"/>
      <c r="G233"/>
      <c r="H233"/>
      <c r="I233"/>
      <c r="J233"/>
      <c r="K233"/>
      <c r="L233"/>
      <c r="M233"/>
      <c r="N233"/>
      <c r="O233"/>
      <c r="P233"/>
      <c r="Q233"/>
      <c r="R233"/>
      <c r="S233"/>
      <c r="T233"/>
      <c r="U233"/>
      <c r="V233"/>
    </row>
    <row r="234" spans="1:22" hidden="1" x14ac:dyDescent="0.35"/>
    <row r="235" spans="1:22" hidden="1" x14ac:dyDescent="0.35">
      <c r="A235" s="5" t="s">
        <v>261</v>
      </c>
      <c r="B235" s="5" t="s">
        <v>3</v>
      </c>
      <c r="C235" s="5" t="s">
        <v>52</v>
      </c>
      <c r="D235" s="5" t="s">
        <v>63</v>
      </c>
      <c r="E235" s="5" t="s">
        <v>70</v>
      </c>
    </row>
    <row r="236" spans="1:22" hidden="1" x14ac:dyDescent="0.35">
      <c r="A236" s="5" t="s">
        <v>198</v>
      </c>
      <c r="B236" s="7">
        <v>21843.446133955102</v>
      </c>
      <c r="C236" s="7" t="e">
        <v>#DIV/0!</v>
      </c>
      <c r="D236" s="7" t="e">
        <v>#DIV/0!</v>
      </c>
      <c r="E236" s="7">
        <v>139876.43970040799</v>
      </c>
    </row>
    <row r="237" spans="1:22" hidden="1" x14ac:dyDescent="0.35">
      <c r="A237" s="5" t="s">
        <v>193</v>
      </c>
      <c r="B237" s="7">
        <v>-2072.3434065125898</v>
      </c>
      <c r="C237" s="7">
        <v>-30.897176860041899</v>
      </c>
      <c r="D237" s="7">
        <v>-4425.4004105660397</v>
      </c>
      <c r="E237" s="7">
        <v>-513.38116847333401</v>
      </c>
    </row>
    <row r="238" spans="1:22" hidden="1" x14ac:dyDescent="0.35">
      <c r="A238" s="5" t="s">
        <v>197</v>
      </c>
      <c r="B238" s="7">
        <v>5688.4734645807202</v>
      </c>
      <c r="C238" s="7" t="e">
        <v>#DIV/0!</v>
      </c>
      <c r="D238" s="7" t="e">
        <v>#DIV/0!</v>
      </c>
      <c r="E238" s="7">
        <v>35564.306545413499</v>
      </c>
    </row>
    <row r="239" spans="1:22" hidden="1" x14ac:dyDescent="0.35">
      <c r="A239" s="5" t="s">
        <v>192</v>
      </c>
      <c r="B239" s="7">
        <v>48902.322852156401</v>
      </c>
      <c r="C239" s="7" t="e">
        <v>#DIV/0!</v>
      </c>
      <c r="D239" s="7">
        <v>106006.291662893</v>
      </c>
      <c r="E239" s="7" t="e">
        <v>#DIV/0!</v>
      </c>
    </row>
    <row r="240" spans="1:22" hidden="1" x14ac:dyDescent="0.35">
      <c r="A240" s="5" t="s">
        <v>194</v>
      </c>
      <c r="B240" s="7">
        <v>26564.4547461773</v>
      </c>
      <c r="C240" s="7">
        <v>4521.1647101971503</v>
      </c>
      <c r="D240" s="7">
        <v>45053.467933877197</v>
      </c>
      <c r="E240" s="7">
        <v>29568.988903960799</v>
      </c>
    </row>
    <row r="241" spans="1:37" hidden="1" x14ac:dyDescent="0.35">
      <c r="A241" s="5" t="s">
        <v>199</v>
      </c>
      <c r="B241" s="7">
        <v>48.5461196220052</v>
      </c>
      <c r="C241" s="7" t="e">
        <v>#DIV/0!</v>
      </c>
      <c r="D241" s="7" t="e">
        <v>#DIV/0!</v>
      </c>
      <c r="E241" s="7" t="e">
        <v>#DIV/0!</v>
      </c>
    </row>
    <row r="242" spans="1:37" hidden="1" x14ac:dyDescent="0.35">
      <c r="A242" s="5" t="s">
        <v>196</v>
      </c>
      <c r="B242" s="7" t="e">
        <v>#DIV/0!</v>
      </c>
      <c r="C242" s="7">
        <v>141.64527310441201</v>
      </c>
      <c r="D242" s="7">
        <v>110.25186461026399</v>
      </c>
      <c r="E242" s="7">
        <v>82267.018660768299</v>
      </c>
    </row>
    <row r="243" spans="1:37" hidden="1" x14ac:dyDescent="0.35">
      <c r="A243" s="5" t="s">
        <v>195</v>
      </c>
      <c r="B243" s="7">
        <v>10475.798349389201</v>
      </c>
      <c r="C243" s="7">
        <v>1901.0508432471299</v>
      </c>
      <c r="D243" s="7">
        <v>17788.790799425999</v>
      </c>
      <c r="E243" s="7">
        <v>11298.069351341501</v>
      </c>
    </row>
    <row r="244" spans="1:37" hidden="1" x14ac:dyDescent="0.35">
      <c r="A244" s="5" t="s">
        <v>219</v>
      </c>
      <c r="B244" s="7">
        <v>124393.67466022501</v>
      </c>
      <c r="C244" s="7">
        <v>6600.0491121108998</v>
      </c>
      <c r="D244" s="7">
        <v>164929.04300185299</v>
      </c>
      <c r="E244" s="7">
        <v>307505.43925027299</v>
      </c>
    </row>
    <row r="245" spans="1:37" hidden="1" x14ac:dyDescent="0.35"/>
    <row r="246" spans="1:37" hidden="1" x14ac:dyDescent="0.35">
      <c r="A246" s="5" t="s">
        <v>4</v>
      </c>
      <c r="B246" s="7">
        <v>57124.002777000009</v>
      </c>
      <c r="C246" s="7">
        <v>22652.0013</v>
      </c>
      <c r="D246" s="7">
        <v>25558.000876999999</v>
      </c>
      <c r="E246" s="7">
        <v>8914.0005999999994</v>
      </c>
    </row>
    <row r="247" spans="1:37" ht="58" hidden="1" x14ac:dyDescent="0.35">
      <c r="AG247" s="14" t="s">
        <v>277</v>
      </c>
      <c r="AH247" s="14" t="s">
        <v>272</v>
      </c>
      <c r="AI247" s="14" t="s">
        <v>273</v>
      </c>
      <c r="AJ247" s="14" t="s">
        <v>274</v>
      </c>
      <c r="AK247" s="14" t="s">
        <v>287</v>
      </c>
    </row>
    <row r="248" spans="1:37" hidden="1" x14ac:dyDescent="0.35">
      <c r="A248" s="5" t="s">
        <v>198</v>
      </c>
      <c r="B248" s="21">
        <f>+SUM(B236*B$246)</f>
        <v>1247785077.6153014</v>
      </c>
      <c r="C248" s="21" t="e">
        <f t="shared" ref="C248:E248" si="18">+SUM(C236*C$246)</f>
        <v>#DIV/0!</v>
      </c>
      <c r="D248" s="21" t="e">
        <f t="shared" si="18"/>
        <v>#DIV/0!</v>
      </c>
      <c r="E248" s="21">
        <f t="shared" si="18"/>
        <v>1246858667.4153006</v>
      </c>
      <c r="AG248" s="21">
        <v>2172775765.1012998</v>
      </c>
      <c r="AH248" s="11">
        <f>+SUM(B248-AG248)/AG248</f>
        <v>-0.42571843001151721</v>
      </c>
      <c r="AI248" s="5">
        <v>2018</v>
      </c>
      <c r="AJ248" s="5" t="s">
        <v>282</v>
      </c>
      <c r="AK248" s="5" t="s">
        <v>551</v>
      </c>
    </row>
    <row r="249" spans="1:37" hidden="1" x14ac:dyDescent="0.35">
      <c r="A249" s="5" t="s">
        <v>193</v>
      </c>
      <c r="B249" s="21">
        <f t="shared" ref="B249:E249" si="19">+SUM(B237*B$246)</f>
        <v>-118380550.50852284</v>
      </c>
      <c r="C249" s="21">
        <f t="shared" si="19"/>
        <v>-699882.89039999899</v>
      </c>
      <c r="D249" s="21">
        <f t="shared" si="19"/>
        <v>-113104387.574323</v>
      </c>
      <c r="E249" s="21">
        <f t="shared" si="19"/>
        <v>-4576280.0438000001</v>
      </c>
      <c r="AG249" s="21"/>
    </row>
    <row r="250" spans="1:37" hidden="1" x14ac:dyDescent="0.35">
      <c r="A250" s="5" t="s">
        <v>197</v>
      </c>
      <c r="B250" s="21">
        <f t="shared" ref="B250:E250" si="20">+SUM(B238*B$246)</f>
        <v>324948373.98759991</v>
      </c>
      <c r="C250" s="21" t="e">
        <f t="shared" si="20"/>
        <v>#DIV/0!</v>
      </c>
      <c r="D250" s="21" t="e">
        <f t="shared" si="20"/>
        <v>#DIV/0!</v>
      </c>
      <c r="E250" s="21">
        <f t="shared" si="20"/>
        <v>317020249.88439983</v>
      </c>
      <c r="AG250" s="21">
        <v>379741425.88178301</v>
      </c>
      <c r="AH250" s="11">
        <f>+SUM(B250-AG250)/AG250</f>
        <v>-0.14429042543080534</v>
      </c>
      <c r="AI250" s="5">
        <v>2018</v>
      </c>
      <c r="AJ250" s="5" t="s">
        <v>282</v>
      </c>
      <c r="AK250" s="5" t="s">
        <v>551</v>
      </c>
    </row>
    <row r="251" spans="1:37" hidden="1" x14ac:dyDescent="0.35">
      <c r="A251" s="5" t="s">
        <v>192</v>
      </c>
      <c r="B251" s="21">
        <f t="shared" ref="B251:E251" si="21">+SUM(B239*B$246)</f>
        <v>2793496426.4083333</v>
      </c>
      <c r="C251" s="21" t="e">
        <f t="shared" si="21"/>
        <v>#DIV/0!</v>
      </c>
      <c r="D251" s="21">
        <f t="shared" si="21"/>
        <v>2709308895.2877369</v>
      </c>
      <c r="E251" s="21" t="e">
        <f t="shared" si="21"/>
        <v>#DIV/0!</v>
      </c>
      <c r="AG251" s="21">
        <v>2835019876.2324901</v>
      </c>
      <c r="AH251" s="11">
        <f>+SUM(B251-AG251)/AG251</f>
        <v>-1.4646616827017818E-2</v>
      </c>
      <c r="AI251" s="5">
        <v>2018</v>
      </c>
      <c r="AJ251" s="5" t="s">
        <v>282</v>
      </c>
      <c r="AK251" s="5" t="s">
        <v>551</v>
      </c>
    </row>
    <row r="252" spans="1:37" hidden="1" x14ac:dyDescent="0.35">
      <c r="A252" s="5" t="s">
        <v>194</v>
      </c>
      <c r="B252" s="21">
        <f t="shared" ref="B252:E252" si="22">+SUM(B240*B$246)</f>
        <v>1517467986.6901231</v>
      </c>
      <c r="C252" s="21">
        <f t="shared" si="22"/>
        <v>102413428.89289998</v>
      </c>
      <c r="D252" s="21">
        <f t="shared" si="22"/>
        <v>1151476572.9659247</v>
      </c>
      <c r="E252" s="21">
        <f t="shared" si="22"/>
        <v>263577984.83129987</v>
      </c>
      <c r="AG252" s="21"/>
    </row>
    <row r="253" spans="1:37" hidden="1" x14ac:dyDescent="0.35">
      <c r="A253" s="5" t="s">
        <v>199</v>
      </c>
      <c r="B253" s="21">
        <f t="shared" ref="B253:E253" si="23">+SUM(B241*B$246)</f>
        <v>2773148.6720999996</v>
      </c>
      <c r="C253" s="21" t="e">
        <f t="shared" si="23"/>
        <v>#DIV/0!</v>
      </c>
      <c r="D253" s="21" t="e">
        <f t="shared" si="23"/>
        <v>#DIV/0!</v>
      </c>
      <c r="E253" s="21" t="e">
        <f t="shared" si="23"/>
        <v>#DIV/0!</v>
      </c>
      <c r="AG253" s="21"/>
    </row>
    <row r="254" spans="1:37" hidden="1" x14ac:dyDescent="0.35">
      <c r="A254" s="5" t="s">
        <v>196</v>
      </c>
      <c r="B254" s="21" t="e">
        <f t="shared" ref="B254:E254" si="24">+SUM(B242*B$246)</f>
        <v>#DIV/0!</v>
      </c>
      <c r="C254" s="21">
        <f t="shared" si="24"/>
        <v>3208548.910499996</v>
      </c>
      <c r="D254" s="21">
        <f t="shared" si="24"/>
        <v>2817817.2524000122</v>
      </c>
      <c r="E254" s="21">
        <f t="shared" si="24"/>
        <v>733328253.70229971</v>
      </c>
      <c r="AG254" s="21">
        <v>990241400.33722794</v>
      </c>
      <c r="AH254" s="7">
        <f>+SUM(((C254+D254+E254)-AG254)/AG254)</f>
        <v>-0.25335921158879893</v>
      </c>
      <c r="AI254" s="5">
        <v>2018</v>
      </c>
      <c r="AJ254" s="5" t="s">
        <v>282</v>
      </c>
      <c r="AK254" s="5" t="s">
        <v>551</v>
      </c>
    </row>
    <row r="255" spans="1:37" hidden="1" x14ac:dyDescent="0.35">
      <c r="A255" s="5" t="s">
        <v>195</v>
      </c>
      <c r="B255" s="21">
        <f t="shared" ref="B255:E255" si="25">+SUM(B243*B$246)</f>
        <v>598419534.00180078</v>
      </c>
      <c r="C255" s="21">
        <f t="shared" si="25"/>
        <v>43062606.172600083</v>
      </c>
      <c r="D255" s="21">
        <f t="shared" si="25"/>
        <v>454645930.85249919</v>
      </c>
      <c r="E255" s="21">
        <f t="shared" si="25"/>
        <v>100710996.97669974</v>
      </c>
      <c r="AG255" s="21">
        <v>672815371.33918703</v>
      </c>
      <c r="AH255" s="11">
        <f>+SUM(B255-AG255)/AG255</f>
        <v>-0.11057392637939749</v>
      </c>
      <c r="AI255" s="5">
        <v>2018</v>
      </c>
      <c r="AJ255" s="5" t="s">
        <v>282</v>
      </c>
      <c r="AK255" s="5" t="s">
        <v>551</v>
      </c>
    </row>
    <row r="256" spans="1:37" hidden="1" x14ac:dyDescent="0.35">
      <c r="A256" s="5" t="s">
        <v>219</v>
      </c>
      <c r="B256" s="21">
        <f t="shared" ref="B256:E256" si="26">+SUM(B244*B$246)</f>
        <v>7105864616.7319288</v>
      </c>
      <c r="C256" s="21">
        <f t="shared" si="26"/>
        <v>149504321.06759995</v>
      </c>
      <c r="D256" s="21">
        <f t="shared" si="26"/>
        <v>4215256625.6841292</v>
      </c>
      <c r="E256" s="21">
        <f t="shared" si="26"/>
        <v>2741103669.980197</v>
      </c>
      <c r="AG256" s="21">
        <v>8758193464.4650192</v>
      </c>
      <c r="AH256" s="11">
        <f>+SUM(B256-AG256)/AG256</f>
        <v>-0.18866092127756171</v>
      </c>
      <c r="AI256" s="5">
        <v>2018</v>
      </c>
      <c r="AJ256" s="5" t="s">
        <v>282</v>
      </c>
      <c r="AK256" s="5" t="s">
        <v>551</v>
      </c>
    </row>
    <row r="257" spans="1:33" hidden="1" x14ac:dyDescent="0.35"/>
    <row r="258" spans="1:33" hidden="1" x14ac:dyDescent="0.35"/>
    <row r="259" spans="1:33" hidden="1" x14ac:dyDescent="0.35"/>
    <row r="260" spans="1:33" hidden="1" x14ac:dyDescent="0.35"/>
    <row r="261" spans="1:33" hidden="1" x14ac:dyDescent="0.35"/>
    <row r="264" spans="1:33" ht="18.5" x14ac:dyDescent="0.35">
      <c r="A264" s="84" t="s">
        <v>896</v>
      </c>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6" spans="1:33" x14ac:dyDescent="0.35">
      <c r="A266" s="213" t="s">
        <v>913</v>
      </c>
      <c r="H266" s="213" t="s">
        <v>914</v>
      </c>
      <c r="O266" s="213" t="s">
        <v>897</v>
      </c>
      <c r="S266" s="213" t="s">
        <v>957</v>
      </c>
      <c r="T266" s="213" t="s">
        <v>957</v>
      </c>
      <c r="U266" s="213"/>
      <c r="V266" s="213"/>
    </row>
    <row r="267" spans="1:33" x14ac:dyDescent="0.35">
      <c r="A267" s="37" t="s">
        <v>698</v>
      </c>
      <c r="H267" s="213" t="s">
        <v>726</v>
      </c>
      <c r="O267" s="213" t="s">
        <v>898</v>
      </c>
    </row>
    <row r="268" spans="1:33" ht="29" x14ac:dyDescent="0.35">
      <c r="A268" s="283"/>
      <c r="B268" s="283" t="s">
        <v>899</v>
      </c>
      <c r="C268" s="283" t="s">
        <v>900</v>
      </c>
      <c r="D268" s="283"/>
      <c r="E268" s="283" t="s">
        <v>915</v>
      </c>
      <c r="F268" s="1"/>
      <c r="G268" s="283"/>
      <c r="H268" s="283" t="s">
        <v>899</v>
      </c>
      <c r="I268" s="283" t="s">
        <v>900</v>
      </c>
      <c r="J268" s="1"/>
      <c r="K268" s="1"/>
      <c r="L268" s="1"/>
      <c r="M268" s="1"/>
      <c r="N268" s="1"/>
      <c r="O268" s="283"/>
      <c r="P268" s="283" t="s">
        <v>899</v>
      </c>
      <c r="Q268" s="283" t="s">
        <v>900</v>
      </c>
      <c r="R268" s="1"/>
      <c r="S268" s="283" t="s">
        <v>899</v>
      </c>
      <c r="T268" s="283" t="s">
        <v>900</v>
      </c>
      <c r="U268" s="1"/>
      <c r="V268" s="1"/>
      <c r="W268" s="1"/>
      <c r="X268" s="283" t="s">
        <v>901</v>
      </c>
      <c r="Y268" s="1"/>
      <c r="Z268" s="451" t="s">
        <v>902</v>
      </c>
      <c r="AA268" s="451" t="s">
        <v>903</v>
      </c>
      <c r="AB268" s="1"/>
      <c r="AC268" s="1"/>
      <c r="AD268" s="1"/>
      <c r="AE268" s="1"/>
      <c r="AF268" s="1"/>
    </row>
    <row r="269" spans="1:33" x14ac:dyDescent="0.35">
      <c r="Z269" s="261"/>
      <c r="AA269" s="261"/>
    </row>
    <row r="270" spans="1:33" x14ac:dyDescent="0.35">
      <c r="A270" s="5" t="s">
        <v>53</v>
      </c>
      <c r="B270" s="7">
        <v>25314000</v>
      </c>
      <c r="C270" s="7">
        <v>13947152</v>
      </c>
      <c r="E270" s="37">
        <f t="shared" ref="E270:E284" si="27">+SUM(C270/B270-1)</f>
        <v>-0.44903405230307336</v>
      </c>
      <c r="G270" s="5" t="s">
        <v>53</v>
      </c>
      <c r="H270" s="37">
        <v>0.90858813304890573</v>
      </c>
      <c r="I270" s="37">
        <v>1.1248558041727081</v>
      </c>
      <c r="O270" s="5" t="s">
        <v>53</v>
      </c>
      <c r="P270" s="275">
        <v>23</v>
      </c>
      <c r="Q270" s="275">
        <v>15.688534775797919</v>
      </c>
      <c r="S270" s="275">
        <f>+SUM(B270*H270)/1000000</f>
        <v>23</v>
      </c>
      <c r="T270" s="275">
        <f>+SUM(C270*I270)/1000000</f>
        <v>15.688534878878993</v>
      </c>
      <c r="U270" s="275"/>
      <c r="X270" s="37">
        <v>0.84</v>
      </c>
      <c r="Z270" s="261">
        <f>+SUM(P270*X270)</f>
        <v>19.32</v>
      </c>
      <c r="AA270" s="261">
        <f>+SUM(Q270*X270)</f>
        <v>13.178369211670251</v>
      </c>
    </row>
    <row r="271" spans="1:33" x14ac:dyDescent="0.35">
      <c r="A271" s="5" t="s">
        <v>916</v>
      </c>
      <c r="B271" s="7">
        <v>2370000</v>
      </c>
      <c r="C271" s="7">
        <v>2270753</v>
      </c>
      <c r="E271" s="37">
        <f t="shared" si="27"/>
        <v>-4.1876371308016913E-2</v>
      </c>
      <c r="G271" s="261" t="s">
        <v>904</v>
      </c>
      <c r="H271" s="37">
        <v>0.4907863744535802</v>
      </c>
      <c r="I271" s="37">
        <v>1.2876503218172288</v>
      </c>
      <c r="O271" s="261" t="s">
        <v>904</v>
      </c>
      <c r="P271" s="275">
        <v>3.0979999999999999</v>
      </c>
      <c r="Q271" s="275">
        <v>4.0166682696079947</v>
      </c>
      <c r="S271" s="275">
        <f>+SUM((B271+B272)*H271)/1000000</f>
        <v>3.0924449454320087</v>
      </c>
      <c r="T271" s="275">
        <f>+SUM((C271+C272)*I271)/1000000</f>
        <v>4.0166680855695835</v>
      </c>
      <c r="U271" s="275"/>
      <c r="X271" s="37">
        <v>0.94</v>
      </c>
      <c r="Z271" s="261">
        <f>+SUM(P271*X271)</f>
        <v>2.9121199999999998</v>
      </c>
      <c r="AA271" s="261">
        <f>+SUM(Q271*X271)</f>
        <v>3.775668173431515</v>
      </c>
    </row>
    <row r="272" spans="1:33" x14ac:dyDescent="0.35">
      <c r="A272" s="5" t="s">
        <v>917</v>
      </c>
      <c r="B272" s="7">
        <v>3931000</v>
      </c>
      <c r="C272" s="7">
        <v>848625</v>
      </c>
      <c r="E272" s="37">
        <f t="shared" si="27"/>
        <v>-0.78411981684049858</v>
      </c>
      <c r="G272" s="261"/>
      <c r="H272" s="37"/>
      <c r="I272" s="37"/>
      <c r="O272" s="261"/>
      <c r="P272" s="275"/>
      <c r="Q272" s="275"/>
      <c r="X272" s="37"/>
      <c r="Z272" s="261"/>
      <c r="AA272" s="261"/>
    </row>
    <row r="273" spans="1:27" x14ac:dyDescent="0.35">
      <c r="A273" s="5" t="s">
        <v>905</v>
      </c>
      <c r="B273" s="7">
        <v>4578000</v>
      </c>
      <c r="C273" s="7">
        <v>6668572</v>
      </c>
      <c r="E273" s="37">
        <f t="shared" si="27"/>
        <v>0.45665618173875044</v>
      </c>
      <c r="G273" s="5" t="s">
        <v>905</v>
      </c>
      <c r="H273" s="37">
        <v>0.16229794670161643</v>
      </c>
      <c r="I273" s="37">
        <v>0.62686713134237737</v>
      </c>
      <c r="O273" s="5" t="s">
        <v>905</v>
      </c>
      <c r="P273" s="275">
        <v>0.74299999999999999</v>
      </c>
      <c r="Q273" s="275">
        <v>4.1803089046547042</v>
      </c>
      <c r="S273" s="275">
        <f t="shared" ref="S273:T276" si="28">+SUM(B273*H273)/1000000</f>
        <v>0.74299999999999999</v>
      </c>
      <c r="T273" s="275">
        <f t="shared" si="28"/>
        <v>4.1803085997901004</v>
      </c>
      <c r="U273" s="275"/>
      <c r="X273" s="37">
        <v>0.93</v>
      </c>
      <c r="Z273" s="261">
        <f>+SUM(P273*X273)</f>
        <v>0.69098999999999999</v>
      </c>
      <c r="AA273" s="261">
        <f>+SUM(Q273*X273)</f>
        <v>3.887687281328875</v>
      </c>
    </row>
    <row r="274" spans="1:27" x14ac:dyDescent="0.35">
      <c r="A274" s="261" t="s">
        <v>440</v>
      </c>
      <c r="B274" s="7">
        <v>4769000</v>
      </c>
      <c r="C274" s="7">
        <v>8337919</v>
      </c>
      <c r="E274" s="37">
        <f t="shared" si="27"/>
        <v>0.74835793667435513</v>
      </c>
      <c r="G274" s="261" t="s">
        <v>440</v>
      </c>
      <c r="H274" s="37">
        <v>0.56846299014468438</v>
      </c>
      <c r="I274" s="37">
        <v>0.62868770897912252</v>
      </c>
      <c r="O274" s="261" t="s">
        <v>440</v>
      </c>
      <c r="P274" s="275">
        <v>2.7109999999999999</v>
      </c>
      <c r="Q274" s="275">
        <v>5.241947264859391</v>
      </c>
      <c r="S274" s="275">
        <f t="shared" si="28"/>
        <v>2.7109999999999999</v>
      </c>
      <c r="T274" s="275">
        <f t="shared" si="28"/>
        <v>5.2419471937634965</v>
      </c>
      <c r="U274" s="275"/>
      <c r="X274" s="37">
        <v>0.82</v>
      </c>
      <c r="Z274" s="261">
        <f>+SUM(P274*X274)</f>
        <v>2.2230199999999996</v>
      </c>
      <c r="AA274" s="261">
        <f>+SUM(Q274*X274)</f>
        <v>4.2983967571847002</v>
      </c>
    </row>
    <row r="275" spans="1:27" x14ac:dyDescent="0.35">
      <c r="A275" s="261" t="s">
        <v>906</v>
      </c>
      <c r="B275" s="7">
        <v>14050427</v>
      </c>
      <c r="C275" s="7">
        <v>650613</v>
      </c>
      <c r="E275" s="37">
        <f t="shared" si="27"/>
        <v>-0.95369443220480066</v>
      </c>
      <c r="G275" s="261" t="s">
        <v>906</v>
      </c>
      <c r="H275" s="37">
        <v>0.63471382038157287</v>
      </c>
      <c r="I275" s="37">
        <v>0.19360978626006481</v>
      </c>
      <c r="O275" s="261" t="s">
        <v>906</v>
      </c>
      <c r="P275" s="275">
        <v>8.9179999999999993</v>
      </c>
      <c r="Q275" s="275">
        <v>0.82357433864293361</v>
      </c>
      <c r="S275" s="275">
        <f t="shared" si="28"/>
        <v>8.9180001991624014</v>
      </c>
      <c r="T275" s="275">
        <f t="shared" si="28"/>
        <v>0.12596504386801954</v>
      </c>
      <c r="U275" s="275"/>
      <c r="X275" s="37">
        <v>1.04</v>
      </c>
      <c r="Z275" s="261">
        <f>+SUM(P275*X275)</f>
        <v>9.2747200000000003</v>
      </c>
      <c r="AA275" s="261">
        <f>+SUM(Q275*X275)</f>
        <v>0.85651731218865101</v>
      </c>
    </row>
    <row r="276" spans="1:27" x14ac:dyDescent="0.35">
      <c r="A276" s="261" t="s">
        <v>422</v>
      </c>
      <c r="B276" s="7">
        <v>6619000</v>
      </c>
      <c r="C276" s="7">
        <v>2263000</v>
      </c>
      <c r="E276" s="37">
        <f t="shared" si="27"/>
        <v>-0.6581054539960719</v>
      </c>
      <c r="G276" s="261" t="s">
        <v>422</v>
      </c>
      <c r="H276" s="37">
        <v>0.73848013295059678</v>
      </c>
      <c r="I276" s="37">
        <v>0.85770288155802887</v>
      </c>
      <c r="O276" s="261" t="s">
        <v>422</v>
      </c>
      <c r="P276" s="275">
        <v>4.8879999999999999</v>
      </c>
      <c r="Q276" s="275">
        <v>1.9409816209658193</v>
      </c>
      <c r="S276" s="275">
        <f t="shared" si="28"/>
        <v>4.8879999999999999</v>
      </c>
      <c r="T276" s="275">
        <f t="shared" si="28"/>
        <v>1.9409816209658193</v>
      </c>
      <c r="U276" s="275"/>
      <c r="X276" s="37">
        <v>0.87</v>
      </c>
      <c r="Z276" s="261">
        <f>+SUM(P276*X276)</f>
        <v>4.2525599999999999</v>
      </c>
      <c r="AA276" s="261">
        <f>+SUM(Q276*X276)</f>
        <v>1.6886540102402627</v>
      </c>
    </row>
    <row r="277" spans="1:27" x14ac:dyDescent="0.35">
      <c r="A277" s="261"/>
      <c r="B277" s="7"/>
      <c r="C277" s="7"/>
      <c r="E277" s="37"/>
      <c r="G277" s="261"/>
      <c r="H277" s="37"/>
      <c r="I277" s="37"/>
      <c r="O277" s="261"/>
      <c r="P277" s="275"/>
      <c r="Q277" s="275"/>
      <c r="S277" s="275"/>
      <c r="T277" s="275"/>
      <c r="U277" s="275"/>
      <c r="X277" s="37"/>
      <c r="Z277" s="261"/>
      <c r="AA277" s="261"/>
    </row>
    <row r="278" spans="1:27" x14ac:dyDescent="0.35">
      <c r="A278" s="261" t="s">
        <v>907</v>
      </c>
      <c r="B278" s="7">
        <v>14173856</v>
      </c>
      <c r="C278" s="7">
        <v>8486250</v>
      </c>
      <c r="E278" s="37">
        <f t="shared" si="27"/>
        <v>-0.40127443089586912</v>
      </c>
      <c r="G278" s="261" t="s">
        <v>907</v>
      </c>
      <c r="H278" s="37">
        <v>1.0557729544511341</v>
      </c>
      <c r="I278" s="37">
        <v>0.99579852641895361</v>
      </c>
      <c r="O278" s="261" t="s">
        <v>907</v>
      </c>
      <c r="P278" s="275">
        <v>14.964373333380841</v>
      </c>
      <c r="Q278" s="275">
        <v>8.4505952448228445</v>
      </c>
      <c r="S278" s="275">
        <f t="shared" ref="S278:T280" si="29">+SUM(B278*H278)/1000000</f>
        <v>14.964373825084934</v>
      </c>
      <c r="T278" s="275">
        <f t="shared" si="29"/>
        <v>8.4505952448228445</v>
      </c>
      <c r="U278" s="275"/>
      <c r="X278" s="276">
        <v>0.59</v>
      </c>
      <c r="Z278" s="261">
        <f>+SUM(P278*X278)</f>
        <v>8.8289802666946962</v>
      </c>
      <c r="AA278" s="261">
        <f>+SUM(Q278*X278)</f>
        <v>4.9858511944454778</v>
      </c>
    </row>
    <row r="279" spans="1:27" x14ac:dyDescent="0.35">
      <c r="A279" s="261" t="s">
        <v>908</v>
      </c>
      <c r="B279" s="7">
        <v>1115877</v>
      </c>
      <c r="C279" s="7">
        <v>707188</v>
      </c>
      <c r="E279" s="37">
        <f t="shared" si="27"/>
        <v>-0.36624914753149318</v>
      </c>
      <c r="G279" s="261" t="s">
        <v>908</v>
      </c>
      <c r="H279" s="37">
        <v>0.81043352833868798</v>
      </c>
      <c r="I279" s="37">
        <v>1.2423287100466638</v>
      </c>
      <c r="O279" s="261" t="s">
        <v>908</v>
      </c>
      <c r="P279" s="275">
        <v>0.90434442133816695</v>
      </c>
      <c r="Q279" s="275">
        <v>0.87855933463612501</v>
      </c>
      <c r="S279" s="275">
        <f t="shared" si="29"/>
        <v>0.90434413430199012</v>
      </c>
      <c r="T279" s="275">
        <f t="shared" si="29"/>
        <v>0.87855995580048007</v>
      </c>
      <c r="U279" s="275"/>
      <c r="X279" s="276">
        <v>0.53</v>
      </c>
      <c r="Z279" s="261">
        <f>+SUM(P279*X279)</f>
        <v>0.4793025433092285</v>
      </c>
      <c r="AA279" s="261">
        <f>+SUM(Q279*X279)</f>
        <v>0.46563644735714627</v>
      </c>
    </row>
    <row r="280" spans="1:27" x14ac:dyDescent="0.35">
      <c r="A280" s="261" t="s">
        <v>909</v>
      </c>
      <c r="B280" s="7">
        <v>305783</v>
      </c>
      <c r="C280" s="7">
        <v>254588</v>
      </c>
      <c r="E280" s="37">
        <f t="shared" si="27"/>
        <v>-0.16742264939515927</v>
      </c>
      <c r="G280" s="261" t="s">
        <v>909</v>
      </c>
      <c r="H280" s="37">
        <v>1.009820114777749</v>
      </c>
      <c r="I280" s="37">
        <v>0.80373814562558377</v>
      </c>
      <c r="O280" s="261" t="s">
        <v>909</v>
      </c>
      <c r="P280" s="275">
        <v>0.30878544125872259</v>
      </c>
      <c r="Q280" s="275">
        <v>0.20462168514945331</v>
      </c>
      <c r="S280" s="275">
        <f t="shared" si="29"/>
        <v>0.30878582415708444</v>
      </c>
      <c r="T280" s="275">
        <f t="shared" si="29"/>
        <v>0.20462208701852613</v>
      </c>
      <c r="U280" s="275"/>
      <c r="X280" s="276">
        <v>0.46</v>
      </c>
      <c r="Z280" s="261">
        <f>+SUM(P280*X280)</f>
        <v>0.14204130297901241</v>
      </c>
      <c r="AA280" s="261">
        <f>+SUM(Q280*X280)</f>
        <v>9.412597516874853E-2</v>
      </c>
    </row>
    <row r="281" spans="1:27" x14ac:dyDescent="0.35">
      <c r="A281" s="261"/>
      <c r="B281" s="7"/>
      <c r="C281" s="7"/>
      <c r="E281" s="37"/>
      <c r="G281" s="261"/>
      <c r="H281" s="37"/>
      <c r="I281" s="37"/>
      <c r="O281" s="261"/>
      <c r="P281" s="275"/>
      <c r="Q281" s="275"/>
      <c r="S281" s="275"/>
      <c r="T281" s="275"/>
      <c r="U281" s="275"/>
      <c r="X281" s="276"/>
      <c r="Z281" s="261"/>
      <c r="AA281" s="261"/>
    </row>
    <row r="282" spans="1:27" x14ac:dyDescent="0.35">
      <c r="A282" s="261" t="s">
        <v>910</v>
      </c>
      <c r="B282" s="7">
        <v>1422024</v>
      </c>
      <c r="C282" s="7">
        <v>424313</v>
      </c>
      <c r="E282" s="37">
        <f t="shared" si="27"/>
        <v>-0.70161333423345873</v>
      </c>
      <c r="G282" s="261" t="s">
        <v>910</v>
      </c>
      <c r="H282" s="37">
        <v>0.60989021250044739</v>
      </c>
      <c r="I282" s="37">
        <v>1.1422497829929457</v>
      </c>
      <c r="O282" s="261" t="s">
        <v>910</v>
      </c>
      <c r="P282" s="275">
        <v>0.86727827117901579</v>
      </c>
      <c r="Q282" s="275">
        <v>0.48467086104619422</v>
      </c>
      <c r="S282" s="275">
        <f t="shared" ref="S282:T284" si="30">+SUM(B282*H282)/1000000</f>
        <v>0.8672785195407362</v>
      </c>
      <c r="T282" s="275">
        <f t="shared" si="30"/>
        <v>0.48467143217108571</v>
      </c>
      <c r="U282" s="275"/>
      <c r="X282" s="276">
        <v>0.81</v>
      </c>
      <c r="Z282" s="261">
        <f>+SUM(P282*X282)</f>
        <v>0.70249539965500285</v>
      </c>
      <c r="AA282" s="261">
        <f>+SUM(Q282*X282)</f>
        <v>0.39258339744741733</v>
      </c>
    </row>
    <row r="283" spans="1:27" x14ac:dyDescent="0.35">
      <c r="A283" s="261" t="s">
        <v>911</v>
      </c>
      <c r="B283" s="7">
        <v>2050989</v>
      </c>
      <c r="C283" s="7">
        <v>990063</v>
      </c>
      <c r="E283" s="37">
        <f t="shared" si="27"/>
        <v>-0.51727532424601008</v>
      </c>
      <c r="G283" s="261" t="s">
        <v>911</v>
      </c>
      <c r="H283" s="37">
        <v>0.897001637921231</v>
      </c>
      <c r="I283" s="37">
        <v>0.98836126052059925</v>
      </c>
      <c r="O283" s="261" t="s">
        <v>911</v>
      </c>
      <c r="P283" s="275">
        <v>1.8397409107669189</v>
      </c>
      <c r="Q283" s="275">
        <v>0.97853942049417575</v>
      </c>
      <c r="S283" s="275">
        <f t="shared" si="30"/>
        <v>1.8397404923584277</v>
      </c>
      <c r="T283" s="275">
        <f t="shared" si="30"/>
        <v>0.97853991467480606</v>
      </c>
      <c r="U283" s="275"/>
      <c r="X283" s="276">
        <v>0.61</v>
      </c>
      <c r="Z283" s="261">
        <f>+SUM(P283*X283)</f>
        <v>1.1222419555678205</v>
      </c>
      <c r="AA283" s="261">
        <f>+SUM(Q283*X283)</f>
        <v>0.59690904650144716</v>
      </c>
    </row>
    <row r="284" spans="1:27" x14ac:dyDescent="0.35">
      <c r="A284" s="261" t="s">
        <v>1144</v>
      </c>
      <c r="B284" s="7">
        <v>871585</v>
      </c>
      <c r="C284" s="7">
        <v>373269</v>
      </c>
      <c r="E284" s="37">
        <f t="shared" si="27"/>
        <v>-0.57173540159594305</v>
      </c>
      <c r="G284" s="261" t="s">
        <v>912</v>
      </c>
      <c r="H284" s="37">
        <v>0.85856631620241108</v>
      </c>
      <c r="I284" s="37">
        <v>1.0663114108627383</v>
      </c>
      <c r="O284" s="261" t="s">
        <v>912</v>
      </c>
      <c r="P284" s="275">
        <v>0.74831381917212503</v>
      </c>
      <c r="Q284" s="275">
        <v>0.39802048575156451</v>
      </c>
      <c r="S284" s="275">
        <f t="shared" si="30"/>
        <v>0.74831352270727847</v>
      </c>
      <c r="T284" s="275">
        <f t="shared" si="30"/>
        <v>0.39802099402132346</v>
      </c>
      <c r="U284" s="275"/>
      <c r="X284" s="276">
        <v>0.63</v>
      </c>
      <c r="Z284" s="261">
        <f>+SUM(P284*X284)</f>
        <v>0.47143770607843877</v>
      </c>
      <c r="AA284" s="261">
        <f>+SUM(Q284*X284)</f>
        <v>0.25075290602348566</v>
      </c>
    </row>
    <row r="286" spans="1:27" x14ac:dyDescent="0.35">
      <c r="A286" s="261" t="s">
        <v>918</v>
      </c>
      <c r="C286" s="37">
        <v>-0.1</v>
      </c>
    </row>
    <row r="287" spans="1:27" x14ac:dyDescent="0.35">
      <c r="A287" s="261" t="s">
        <v>919</v>
      </c>
      <c r="B287" s="5" t="s">
        <v>920</v>
      </c>
      <c r="C287" s="5" t="s">
        <v>921</v>
      </c>
    </row>
    <row r="297" spans="1:85" x14ac:dyDescent="0.35">
      <c r="AG297" s="280" t="s">
        <v>968</v>
      </c>
      <c r="AH297" s="280"/>
      <c r="AI297" s="280"/>
      <c r="AK297" s="83" t="s">
        <v>969</v>
      </c>
      <c r="AL297" s="83"/>
      <c r="AM297" s="83"/>
    </row>
    <row r="299" spans="1:85" ht="29" x14ac:dyDescent="0.35">
      <c r="A299" s="19" t="s">
        <v>970</v>
      </c>
      <c r="B299" s="19"/>
      <c r="C299" s="19"/>
      <c r="D299" s="19"/>
      <c r="E299" s="19"/>
      <c r="F299" s="19"/>
      <c r="G299" s="19"/>
      <c r="H299" s="19"/>
      <c r="I299" s="19"/>
      <c r="J299" s="19"/>
      <c r="K299" s="19"/>
      <c r="L299" s="281" t="s">
        <v>971</v>
      </c>
      <c r="M299" s="281"/>
      <c r="N299" s="281"/>
      <c r="O299" s="281"/>
      <c r="P299" s="281"/>
      <c r="Q299" s="281"/>
      <c r="R299" s="281"/>
      <c r="S299" s="281"/>
      <c r="T299" s="281"/>
      <c r="U299" s="281"/>
      <c r="V299" s="281"/>
      <c r="W299" s="281"/>
      <c r="X299" s="281"/>
      <c r="Y299"/>
      <c r="Z299" s="19" t="s">
        <v>1134</v>
      </c>
      <c r="AA299" s="231"/>
      <c r="AB299"/>
      <c r="AC299" s="19" t="s">
        <v>1209</v>
      </c>
      <c r="AD299" s="231"/>
      <c r="AE299"/>
      <c r="AF299"/>
      <c r="AG299" s="282" t="s">
        <v>972</v>
      </c>
      <c r="AH299" s="282" t="s">
        <v>973</v>
      </c>
      <c r="AI299" s="282" t="s">
        <v>974</v>
      </c>
      <c r="AJ299" s="282" t="s">
        <v>975</v>
      </c>
      <c r="AK299" s="282" t="s">
        <v>976</v>
      </c>
      <c r="AL299" s="282" t="s">
        <v>977</v>
      </c>
      <c r="AM299" s="282" t="s">
        <v>978</v>
      </c>
      <c r="AN299" s="282" t="s">
        <v>979</v>
      </c>
      <c r="AO299" s="282" t="s">
        <v>980</v>
      </c>
      <c r="AP299" s="282" t="s">
        <v>981</v>
      </c>
      <c r="AQ299" s="282" t="s">
        <v>982</v>
      </c>
      <c r="AR299" s="282" t="s">
        <v>983</v>
      </c>
      <c r="AS299"/>
      <c r="AT299" s="282" t="s">
        <v>984</v>
      </c>
      <c r="AU299" s="282" t="s">
        <v>985</v>
      </c>
      <c r="AV299" s="282" t="s">
        <v>986</v>
      </c>
      <c r="AW299" s="282" t="s">
        <v>987</v>
      </c>
      <c r="AX299" s="282" t="s">
        <v>988</v>
      </c>
      <c r="AY299" s="282" t="s">
        <v>989</v>
      </c>
      <c r="AZ299" s="282" t="s">
        <v>990</v>
      </c>
      <c r="BA299" s="282" t="s">
        <v>991</v>
      </c>
      <c r="BB299" s="282" t="s">
        <v>992</v>
      </c>
      <c r="BC299" s="282" t="s">
        <v>993</v>
      </c>
      <c r="BD299" s="282" t="s">
        <v>994</v>
      </c>
      <c r="BE299" s="282" t="s">
        <v>995</v>
      </c>
      <c r="BF299"/>
      <c r="BG299" s="282" t="s">
        <v>996</v>
      </c>
      <c r="BH299" s="282" t="s">
        <v>997</v>
      </c>
      <c r="BI299" s="282" t="s">
        <v>998</v>
      </c>
      <c r="BJ299" s="282" t="s">
        <v>999</v>
      </c>
      <c r="BK299" s="282" t="s">
        <v>1000</v>
      </c>
      <c r="BL299" s="282" t="s">
        <v>1001</v>
      </c>
      <c r="BM299" s="282" t="s">
        <v>1002</v>
      </c>
      <c r="BN299" s="282" t="s">
        <v>1003</v>
      </c>
      <c r="BO299" s="282" t="s">
        <v>1004</v>
      </c>
      <c r="BP299" s="282" t="s">
        <v>1005</v>
      </c>
      <c r="BQ299" s="282" t="s">
        <v>1006</v>
      </c>
      <c r="BR299" s="282" t="s">
        <v>1007</v>
      </c>
      <c r="BS299"/>
      <c r="BT299" s="282" t="s">
        <v>1008</v>
      </c>
      <c r="BU299" s="282" t="s">
        <v>1009</v>
      </c>
      <c r="BV299" s="282" t="s">
        <v>1010</v>
      </c>
      <c r="BW299" s="282" t="s">
        <v>1011</v>
      </c>
      <c r="BX299" s="282" t="s">
        <v>1012</v>
      </c>
      <c r="BY299" s="282" t="s">
        <v>1013</v>
      </c>
      <c r="BZ299" s="282" t="s">
        <v>1014</v>
      </c>
      <c r="CA299" s="282" t="s">
        <v>1015</v>
      </c>
      <c r="CB299" s="282" t="s">
        <v>1016</v>
      </c>
      <c r="CC299" s="282" t="s">
        <v>1017</v>
      </c>
      <c r="CD299" s="282" t="s">
        <v>1018</v>
      </c>
      <c r="CE299" s="282" t="s">
        <v>1019</v>
      </c>
      <c r="CF299"/>
      <c r="CG299" s="19" t="s">
        <v>1020</v>
      </c>
    </row>
    <row r="300" spans="1:85" x14ac:dyDescent="0.35">
      <c r="BP300" s="7"/>
      <c r="BQ300" s="7"/>
      <c r="CD300" s="7"/>
    </row>
    <row r="301" spans="1:85" x14ac:dyDescent="0.35">
      <c r="A301" s="5" t="s">
        <v>1021</v>
      </c>
      <c r="E301" s="5" t="s">
        <v>1022</v>
      </c>
      <c r="L301" s="5" t="s">
        <v>1023</v>
      </c>
      <c r="BP301" s="7"/>
      <c r="BQ301" s="7"/>
      <c r="CD301" s="7"/>
      <c r="CG301" s="83" t="s">
        <v>1024</v>
      </c>
    </row>
    <row r="302" spans="1:85" x14ac:dyDescent="0.35">
      <c r="BP302" s="7"/>
      <c r="BQ302" s="7"/>
      <c r="CD302" s="7"/>
    </row>
    <row r="303" spans="1:85" ht="116" x14ac:dyDescent="0.35">
      <c r="A303" s="274" t="s">
        <v>955</v>
      </c>
      <c r="B303" s="274" t="s">
        <v>1025</v>
      </c>
      <c r="C303" s="274" t="s">
        <v>900</v>
      </c>
      <c r="D303" s="274"/>
      <c r="E303" s="283" t="s">
        <v>1026</v>
      </c>
      <c r="F303" s="283" t="s">
        <v>1027</v>
      </c>
      <c r="G303" s="283" t="s">
        <v>1028</v>
      </c>
      <c r="H303" s="283" t="s">
        <v>1029</v>
      </c>
      <c r="I303" s="283" t="s">
        <v>1030</v>
      </c>
      <c r="J303" s="283" t="s">
        <v>1031</v>
      </c>
      <c r="L303" s="283" t="s">
        <v>1032</v>
      </c>
      <c r="M303" s="274" t="s">
        <v>1033</v>
      </c>
      <c r="N303" s="274"/>
      <c r="O303" s="283" t="s">
        <v>1034</v>
      </c>
      <c r="P303" s="283" t="s">
        <v>1035</v>
      </c>
      <c r="Q303" s="274" t="s">
        <v>1036</v>
      </c>
      <c r="R303" s="274"/>
      <c r="S303" s="283" t="s">
        <v>1037</v>
      </c>
      <c r="T303" s="274" t="s">
        <v>1033</v>
      </c>
      <c r="U303" s="274"/>
      <c r="V303" s="274"/>
      <c r="W303" s="283" t="s">
        <v>1038</v>
      </c>
      <c r="X303" s="283" t="s">
        <v>901</v>
      </c>
      <c r="Z303" s="283" t="s">
        <v>1129</v>
      </c>
      <c r="AA303" s="283" t="s">
        <v>1130</v>
      </c>
      <c r="BP303" s="7"/>
      <c r="BQ303" s="7"/>
      <c r="CD303" s="7"/>
      <c r="CG303" s="213" t="s">
        <v>1039</v>
      </c>
    </row>
    <row r="304" spans="1:85" x14ac:dyDescent="0.35">
      <c r="BP304" s="7"/>
      <c r="BQ304" s="7"/>
      <c r="CD304" s="7"/>
    </row>
    <row r="305" spans="1:85" x14ac:dyDescent="0.35">
      <c r="A305" s="5" t="s">
        <v>1040</v>
      </c>
      <c r="BP305" s="7"/>
      <c r="BQ305" s="7"/>
      <c r="CD305" s="7"/>
      <c r="CG305" s="5" t="s">
        <v>1041</v>
      </c>
    </row>
    <row r="306" spans="1:85" x14ac:dyDescent="0.35">
      <c r="BP306" s="7"/>
      <c r="BQ306" s="7"/>
      <c r="CD306" s="7"/>
      <c r="CG306" s="5" t="s">
        <v>1042</v>
      </c>
    </row>
    <row r="307" spans="1:85" x14ac:dyDescent="0.35">
      <c r="BP307" s="7"/>
      <c r="BQ307" s="7"/>
      <c r="CD307" s="7"/>
      <c r="CG307" s="5" t="s">
        <v>1043</v>
      </c>
    </row>
    <row r="308" spans="1:85" x14ac:dyDescent="0.35">
      <c r="BP308" s="7"/>
      <c r="BQ308" s="7"/>
      <c r="CD308" s="7"/>
      <c r="CG308" s="5" t="s">
        <v>1044</v>
      </c>
    </row>
    <row r="309" spans="1:85" x14ac:dyDescent="0.35">
      <c r="BP309" s="7"/>
      <c r="BQ309" s="7"/>
      <c r="CD309" s="7"/>
    </row>
    <row r="310" spans="1:85" x14ac:dyDescent="0.35">
      <c r="A310" s="5" t="s">
        <v>53</v>
      </c>
      <c r="B310" s="7">
        <v>2952609</v>
      </c>
      <c r="C310" s="7">
        <v>2822932.4703151002</v>
      </c>
      <c r="D310" s="7"/>
      <c r="E310" s="7">
        <v>1539721.75</v>
      </c>
      <c r="F310" s="7">
        <v>748127.55298668228</v>
      </c>
      <c r="G310" s="7">
        <v>755360.25</v>
      </c>
      <c r="H310" s="7">
        <v>1259000.0613561459</v>
      </c>
      <c r="I310" s="7">
        <v>657527</v>
      </c>
      <c r="J310" s="7">
        <v>815804.85597227199</v>
      </c>
      <c r="K310" s="261"/>
      <c r="L310" s="7">
        <v>3013230.1</v>
      </c>
      <c r="M310" s="37">
        <f>+SUM(L310/B310-1)</f>
        <v>2.0531367343254781E-2</v>
      </c>
      <c r="N310" s="37"/>
      <c r="O310" s="7">
        <v>3075239.8</v>
      </c>
      <c r="P310" s="7">
        <v>2535095</v>
      </c>
      <c r="Q310" s="37">
        <f t="shared" ref="Q310:Q316" si="31">+SUM(P310/O310)</f>
        <v>0.82435685178111973</v>
      </c>
      <c r="R310" s="37"/>
      <c r="S310" s="7">
        <v>3105760.5700000003</v>
      </c>
      <c r="T310" s="37">
        <f>+SUM(S310/B310-1)</f>
        <v>5.1869912338545543E-2</v>
      </c>
      <c r="U310" s="37"/>
      <c r="V310" s="37"/>
      <c r="W310" s="7">
        <f>+'8 HIDE Comparis AginUK (crops)'!H62</f>
        <v>2598337.9999999907</v>
      </c>
      <c r="X310" s="37">
        <f>+SUM(W310/S310)</f>
        <v>0.8366189026606099</v>
      </c>
      <c r="Y310" s="261"/>
      <c r="Z310" s="7">
        <f>+SUM(B310*X310)</f>
        <v>2470208.5015658406</v>
      </c>
      <c r="AA310" s="7">
        <f>+SUM(Z310*(1+(C310/B310-1)))</f>
        <v>2361718.6656000237</v>
      </c>
      <c r="AB310" s="11"/>
      <c r="AC310" s="11"/>
      <c r="AD310" s="11"/>
      <c r="AE310" s="11"/>
      <c r="AF310" s="261"/>
      <c r="AG310" s="284" t="s">
        <v>1045</v>
      </c>
      <c r="AH310" s="261"/>
      <c r="AI310" s="261"/>
      <c r="AJ310" s="261"/>
      <c r="AK310" s="285" t="s">
        <v>1046</v>
      </c>
      <c r="AL310" s="286">
        <f>+SUM(E310+E311+E312+E313)/E321</f>
        <v>0.63013955270449395</v>
      </c>
      <c r="AM310" s="286">
        <f>+SUM(F310+F311+F312+F313)/F321</f>
        <v>0.43302626263257393</v>
      </c>
      <c r="AN310" s="261"/>
      <c r="AO310" s="261"/>
      <c r="AP310" s="261"/>
      <c r="AQ310" s="261"/>
      <c r="AR310" s="261"/>
      <c r="AS310" s="261"/>
      <c r="AT310" s="261"/>
      <c r="AU310" s="261"/>
      <c r="AV310" s="261"/>
      <c r="AW310" s="261"/>
      <c r="AX310" s="261" t="s">
        <v>1047</v>
      </c>
      <c r="AY310" s="286">
        <f>+SUM(G310+G311+G312+G313)/G321</f>
        <v>0.18265902700365608</v>
      </c>
      <c r="AZ310" s="286">
        <f>+SUM(H310+H311+H312+H313)/H321</f>
        <v>0.44020414985795109</v>
      </c>
      <c r="BA310" s="287">
        <f>+AZ310-AY310</f>
        <v>0.25754512285429498</v>
      </c>
      <c r="BB310" s="261" t="s">
        <v>1048</v>
      </c>
      <c r="BC310" s="7">
        <f>+SUM(G310+G311+G312+G313)</f>
        <v>1016456.25</v>
      </c>
      <c r="BD310" s="7">
        <f>+SUM(H310+H311+H312+H313)</f>
        <v>2351693.5091933459</v>
      </c>
      <c r="BE310" s="288">
        <f>+SUM(BD310-BC310)</f>
        <v>1335237.2591933459</v>
      </c>
      <c r="BF310" s="261"/>
      <c r="BG310" s="268" t="s">
        <v>1049</v>
      </c>
      <c r="BH310" s="261"/>
      <c r="BI310" s="261"/>
      <c r="BJ310" s="261"/>
      <c r="BK310" s="261" t="s">
        <v>1050</v>
      </c>
      <c r="BL310" s="286">
        <f>+SUM(I310+I311+I312+I313)/I321</f>
        <v>0.12232812857723321</v>
      </c>
      <c r="BM310" s="286">
        <f>+SUM(J310+J311+J312+J313)/J321</f>
        <v>0.2595059635808456</v>
      </c>
      <c r="BN310" s="261"/>
      <c r="BO310" s="261"/>
      <c r="BP310" s="7"/>
      <c r="BQ310" s="7"/>
      <c r="BR310" s="261"/>
      <c r="BS310" s="261"/>
      <c r="BT310" s="261"/>
      <c r="BU310" s="261">
        <v>7.8</v>
      </c>
      <c r="BV310" s="261">
        <v>5.7</v>
      </c>
      <c r="BW310" s="289">
        <f>+SUM(BV310-BU310)/BU310</f>
        <v>-0.26923076923076922</v>
      </c>
      <c r="BX310" s="261"/>
      <c r="BY310" s="261"/>
      <c r="BZ310" s="261"/>
      <c r="CA310" s="261"/>
      <c r="CB310" s="290" t="s">
        <v>1051</v>
      </c>
      <c r="CC310" s="291">
        <f t="shared" ref="CC310:CC318" si="32">+SUM(B310)</f>
        <v>2952609</v>
      </c>
      <c r="CD310" s="292">
        <f t="shared" ref="CD310:CD318" si="33">+C310</f>
        <v>2822932.4703151002</v>
      </c>
      <c r="CE310" s="293">
        <f t="shared" ref="CE310:CE318" si="34">+SUM(CD310-CC310)/CC310</f>
        <v>-4.3919303126455228E-2</v>
      </c>
      <c r="CF310" s="294"/>
      <c r="CG310" s="213" t="s">
        <v>1052</v>
      </c>
    </row>
    <row r="311" spans="1:85" x14ac:dyDescent="0.3">
      <c r="A311" s="5" t="s">
        <v>916</v>
      </c>
      <c r="B311" s="7">
        <v>650855</v>
      </c>
      <c r="C311" s="7">
        <v>561989.30131501704</v>
      </c>
      <c r="D311" s="7"/>
      <c r="E311" s="7">
        <v>415804.25</v>
      </c>
      <c r="F311" s="7">
        <v>169737.47545812692</v>
      </c>
      <c r="G311" s="7">
        <v>154909.75</v>
      </c>
      <c r="H311" s="7">
        <v>248859.59306822889</v>
      </c>
      <c r="I311" s="7">
        <v>80141</v>
      </c>
      <c r="J311" s="7">
        <v>143392.23278866129</v>
      </c>
      <c r="K311" s="261"/>
      <c r="L311" s="7">
        <v>686184.4</v>
      </c>
      <c r="M311" s="37">
        <f>+SUM(L311/B311-1)</f>
        <v>5.4281521997987303E-2</v>
      </c>
      <c r="N311" s="37"/>
      <c r="O311" s="7">
        <v>704559.33</v>
      </c>
      <c r="P311" s="7">
        <v>660379</v>
      </c>
      <c r="Q311" s="37">
        <f t="shared" si="31"/>
        <v>0.93729366978931361</v>
      </c>
      <c r="R311" s="37"/>
      <c r="S311" s="7">
        <v>609396.36</v>
      </c>
      <c r="T311" s="37">
        <f t="shared" ref="T311:T321" si="35">+SUM(S311/B311-1)</f>
        <v>-6.3698734741225005E-2</v>
      </c>
      <c r="U311" s="37"/>
      <c r="V311" s="37"/>
      <c r="W311" s="7">
        <f>+'8 HIDE Comparis AginUK (crops)'!L62</f>
        <v>571193</v>
      </c>
      <c r="X311" s="37">
        <f>+SUM(W311/S311)</f>
        <v>0.9373095041132179</v>
      </c>
      <c r="Y311" s="261"/>
      <c r="Z311" s="7">
        <f t="shared" ref="Z311:Z321" si="36">+SUM(B311*X311)</f>
        <v>610052.57729960838</v>
      </c>
      <c r="AA311" s="7">
        <f t="shared" ref="AA311:AA321" si="37">+SUM(Z311*(1+(C311/B311-1)))</f>
        <v>526757.91333251237</v>
      </c>
      <c r="AB311" s="11"/>
      <c r="AC311" s="11"/>
      <c r="AD311" s="11"/>
      <c r="AE311" s="1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7"/>
      <c r="BQ311" s="7"/>
      <c r="BR311" s="261"/>
      <c r="BS311" s="261"/>
      <c r="BT311" s="261"/>
      <c r="BU311" s="261"/>
      <c r="BV311" s="261"/>
      <c r="BW311" s="261"/>
      <c r="BX311" s="261"/>
      <c r="BY311" s="261"/>
      <c r="BZ311" s="261"/>
      <c r="CA311" s="261"/>
      <c r="CB311" s="261" t="s">
        <v>1053</v>
      </c>
      <c r="CC311" s="291">
        <f t="shared" si="32"/>
        <v>650855</v>
      </c>
      <c r="CD311" s="292">
        <f t="shared" si="33"/>
        <v>561989.30131501704</v>
      </c>
      <c r="CE311" s="289">
        <f t="shared" si="34"/>
        <v>-0.13653686102892804</v>
      </c>
      <c r="CF311" s="261"/>
      <c r="CG311" s="213" t="s">
        <v>1054</v>
      </c>
    </row>
    <row r="312" spans="1:85" x14ac:dyDescent="0.3">
      <c r="A312" s="5" t="s">
        <v>1055</v>
      </c>
      <c r="B312" s="7">
        <v>386932</v>
      </c>
      <c r="C312" s="7">
        <v>617196.92112726695</v>
      </c>
      <c r="D312" s="7"/>
      <c r="E312" s="7">
        <v>264119</v>
      </c>
      <c r="F312" s="7">
        <v>309030.81474269647</v>
      </c>
      <c r="G312" s="7">
        <v>59622.5</v>
      </c>
      <c r="H312" s="7">
        <v>164318.32318502665</v>
      </c>
      <c r="I312" s="7">
        <v>63190.5</v>
      </c>
      <c r="J312" s="7">
        <v>143847.78319954401</v>
      </c>
      <c r="K312" s="261"/>
      <c r="L312" s="7">
        <v>377944.9</v>
      </c>
      <c r="M312" s="37">
        <f>+SUM(L312/B312-1)</f>
        <v>-2.3226561773127985E-2</v>
      </c>
      <c r="N312" s="37"/>
      <c r="O312" s="7"/>
      <c r="P312" s="7"/>
      <c r="Q312" s="37"/>
      <c r="R312" s="37"/>
      <c r="S312" s="7">
        <v>370355</v>
      </c>
      <c r="T312" s="37">
        <f t="shared" si="35"/>
        <v>-4.2842153143187955E-2</v>
      </c>
      <c r="U312" s="37"/>
      <c r="V312" s="37"/>
      <c r="W312" s="7">
        <f>+SUM('8 HIDE Comparis AginUK (crops)'!J62,'8 HIDE Comparis AginUK (crops)'!K62,'8 HIDE Comparis AginUK (crops)'!R62)</f>
        <v>315347.69999999937</v>
      </c>
      <c r="X312" s="37">
        <f>+SUM(W312/S312)</f>
        <v>0.85147412617623464</v>
      </c>
      <c r="Y312" s="261"/>
      <c r="Z312" s="7">
        <f t="shared" si="36"/>
        <v>329462.58658962284</v>
      </c>
      <c r="AA312" s="7">
        <f t="shared" si="37"/>
        <v>525527.20909550204</v>
      </c>
      <c r="AB312" s="11"/>
      <c r="AC312" s="11"/>
      <c r="AD312" s="11"/>
      <c r="AE312" s="11"/>
      <c r="AF312" s="261"/>
      <c r="AG312" s="261"/>
      <c r="AH312" s="261"/>
      <c r="AI312" s="261"/>
      <c r="AJ312" s="261"/>
      <c r="AK312" s="261"/>
      <c r="AL312" s="261"/>
      <c r="AM312" s="261"/>
      <c r="AN312" s="261"/>
      <c r="AO312" s="295" t="s">
        <v>1056</v>
      </c>
      <c r="AP312" s="261"/>
      <c r="AQ312" s="261"/>
      <c r="AR312" s="261"/>
      <c r="AS312" s="261"/>
      <c r="AT312" s="261"/>
      <c r="AU312" s="261"/>
      <c r="AV312" s="261"/>
      <c r="AW312" s="261"/>
      <c r="AX312" s="261"/>
      <c r="AY312" s="261"/>
      <c r="AZ312" s="261"/>
      <c r="BA312" s="261"/>
      <c r="BB312" s="295" t="s">
        <v>1056</v>
      </c>
      <c r="BC312" s="261"/>
      <c r="BD312" s="261"/>
      <c r="BE312" s="261"/>
      <c r="BF312" s="261"/>
      <c r="BG312" s="261"/>
      <c r="BH312" s="261"/>
      <c r="BI312" s="261"/>
      <c r="BJ312" s="261"/>
      <c r="BK312" s="261"/>
      <c r="BL312" s="261"/>
      <c r="BM312" s="261"/>
      <c r="BN312" s="261"/>
      <c r="BO312" s="295" t="s">
        <v>1056</v>
      </c>
      <c r="BP312" s="7"/>
      <c r="BQ312" s="7"/>
      <c r="BR312" s="261"/>
      <c r="BS312" s="261"/>
      <c r="BT312" s="261"/>
      <c r="BU312" s="261"/>
      <c r="BV312" s="261"/>
      <c r="BW312" s="261"/>
      <c r="BX312" s="261"/>
      <c r="BY312" s="261"/>
      <c r="BZ312" s="261"/>
      <c r="CA312" s="261"/>
      <c r="CB312" s="261" t="s">
        <v>1057</v>
      </c>
      <c r="CC312" s="291">
        <f t="shared" si="32"/>
        <v>386932</v>
      </c>
      <c r="CD312" s="292">
        <f t="shared" si="33"/>
        <v>617196.92112726695</v>
      </c>
      <c r="CE312" s="293">
        <f t="shared" si="34"/>
        <v>0.59510436233567388</v>
      </c>
      <c r="CF312" s="261"/>
      <c r="CG312" s="213" t="s">
        <v>1058</v>
      </c>
    </row>
    <row r="313" spans="1:85" x14ac:dyDescent="0.3">
      <c r="A313" s="5" t="s">
        <v>1059</v>
      </c>
      <c r="B313" s="7">
        <v>188376</v>
      </c>
      <c r="C313" s="7">
        <v>1420701</v>
      </c>
      <c r="D313" s="7"/>
      <c r="E313" s="7">
        <v>128905.75</v>
      </c>
      <c r="F313" s="7">
        <v>425156.77132432506</v>
      </c>
      <c r="G313" s="7">
        <v>46563.75</v>
      </c>
      <c r="H313" s="7">
        <v>679515.53158394468</v>
      </c>
      <c r="I313" s="7">
        <v>12906.5</v>
      </c>
      <c r="J313" s="7">
        <v>316028.6970917295</v>
      </c>
      <c r="K313" s="261"/>
      <c r="L313" s="7">
        <v>210053</v>
      </c>
      <c r="M313" s="37">
        <f>+SUM(L313/B313-1)</f>
        <v>0.11507304539856467</v>
      </c>
      <c r="N313" s="37"/>
      <c r="O313" s="7"/>
      <c r="P313" s="7"/>
      <c r="Q313" s="37"/>
      <c r="R313" s="37"/>
      <c r="S313" s="7">
        <v>193000</v>
      </c>
      <c r="T313" s="37">
        <f t="shared" si="35"/>
        <v>2.4546651378094975E-2</v>
      </c>
      <c r="U313" s="37"/>
      <c r="V313" s="37"/>
      <c r="W313" s="7">
        <f>+'8 HIDE Comparis AginUK (crops)'!N62</f>
        <v>189538</v>
      </c>
      <c r="X313" s="37">
        <f>+SUM(W313/S313)</f>
        <v>0.98206217616580316</v>
      </c>
      <c r="Y313" s="261"/>
      <c r="Z313" s="7">
        <f t="shared" si="36"/>
        <v>184996.94449740933</v>
      </c>
      <c r="AA313" s="7">
        <f t="shared" si="37"/>
        <v>1395216.7157409326</v>
      </c>
      <c r="AB313" s="11"/>
      <c r="AC313" s="11"/>
      <c r="AD313" s="11"/>
      <c r="AE313" s="1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7"/>
      <c r="BQ313" s="7"/>
      <c r="BR313" s="261"/>
      <c r="BS313" s="261"/>
      <c r="BT313" s="261"/>
      <c r="BU313" s="261"/>
      <c r="BV313" s="261"/>
      <c r="BW313" s="261"/>
      <c r="BX313" s="261"/>
      <c r="BY313" s="261"/>
      <c r="BZ313" s="261"/>
      <c r="CA313" s="261"/>
      <c r="CB313" s="261" t="s">
        <v>1060</v>
      </c>
      <c r="CC313" s="291">
        <f t="shared" si="32"/>
        <v>188376</v>
      </c>
      <c r="CD313" s="292">
        <f t="shared" si="33"/>
        <v>1420701</v>
      </c>
      <c r="CE313" s="293">
        <f t="shared" si="34"/>
        <v>6.5418365396865843</v>
      </c>
      <c r="CF313" s="261"/>
      <c r="CG313" s="213" t="s">
        <v>1061</v>
      </c>
    </row>
    <row r="314" spans="1:85" x14ac:dyDescent="0.3">
      <c r="A314" s="5" t="s">
        <v>905</v>
      </c>
      <c r="B314" s="7">
        <v>24589</v>
      </c>
      <c r="C314" s="7">
        <v>204176</v>
      </c>
      <c r="D314" s="7"/>
      <c r="E314" s="7">
        <v>13062</v>
      </c>
      <c r="F314" s="7">
        <v>60649.994693193861</v>
      </c>
      <c r="G314" s="7">
        <v>11374.5</v>
      </c>
      <c r="H314" s="7">
        <v>142912.58647357667</v>
      </c>
      <c r="I314" s="7">
        <v>152.5</v>
      </c>
      <c r="J314" s="7">
        <v>613.41883322913702</v>
      </c>
      <c r="K314" s="261"/>
      <c r="L314" s="7">
        <v>47793.0072</v>
      </c>
      <c r="M314" s="37">
        <f>+SUM(L314/B314-1)</f>
        <v>0.94367429338322006</v>
      </c>
      <c r="N314" s="37"/>
      <c r="O314" s="7"/>
      <c r="P314" s="7"/>
      <c r="Q314" s="37"/>
      <c r="R314" s="37"/>
      <c r="S314" s="7">
        <v>49032</v>
      </c>
      <c r="T314" s="37">
        <f t="shared" si="35"/>
        <v>0.99406238561958604</v>
      </c>
      <c r="U314" s="37"/>
      <c r="V314" s="37"/>
      <c r="W314" s="7">
        <f>+'8 HIDE Comparis AginUK (crops)'!S62</f>
        <v>31561.6000000001</v>
      </c>
      <c r="X314" s="37">
        <f t="shared" ref="X314:X318" si="38">+SUM(W314/S314)</f>
        <v>0.64369391417849775</v>
      </c>
      <c r="Y314" s="261"/>
      <c r="Z314" s="7">
        <f t="shared" si="36"/>
        <v>15827.789655735081</v>
      </c>
      <c r="AA314" s="7">
        <f t="shared" si="37"/>
        <v>131426.84862130895</v>
      </c>
      <c r="AB314" s="11"/>
      <c r="AC314" s="11"/>
      <c r="AD314" s="11"/>
      <c r="AE314" s="1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7"/>
      <c r="BQ314" s="7"/>
      <c r="BR314" s="261"/>
      <c r="BS314" s="261"/>
      <c r="BT314" s="261"/>
      <c r="BU314" s="261"/>
      <c r="BV314" s="261"/>
      <c r="BW314" s="261"/>
      <c r="BX314" s="261"/>
      <c r="BY314" s="261"/>
      <c r="BZ314" s="261"/>
      <c r="CA314" s="261"/>
      <c r="CB314" s="261" t="s">
        <v>1062</v>
      </c>
      <c r="CC314" s="291">
        <f t="shared" si="32"/>
        <v>24589</v>
      </c>
      <c r="CD314" s="292">
        <f t="shared" si="33"/>
        <v>204176</v>
      </c>
      <c r="CE314" s="293">
        <f t="shared" si="34"/>
        <v>7.3035503680507547</v>
      </c>
      <c r="CF314" s="261"/>
    </row>
    <row r="315" spans="1:85" x14ac:dyDescent="0.3">
      <c r="A315" s="5" t="s">
        <v>1063</v>
      </c>
      <c r="B315" s="7">
        <v>1381449</v>
      </c>
      <c r="C315" s="7">
        <v>401092.72917161963</v>
      </c>
      <c r="D315" s="7"/>
      <c r="E315" s="7">
        <v>223400.25</v>
      </c>
      <c r="F315" s="7">
        <v>232342.94556501729</v>
      </c>
      <c r="G315" s="7">
        <v>689976.75</v>
      </c>
      <c r="H315" s="7">
        <v>120045.95322499683</v>
      </c>
      <c r="I315" s="7">
        <v>468072</v>
      </c>
      <c r="J315" s="7">
        <v>48703.830381605527</v>
      </c>
      <c r="K315" s="261"/>
      <c r="L315" s="7"/>
      <c r="M315" s="37"/>
      <c r="N315" s="37"/>
      <c r="O315" s="7"/>
      <c r="P315" s="7"/>
      <c r="Q315" s="37"/>
      <c r="R315" s="37"/>
      <c r="S315" s="7">
        <v>1151895.8600000001</v>
      </c>
      <c r="T315" s="37">
        <f t="shared" si="35"/>
        <v>-0.16616837827527464</v>
      </c>
      <c r="U315" s="37"/>
      <c r="V315" s="37"/>
      <c r="W315" s="7">
        <f>+'9 HIDE Comparis AginUK (stock)'!J111+'8 HIDE Comparis AginUK (crops)'!M62+'8 HIDE Comparis AginUK (crops)'!O62</f>
        <v>910234.00000000093</v>
      </c>
      <c r="X315" s="37">
        <f t="shared" si="38"/>
        <v>0.79020511454915798</v>
      </c>
      <c r="Y315" s="261"/>
      <c r="Z315" s="7">
        <f t="shared" si="36"/>
        <v>1091628.0652888198</v>
      </c>
      <c r="AA315" s="7">
        <f t="shared" si="37"/>
        <v>316945.52599989413</v>
      </c>
      <c r="AB315" s="11"/>
      <c r="AC315" s="11"/>
      <c r="AD315" s="11"/>
      <c r="AE315" s="1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t="s">
        <v>1064</v>
      </c>
      <c r="BC315" s="7">
        <f>+SUM(G315)</f>
        <v>689976.75</v>
      </c>
      <c r="BD315" s="7">
        <f>+SUM(H315)</f>
        <v>120045.95322499683</v>
      </c>
      <c r="BE315" s="293">
        <f>+SUM(BD315-BC315)/BC315</f>
        <v>-0.82601449508987546</v>
      </c>
      <c r="BF315" s="261"/>
      <c r="BG315" s="261"/>
      <c r="BH315" s="261"/>
      <c r="BI315" s="261"/>
      <c r="BJ315" s="261"/>
      <c r="BK315" s="261"/>
      <c r="BL315" s="261"/>
      <c r="BM315" s="261"/>
      <c r="BN315" s="261"/>
      <c r="BO315" s="261" t="s">
        <v>1064</v>
      </c>
      <c r="BP315" s="7">
        <f>+SUM(B315)</f>
        <v>1381449</v>
      </c>
      <c r="BQ315" s="7">
        <f>+SUM(C315)</f>
        <v>401092.72917161963</v>
      </c>
      <c r="BR315" s="289">
        <f>+SUM(BQ315-BP315)/BP315</f>
        <v>-0.70965795395152509</v>
      </c>
      <c r="BS315" s="261"/>
      <c r="BT315" s="261"/>
      <c r="BU315" s="261"/>
      <c r="BV315" s="261"/>
      <c r="BW315" s="261"/>
      <c r="BX315" s="261"/>
      <c r="BY315" s="261"/>
      <c r="BZ315" s="261"/>
      <c r="CA315" s="261"/>
      <c r="CB315" s="261"/>
      <c r="CC315" s="291">
        <f t="shared" si="32"/>
        <v>1381449</v>
      </c>
      <c r="CD315" s="292">
        <f t="shared" si="33"/>
        <v>401092.72917161963</v>
      </c>
      <c r="CE315" s="289">
        <f t="shared" si="34"/>
        <v>-0.70965795395152509</v>
      </c>
      <c r="CF315" s="261"/>
    </row>
    <row r="316" spans="1:85" x14ac:dyDescent="0.3">
      <c r="A316" s="5" t="s">
        <v>819</v>
      </c>
      <c r="B316" s="7">
        <v>10359310</v>
      </c>
      <c r="C316" s="7">
        <v>8597689.3934733979</v>
      </c>
      <c r="D316" s="7"/>
      <c r="E316" s="7">
        <v>1142019.75</v>
      </c>
      <c r="F316" s="7">
        <v>1870087.0528187267</v>
      </c>
      <c r="G316" s="7">
        <v>3846966.75</v>
      </c>
      <c r="H316" s="7">
        <v>2727627.2321012537</v>
      </c>
      <c r="I316" s="7">
        <v>5370323.5</v>
      </c>
      <c r="J316" s="7">
        <v>3999975.1085534161</v>
      </c>
      <c r="K316" s="261"/>
      <c r="L316" s="7">
        <v>9979795</v>
      </c>
      <c r="M316" s="37">
        <f>+SUM(L316/B316-1)</f>
        <v>-3.6635161994379883E-2</v>
      </c>
      <c r="N316" s="37"/>
      <c r="O316" s="7">
        <v>9858274.3999999929</v>
      </c>
      <c r="P316" s="7">
        <v>3735520</v>
      </c>
      <c r="Q316" s="37">
        <f t="shared" si="31"/>
        <v>0.37892229901817326</v>
      </c>
      <c r="R316" s="37"/>
      <c r="S316" s="7">
        <v>10072408.460000001</v>
      </c>
      <c r="T316" s="37">
        <f t="shared" si="35"/>
        <v>-2.7695043395747354E-2</v>
      </c>
      <c r="U316" s="37"/>
      <c r="V316" s="37"/>
      <c r="W316" s="7">
        <f>+SUM('9 HIDE Comparis AginUK (stock)'!K111+'9 HIDE Comparis AginUK (stock)'!L111)</f>
        <v>3751658.0000000056</v>
      </c>
      <c r="X316" s="37">
        <f t="shared" si="38"/>
        <v>0.37246881070190491</v>
      </c>
      <c r="Y316" s="261"/>
      <c r="Z316" s="7">
        <f t="shared" si="36"/>
        <v>3858519.8753923504</v>
      </c>
      <c r="AA316" s="7">
        <f t="shared" si="37"/>
        <v>3202371.1431714185</v>
      </c>
      <c r="AB316" s="11"/>
      <c r="AC316" s="11"/>
      <c r="AD316" s="11"/>
      <c r="AE316" s="11"/>
      <c r="AF316" s="261"/>
      <c r="AG316" s="261"/>
      <c r="AH316" s="261"/>
      <c r="AI316" s="261"/>
      <c r="AJ316" s="261"/>
      <c r="AK316" s="261" t="s">
        <v>1065</v>
      </c>
      <c r="AL316" s="286">
        <f>+SUM(E316/E321)</f>
        <v>0.30641527096857413</v>
      </c>
      <c r="AM316" s="286">
        <f>+SUM(F316/F321)</f>
        <v>0.49017616035125317</v>
      </c>
      <c r="AN316" s="37"/>
      <c r="AO316" s="261" t="s">
        <v>1066</v>
      </c>
      <c r="AP316" s="7">
        <f>+SUM(E316)</f>
        <v>1142019.75</v>
      </c>
      <c r="AQ316" s="7">
        <f>+SUM(F316)</f>
        <v>1870087.0528187267</v>
      </c>
      <c r="AR316" s="293">
        <f>+SUM(AQ316-AP316)/AP316</f>
        <v>0.6375260172328252</v>
      </c>
      <c r="AS316" s="261"/>
      <c r="AT316" s="261"/>
      <c r="AU316" s="261"/>
      <c r="AV316" s="261"/>
      <c r="AW316" s="261"/>
      <c r="AX316" s="261"/>
      <c r="AY316" s="261"/>
      <c r="AZ316" s="261"/>
      <c r="BA316" s="261"/>
      <c r="BB316" s="261" t="s">
        <v>1067</v>
      </c>
      <c r="BC316" s="7">
        <f>+SUM(G316)</f>
        <v>3846966.75</v>
      </c>
      <c r="BD316" s="7">
        <f>+SUM(H316)</f>
        <v>2727627.2321012537</v>
      </c>
      <c r="BE316" s="289">
        <f>+SUM(BD316-BC316)/BC316</f>
        <v>-0.29096677737044291</v>
      </c>
      <c r="BF316" s="261"/>
      <c r="BG316" s="261"/>
      <c r="BH316" s="261"/>
      <c r="BI316" s="261"/>
      <c r="BJ316" s="261"/>
      <c r="BK316" s="261"/>
      <c r="BL316" s="261"/>
      <c r="BM316" s="261"/>
      <c r="BN316" s="261"/>
      <c r="BO316" s="261" t="s">
        <v>1068</v>
      </c>
      <c r="BP316" s="7">
        <f>+SUM(B316)</f>
        <v>10359310</v>
      </c>
      <c r="BQ316" s="7">
        <f>+SUM(C316)</f>
        <v>8597689.3934733979</v>
      </c>
      <c r="BR316" s="293">
        <f>+SUM(BQ316-BP316)/BP316</f>
        <v>-0.17005192493772289</v>
      </c>
      <c r="BS316" s="261"/>
      <c r="BT316" s="261"/>
      <c r="BU316" s="261"/>
      <c r="BV316" s="261"/>
      <c r="BW316" s="261"/>
      <c r="BX316" s="261"/>
      <c r="BY316" s="261"/>
      <c r="BZ316" s="261"/>
      <c r="CA316" s="261"/>
      <c r="CB316" s="261"/>
      <c r="CC316" s="291">
        <f t="shared" si="32"/>
        <v>10359310</v>
      </c>
      <c r="CD316" s="292">
        <f t="shared" si="33"/>
        <v>8597689.3934733979</v>
      </c>
      <c r="CE316" s="296">
        <f t="shared" si="34"/>
        <v>-0.17005192493772289</v>
      </c>
      <c r="CF316" s="261"/>
      <c r="CG316" s="297" t="s">
        <v>1069</v>
      </c>
    </row>
    <row r="317" spans="1:85" x14ac:dyDescent="0.3">
      <c r="A317" s="5" t="s">
        <v>1070</v>
      </c>
      <c r="B317" s="7">
        <v>328592</v>
      </c>
      <c r="C317" s="7">
        <v>602808.87226183305</v>
      </c>
      <c r="D317" s="7"/>
      <c r="E317" s="7">
        <v>188329.25</v>
      </c>
      <c r="F317" s="7">
        <v>192159.21168238798</v>
      </c>
      <c r="G317" s="7">
        <v>87746.75</v>
      </c>
      <c r="H317" s="7">
        <v>262112.47042862122</v>
      </c>
      <c r="I317" s="7">
        <v>52516</v>
      </c>
      <c r="J317" s="7">
        <v>148537.19015082388</v>
      </c>
      <c r="K317" s="261"/>
      <c r="L317" s="7"/>
      <c r="M317" s="37"/>
      <c r="N317" s="37"/>
      <c r="O317" s="7"/>
      <c r="P317" s="7"/>
      <c r="Q317" s="37"/>
      <c r="R317" s="37"/>
      <c r="S317" s="7">
        <v>264959.12</v>
      </c>
      <c r="T317" s="37">
        <f t="shared" si="35"/>
        <v>-0.19365316258460341</v>
      </c>
      <c r="U317" s="37"/>
      <c r="V317" s="37"/>
      <c r="W317" s="7">
        <f>+SUM('8 HIDE Comparis AginUK (crops)'!P62)</f>
        <v>225393.9999999998</v>
      </c>
      <c r="X317" s="37">
        <f t="shared" si="38"/>
        <v>0.85067462482514211</v>
      </c>
      <c r="Y317" s="261"/>
      <c r="Z317" s="7">
        <f t="shared" si="36"/>
        <v>279524.87632054312</v>
      </c>
      <c r="AA317" s="7">
        <f t="shared" si="37"/>
        <v>512794.21125260188</v>
      </c>
      <c r="AB317" s="11"/>
      <c r="AC317" s="11"/>
      <c r="AD317" s="11"/>
      <c r="AE317" s="1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7"/>
      <c r="BQ317" s="7"/>
      <c r="BR317" s="261"/>
      <c r="BS317" s="261"/>
      <c r="BT317" s="261"/>
      <c r="BU317" s="261"/>
      <c r="BV317" s="261"/>
      <c r="BW317" s="261"/>
      <c r="BX317" s="261"/>
      <c r="BY317" s="261"/>
      <c r="BZ317" s="261"/>
      <c r="CA317" s="261"/>
      <c r="CB317" s="261" t="s">
        <v>1071</v>
      </c>
      <c r="CC317" s="291">
        <f t="shared" si="32"/>
        <v>328592</v>
      </c>
      <c r="CD317" s="292">
        <f t="shared" si="33"/>
        <v>602808.87226183305</v>
      </c>
      <c r="CE317" s="293">
        <f t="shared" si="34"/>
        <v>0.83452084123117132</v>
      </c>
      <c r="CF317" s="261"/>
      <c r="CG317" s="297" t="s">
        <v>1072</v>
      </c>
    </row>
    <row r="318" spans="1:85" x14ac:dyDescent="0.3">
      <c r="A318" s="5" t="s">
        <v>1073</v>
      </c>
      <c r="B318" s="7">
        <v>177711</v>
      </c>
      <c r="C318" s="7">
        <v>1222058.8929714337</v>
      </c>
      <c r="D318" s="7"/>
      <c r="E318" s="7">
        <v>68253.5</v>
      </c>
      <c r="F318" s="7">
        <v>0</v>
      </c>
      <c r="G318" s="7">
        <v>70288.5</v>
      </c>
      <c r="H318" s="7">
        <v>111945.09318391234</v>
      </c>
      <c r="I318" s="7">
        <v>39169</v>
      </c>
      <c r="J318" s="7">
        <v>1110113.7997875214</v>
      </c>
      <c r="K318" s="261"/>
      <c r="L318" s="7"/>
      <c r="M318" s="37"/>
      <c r="N318" s="37"/>
      <c r="O318" s="7"/>
      <c r="P318" s="7"/>
      <c r="Q318" s="37"/>
      <c r="R318" s="37"/>
      <c r="S318" s="7">
        <v>325913.17</v>
      </c>
      <c r="T318" s="37">
        <f t="shared" si="35"/>
        <v>0.83395045889112085</v>
      </c>
      <c r="U318" s="37"/>
      <c r="V318" s="37"/>
      <c r="W318" s="7"/>
      <c r="X318" s="37">
        <f t="shared" si="38"/>
        <v>0</v>
      </c>
      <c r="Y318" s="261"/>
      <c r="Z318" s="7">
        <f>+SUM(B318/B320)*Z320</f>
        <v>92968.684204213729</v>
      </c>
      <c r="AA318" s="7">
        <f t="shared" si="37"/>
        <v>639314.43354441901</v>
      </c>
      <c r="AB318" s="11"/>
      <c r="AC318" s="11"/>
      <c r="AD318" s="11"/>
      <c r="AE318" s="1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7"/>
      <c r="BQ318" s="7"/>
      <c r="BR318" s="261"/>
      <c r="BS318" s="261"/>
      <c r="BT318" s="261"/>
      <c r="BU318" s="261"/>
      <c r="BV318" s="261"/>
      <c r="BW318" s="261"/>
      <c r="BX318" s="261" t="s">
        <v>1074</v>
      </c>
      <c r="BY318" s="37">
        <f>+SUM(B318/B321)</f>
        <v>1.1145864431527108E-2</v>
      </c>
      <c r="BZ318" s="37">
        <f>+SUM(C318/C321)</f>
        <v>8.3555138632318338E-2</v>
      </c>
      <c r="CA318" s="293">
        <f>+SUM(BZ318-BY318)/BY318</f>
        <v>6.4965148863622373</v>
      </c>
      <c r="CC318" s="291">
        <f t="shared" si="32"/>
        <v>177711</v>
      </c>
      <c r="CD318" s="292">
        <f t="shared" si="33"/>
        <v>1222058.8929714337</v>
      </c>
      <c r="CE318" s="293">
        <f t="shared" si="34"/>
        <v>5.8766643199995148</v>
      </c>
      <c r="CF318" s="261"/>
      <c r="CG318" s="297" t="s">
        <v>1075</v>
      </c>
    </row>
    <row r="319" spans="1:85" x14ac:dyDescent="0.35">
      <c r="B319" s="7"/>
      <c r="C319" s="7"/>
      <c r="D319" s="7"/>
      <c r="E319" s="7"/>
      <c r="F319" s="7"/>
      <c r="G319" s="7"/>
      <c r="H319" s="7"/>
      <c r="I319" s="7"/>
      <c r="J319" s="7"/>
      <c r="K319" s="261"/>
      <c r="L319" s="7"/>
      <c r="M319" s="261"/>
      <c r="N319" s="261"/>
      <c r="O319" s="7"/>
      <c r="P319" s="7"/>
      <c r="Q319" s="261"/>
      <c r="R319" s="261"/>
      <c r="S319" s="7"/>
      <c r="T319" s="37"/>
      <c r="U319" s="261"/>
      <c r="V319" s="261"/>
      <c r="W319" s="7"/>
      <c r="X319" s="261"/>
      <c r="Y319" s="261"/>
      <c r="Z319" s="7"/>
      <c r="AA319" s="7"/>
      <c r="AB319" s="11"/>
      <c r="AC319" s="11"/>
      <c r="AD319" s="11"/>
      <c r="AE319" s="1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7"/>
      <c r="BQ319" s="7"/>
      <c r="BR319" s="261"/>
      <c r="BS319" s="261"/>
      <c r="BT319" s="261"/>
      <c r="BU319" s="261"/>
      <c r="BV319" s="261"/>
      <c r="BW319" s="261"/>
      <c r="BX319" s="261"/>
      <c r="BY319" s="261"/>
      <c r="BZ319" s="261"/>
      <c r="CA319" s="261"/>
      <c r="CB319" s="261"/>
      <c r="CC319" s="261"/>
      <c r="CD319" s="7"/>
      <c r="CE319" s="261"/>
      <c r="CF319" s="261"/>
    </row>
    <row r="320" spans="1:85" x14ac:dyDescent="0.35">
      <c r="A320" s="5" t="s">
        <v>1076</v>
      </c>
      <c r="B320" s="7">
        <f>+SUM(B310:B318)</f>
        <v>16450423</v>
      </c>
      <c r="C320" s="7">
        <f>+SUM(C310:C318)</f>
        <v>16450645.580635669</v>
      </c>
      <c r="D320" s="7"/>
      <c r="E320" s="7">
        <f t="shared" ref="E320:J320" si="39">+SUM(E310:E318)</f>
        <v>3983615.5</v>
      </c>
      <c r="F320" s="7">
        <f t="shared" si="39"/>
        <v>4007291.8192711566</v>
      </c>
      <c r="G320" s="7">
        <f t="shared" si="39"/>
        <v>5722809.5</v>
      </c>
      <c r="H320" s="7">
        <f t="shared" si="39"/>
        <v>5716336.8446057066</v>
      </c>
      <c r="I320" s="7">
        <f t="shared" si="39"/>
        <v>6743998</v>
      </c>
      <c r="J320" s="7">
        <f t="shared" si="39"/>
        <v>6727016.9167588027</v>
      </c>
      <c r="K320" s="261"/>
      <c r="L320" s="7">
        <v>18282477.667199999</v>
      </c>
      <c r="M320" s="37">
        <f>+SUM(L320/B320-1)</f>
        <v>0.11136824063429862</v>
      </c>
      <c r="N320" s="37"/>
      <c r="O320" s="7">
        <v>18263407.870599993</v>
      </c>
      <c r="P320" s="7">
        <v>9314194.4055000003</v>
      </c>
      <c r="Q320" s="37">
        <f>+SUM(P320/O320)</f>
        <v>0.50999213681767319</v>
      </c>
      <c r="R320" s="37"/>
      <c r="S320" s="7">
        <v>17508891</v>
      </c>
      <c r="T320" s="37">
        <f t="shared" si="35"/>
        <v>6.434290473868054E-2</v>
      </c>
      <c r="U320" s="37"/>
      <c r="V320" s="37"/>
      <c r="W320" s="7">
        <v>9159695</v>
      </c>
      <c r="X320" s="37">
        <f>+SUM(W320/S320)</f>
        <v>0.5231453551227202</v>
      </c>
      <c r="Y320" s="261"/>
      <c r="Z320" s="7">
        <f t="shared" si="36"/>
        <v>8605962.3822539635</v>
      </c>
      <c r="AA320" s="7">
        <f t="shared" si="37"/>
        <v>8606078.8242796548</v>
      </c>
      <c r="AB320" s="11"/>
      <c r="AC320" s="11"/>
      <c r="AD320" s="11"/>
      <c r="AE320" s="1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7"/>
      <c r="BQ320" s="7"/>
      <c r="BR320" s="261"/>
      <c r="BS320" s="261"/>
      <c r="BT320" s="261"/>
      <c r="BU320" s="261"/>
      <c r="BV320" s="261"/>
      <c r="BW320" s="261"/>
      <c r="BX320" s="261"/>
      <c r="BY320" s="261"/>
      <c r="BZ320" s="261"/>
      <c r="CA320" s="261"/>
      <c r="CB320" s="261"/>
      <c r="CC320" s="261"/>
      <c r="CD320" s="7"/>
      <c r="CE320" s="261"/>
      <c r="CF320" s="261"/>
      <c r="CG320" s="5" t="s">
        <v>1077</v>
      </c>
    </row>
    <row r="321" spans="1:86" x14ac:dyDescent="0.35">
      <c r="A321" s="5" t="s">
        <v>1078</v>
      </c>
      <c r="B321" s="292">
        <f>+SUM(B310+B311+B312+B313+B314+B315+B316)</f>
        <v>15944120</v>
      </c>
      <c r="C321" s="292">
        <f>+SUM(C310+C311+C312+C313+C314+C315+C316)</f>
        <v>14625777.815402402</v>
      </c>
      <c r="D321" s="7"/>
      <c r="E321" s="7">
        <f>+SUM(E310+E311+E312+E313+E314+E315+E316)</f>
        <v>3727032.75</v>
      </c>
      <c r="F321" s="7">
        <f t="shared" ref="F321:J321" si="40">+SUM(F310+F311+F312+F313+F314+F315+F316)</f>
        <v>3815132.6075887685</v>
      </c>
      <c r="G321" s="7">
        <f t="shared" si="40"/>
        <v>5564774.25</v>
      </c>
      <c r="H321" s="7">
        <f t="shared" si="40"/>
        <v>5342279.2809931729</v>
      </c>
      <c r="I321" s="7">
        <f t="shared" si="40"/>
        <v>6652313</v>
      </c>
      <c r="J321" s="7">
        <f t="shared" si="40"/>
        <v>5468365.9268204579</v>
      </c>
      <c r="K321" s="261"/>
      <c r="L321" s="7">
        <v>17234103.667199999</v>
      </c>
      <c r="M321" s="37">
        <f>+SUM(L321/B321-1)</f>
        <v>8.0906545309493261E-2</v>
      </c>
      <c r="N321" s="37"/>
      <c r="O321" s="7">
        <v>17172230.770599991</v>
      </c>
      <c r="P321" s="7">
        <v>8863390.4055000003</v>
      </c>
      <c r="Q321" s="37">
        <f>+SUM(P321/O321)</f>
        <v>0.51614670941149465</v>
      </c>
      <c r="R321" s="37"/>
      <c r="S321" s="7">
        <v>16166615</v>
      </c>
      <c r="T321" s="37">
        <f t="shared" si="35"/>
        <v>1.3954674199642358E-2</v>
      </c>
      <c r="U321" s="37"/>
      <c r="V321" s="37"/>
      <c r="W321" s="7">
        <v>8635457</v>
      </c>
      <c r="X321" s="37">
        <f>+SUM(W321/S321)</f>
        <v>0.5341536864705444</v>
      </c>
      <c r="Y321" s="261"/>
      <c r="Z321" s="7">
        <f t="shared" si="36"/>
        <v>8516610.4755287357</v>
      </c>
      <c r="AA321" s="7">
        <f t="shared" si="37"/>
        <v>7812413.1375962971</v>
      </c>
      <c r="AB321" s="11"/>
      <c r="AC321" s="11"/>
      <c r="AD321" s="11"/>
      <c r="AE321" s="1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7"/>
      <c r="BQ321" s="7"/>
      <c r="BR321" s="261"/>
      <c r="BS321" s="261"/>
      <c r="BT321" s="261"/>
      <c r="BU321" s="261"/>
      <c r="BV321" s="261"/>
      <c r="BW321" s="261"/>
      <c r="BX321" s="261"/>
      <c r="BY321" s="261"/>
      <c r="BZ321" s="261"/>
      <c r="CA321" s="261"/>
      <c r="CB321" s="261"/>
      <c r="CC321" s="261"/>
      <c r="CD321" s="7"/>
      <c r="CE321" s="261"/>
      <c r="CF321" s="261"/>
      <c r="CG321" s="83" t="s">
        <v>1079</v>
      </c>
      <c r="CH321" s="83"/>
    </row>
    <row r="322" spans="1:86" x14ac:dyDescent="0.35">
      <c r="E322" s="420"/>
      <c r="G322" s="420"/>
      <c r="I322" s="420"/>
      <c r="BP322" s="7"/>
      <c r="BQ322" s="7"/>
      <c r="CD322" s="7"/>
    </row>
    <row r="323" spans="1:86" x14ac:dyDescent="0.35">
      <c r="A323" s="5" t="s">
        <v>1080</v>
      </c>
      <c r="Z323" s="7"/>
      <c r="AA323" s="7"/>
      <c r="BP323" s="7"/>
      <c r="BQ323" s="7"/>
      <c r="CD323" s="7"/>
      <c r="CG323" s="83" t="s">
        <v>1024</v>
      </c>
    </row>
    <row r="324" spans="1:86" x14ac:dyDescent="0.35">
      <c r="BP324" s="7"/>
      <c r="BQ324" s="7"/>
      <c r="CD324" s="7"/>
    </row>
    <row r="325" spans="1:86" ht="29" x14ac:dyDescent="0.35">
      <c r="A325" s="298" t="s">
        <v>886</v>
      </c>
      <c r="B325" s="274" t="s">
        <v>1025</v>
      </c>
      <c r="C325" s="274" t="s">
        <v>900</v>
      </c>
      <c r="X325" s="283" t="s">
        <v>901</v>
      </c>
      <c r="Z325" s="283" t="s">
        <v>1155</v>
      </c>
      <c r="AA325" s="283" t="s">
        <v>1156</v>
      </c>
      <c r="AC325" s="283" t="s">
        <v>899</v>
      </c>
      <c r="AD325" s="283" t="s">
        <v>900</v>
      </c>
      <c r="BP325" s="7"/>
      <c r="BQ325" s="7"/>
      <c r="BT325" s="5" t="s">
        <v>1081</v>
      </c>
      <c r="CD325" s="7"/>
      <c r="CG325" s="83" t="s">
        <v>1082</v>
      </c>
      <c r="CH325" s="83"/>
    </row>
    <row r="326" spans="1:86" x14ac:dyDescent="0.35">
      <c r="BP326" s="7"/>
      <c r="BQ326" s="7"/>
      <c r="CD326" s="7"/>
    </row>
    <row r="327" spans="1:86" x14ac:dyDescent="0.35">
      <c r="A327" s="5" t="s">
        <v>1083</v>
      </c>
      <c r="B327" s="340">
        <v>1900962.5</v>
      </c>
      <c r="C327" s="7">
        <v>1643560.2849133369</v>
      </c>
      <c r="E327" s="339"/>
      <c r="F327" s="339"/>
      <c r="L327" s="341"/>
      <c r="M327" s="341"/>
      <c r="X327" s="37">
        <f>+X278</f>
        <v>0.59</v>
      </c>
      <c r="Z327" s="7">
        <f>+SUM(B327*$X327)</f>
        <v>1121567.875</v>
      </c>
      <c r="AA327" s="7">
        <f>+SUM(C327*$X327)</f>
        <v>969700.56809886871</v>
      </c>
      <c r="AC327" s="7">
        <f>+SUM((P278*1000000*1000)/B327)</f>
        <v>7871.9981763874039</v>
      </c>
      <c r="AD327" s="7">
        <f>+SUM((Q278*1000000*1000)/C327)</f>
        <v>5141.639964407168</v>
      </c>
      <c r="AG327" s="5" t="s">
        <v>1084</v>
      </c>
      <c r="AT327" s="5" t="s">
        <v>1084</v>
      </c>
      <c r="BG327" s="5" t="s">
        <v>1085</v>
      </c>
      <c r="BP327" s="7"/>
      <c r="BQ327" s="7"/>
      <c r="BT327" s="5" t="s">
        <v>1086</v>
      </c>
      <c r="BU327" s="7" t="e">
        <f>+SUM(#REF!)</f>
        <v>#REF!</v>
      </c>
      <c r="BV327" s="7">
        <f t="shared" ref="BV327:BV331" si="41">+SUM(C327)</f>
        <v>1643560.2849133369</v>
      </c>
      <c r="BW327" s="293" t="e">
        <f>+SUM(BV327-BU327)/BU327</f>
        <v>#REF!</v>
      </c>
      <c r="BY327" s="5">
        <v>7.9</v>
      </c>
      <c r="BZ327" s="5">
        <v>5.2</v>
      </c>
      <c r="CA327" s="299">
        <f>+SUM(BZ327-BY327)/BY327</f>
        <v>-0.34177215189873417</v>
      </c>
      <c r="CD327" s="7"/>
      <c r="CG327" s="5" t="s">
        <v>1087</v>
      </c>
    </row>
    <row r="328" spans="1:86" x14ac:dyDescent="0.35">
      <c r="A328" s="5" t="s">
        <v>1088</v>
      </c>
      <c r="B328" s="340">
        <v>5276794.166666667</v>
      </c>
      <c r="C328" s="7">
        <v>4072055.4231890677</v>
      </c>
      <c r="E328" s="339"/>
      <c r="F328" s="339"/>
      <c r="L328" s="341"/>
      <c r="M328" s="341"/>
      <c r="X328" s="37">
        <f>+X279</f>
        <v>0.53</v>
      </c>
      <c r="Z328" s="7">
        <f t="shared" ref="Z328:AA331" si="42">+SUM(B328*$X328)</f>
        <v>2796700.9083333337</v>
      </c>
      <c r="AA328" s="7">
        <f t="shared" si="42"/>
        <v>2158189.374290206</v>
      </c>
      <c r="AC328" s="7">
        <f>+SUM(P279*1000000*1000)/B328</f>
        <v>171.38140938884456</v>
      </c>
      <c r="AD328" s="7">
        <f>+SUM(Q279*1000000*1000)/C328</f>
        <v>215.75328509356908</v>
      </c>
      <c r="AG328" s="5" t="s">
        <v>1089</v>
      </c>
      <c r="AT328" s="5" t="s">
        <v>1089</v>
      </c>
      <c r="BG328" s="5" t="s">
        <v>1089</v>
      </c>
      <c r="BP328" s="7"/>
      <c r="BQ328" s="7"/>
      <c r="BT328" s="5" t="s">
        <v>1090</v>
      </c>
      <c r="BU328" s="7" t="e">
        <f>+SUM(#REF!)</f>
        <v>#REF!</v>
      </c>
      <c r="BV328" s="7">
        <f t="shared" si="41"/>
        <v>4072055.4231890677</v>
      </c>
      <c r="BW328" s="293" t="e">
        <f>+SUM(BV328-BU328)/BU328</f>
        <v>#REF!</v>
      </c>
      <c r="CD328" s="7"/>
      <c r="CG328" s="24" t="s">
        <v>1091</v>
      </c>
    </row>
    <row r="329" spans="1:86" x14ac:dyDescent="0.35">
      <c r="A329" s="5" t="s">
        <v>1092</v>
      </c>
      <c r="B329" s="340">
        <v>4972492.875</v>
      </c>
      <c r="C329" s="7">
        <v>3295103.1218587551</v>
      </c>
      <c r="E329" s="339"/>
      <c r="F329" s="339"/>
      <c r="L329" s="341"/>
      <c r="M329" s="341"/>
      <c r="X329" s="37">
        <f>+X280</f>
        <v>0.46</v>
      </c>
      <c r="Z329" s="7">
        <f t="shared" si="42"/>
        <v>2287346.7225000001</v>
      </c>
      <c r="AA329" s="7">
        <f t="shared" si="42"/>
        <v>1515747.4360550274</v>
      </c>
      <c r="AC329" s="7">
        <f>+SUM(P280*1000000*1000)/B329</f>
        <v>62.098719700774339</v>
      </c>
      <c r="AD329" s="7">
        <f>+SUM(Q280*1000000*1000)/C329</f>
        <v>62.098719700774339</v>
      </c>
      <c r="AG329" s="5" t="s">
        <v>1093</v>
      </c>
      <c r="AT329" s="5" t="s">
        <v>1093</v>
      </c>
      <c r="BG329" s="5" t="s">
        <v>1093</v>
      </c>
      <c r="BP329" s="7"/>
      <c r="BQ329" s="7"/>
      <c r="BT329" s="5" t="s">
        <v>1094</v>
      </c>
      <c r="BU329" s="7" t="e">
        <f>+SUM(#REF!)</f>
        <v>#REF!</v>
      </c>
      <c r="BV329" s="7">
        <f t="shared" si="41"/>
        <v>3295103.1218587551</v>
      </c>
      <c r="BW329" s="289" t="e">
        <f>+SUM(BV329-BU329)/BU329</f>
        <v>#REF!</v>
      </c>
      <c r="CD329" s="7"/>
      <c r="CG329" s="24" t="s">
        <v>1091</v>
      </c>
    </row>
    <row r="330" spans="1:86" x14ac:dyDescent="0.35">
      <c r="A330" s="5" t="s">
        <v>1095</v>
      </c>
      <c r="B330" s="340">
        <v>1173574.3883333337</v>
      </c>
      <c r="C330" s="7">
        <v>819802.20218423917</v>
      </c>
      <c r="E330" s="339"/>
      <c r="F330" s="339"/>
      <c r="L330" s="341"/>
      <c r="M330" s="341"/>
      <c r="X330" s="37">
        <f>+X282</f>
        <v>0.81</v>
      </c>
      <c r="Z330" s="7">
        <f t="shared" si="42"/>
        <v>950595.2545500003</v>
      </c>
      <c r="AA330" s="7">
        <f t="shared" si="42"/>
        <v>664039.78376923373</v>
      </c>
      <c r="AC330" s="7">
        <f>+SUM(P282*1000000*1000)/B330</f>
        <v>739.0057927309507</v>
      </c>
      <c r="AD330" s="7">
        <f>+SUM(Q282*1000000*1000)/C330</f>
        <v>591.20463418476049</v>
      </c>
      <c r="BP330" s="7"/>
      <c r="BQ330" s="7"/>
      <c r="BT330" s="5" t="s">
        <v>1096</v>
      </c>
      <c r="BU330" s="7" t="e">
        <f>+SUM(#REF!)</f>
        <v>#REF!</v>
      </c>
      <c r="BV330" s="7">
        <f t="shared" si="41"/>
        <v>819802.20218423917</v>
      </c>
      <c r="BW330" s="293" t="e">
        <f>+SUM(BV330-BU330)/BU330</f>
        <v>#REF!</v>
      </c>
      <c r="CD330" s="7"/>
      <c r="CG330" s="5" t="s">
        <v>890</v>
      </c>
    </row>
    <row r="331" spans="1:86" x14ac:dyDescent="0.35">
      <c r="A331" s="5" t="s">
        <v>1097</v>
      </c>
      <c r="B331" s="340">
        <v>1753095.8333333335</v>
      </c>
      <c r="C331" s="7">
        <v>1165567.2347537498</v>
      </c>
      <c r="E331" s="339"/>
      <c r="L331" s="341"/>
      <c r="M331" s="341"/>
      <c r="X331" s="37">
        <f>+X283</f>
        <v>0.61</v>
      </c>
      <c r="Z331" s="7">
        <f t="shared" si="42"/>
        <v>1069388.4583333335</v>
      </c>
      <c r="AA331" s="7">
        <f t="shared" si="42"/>
        <v>710996.01319978735</v>
      </c>
      <c r="AC331" s="7">
        <f>+SUM(P283*1000000*1000)/B331</f>
        <v>1049.4240393400735</v>
      </c>
      <c r="AD331" s="7">
        <f>+SUM(Q283*1000000*1000)/C331</f>
        <v>839.53923147205876</v>
      </c>
      <c r="BP331" s="7"/>
      <c r="BQ331" s="7"/>
      <c r="BT331" s="5" t="s">
        <v>1098</v>
      </c>
      <c r="BU331" s="7" t="e">
        <f>+SUM(#REF!)</f>
        <v>#REF!</v>
      </c>
      <c r="BV331" s="7">
        <f t="shared" si="41"/>
        <v>1165567.2347537498</v>
      </c>
      <c r="BW331" s="289" t="e">
        <f>+SUM(BV331-BU331)/BU331</f>
        <v>#REF!</v>
      </c>
      <c r="CD331" s="7"/>
      <c r="CG331" s="5" t="s">
        <v>890</v>
      </c>
    </row>
    <row r="332" spans="1:86" x14ac:dyDescent="0.35">
      <c r="L332" s="341"/>
      <c r="M332" s="341"/>
      <c r="BP332" s="7"/>
      <c r="BQ332" s="7"/>
      <c r="CD332" s="7"/>
    </row>
    <row r="333" spans="1:86" x14ac:dyDescent="0.35">
      <c r="L333" s="341"/>
      <c r="M333" s="341"/>
      <c r="BP333" s="7"/>
      <c r="BQ333" s="7"/>
      <c r="CD333" s="7"/>
    </row>
    <row r="334" spans="1:86" x14ac:dyDescent="0.35">
      <c r="A334" s="261"/>
      <c r="B334" s="261"/>
      <c r="E334" s="37"/>
      <c r="F334" s="37"/>
      <c r="L334" s="341"/>
      <c r="M334" s="341"/>
      <c r="BP334" s="7"/>
      <c r="BQ334" s="7"/>
      <c r="CD334" s="7"/>
    </row>
    <row r="335" spans="1:86" x14ac:dyDescent="0.35">
      <c r="A335"/>
      <c r="B335"/>
      <c r="C335"/>
      <c r="D335"/>
      <c r="E335" s="37"/>
      <c r="F335" s="37"/>
      <c r="L335" s="341"/>
      <c r="M335" s="341"/>
      <c r="BP335" s="7"/>
      <c r="BQ335" s="7"/>
      <c r="CD335" s="7"/>
      <c r="CG335" s="83" t="s">
        <v>1099</v>
      </c>
    </row>
    <row r="336" spans="1:86" x14ac:dyDescent="0.35">
      <c r="A336" s="285" t="s">
        <v>1100</v>
      </c>
      <c r="B336" s="286">
        <v>2</v>
      </c>
      <c r="C336" s="286">
        <v>1.1000000000000001</v>
      </c>
      <c r="E336" s="37"/>
      <c r="F336" s="37"/>
      <c r="BP336" s="7"/>
      <c r="BQ336" s="7"/>
      <c r="CD336" s="7"/>
      <c r="CG336" s="272" t="s">
        <v>1101</v>
      </c>
    </row>
    <row r="337" spans="1:85" x14ac:dyDescent="0.35">
      <c r="A337" s="5" t="s">
        <v>1104</v>
      </c>
      <c r="B337" s="300" t="s">
        <v>1105</v>
      </c>
      <c r="C337" s="5">
        <v>0</v>
      </c>
      <c r="G337" s="5">
        <v>0.3</v>
      </c>
      <c r="H337" s="7">
        <f>+SUM(G337*250000)</f>
        <v>75000</v>
      </c>
      <c r="BP337" s="7"/>
      <c r="BQ337" s="7"/>
      <c r="CD337" s="7"/>
      <c r="CG337" s="5" t="s">
        <v>1102</v>
      </c>
    </row>
    <row r="338" spans="1:85" x14ac:dyDescent="0.35">
      <c r="A338"/>
      <c r="B338"/>
      <c r="C338"/>
      <c r="G338" s="7"/>
      <c r="H338" s="261"/>
      <c r="BP338" s="7"/>
      <c r="BQ338" s="7"/>
      <c r="CD338" s="7"/>
    </row>
    <row r="339" spans="1:85" x14ac:dyDescent="0.35">
      <c r="A339"/>
      <c r="B339"/>
      <c r="C339"/>
      <c r="BP339" s="7"/>
      <c r="BQ339" s="7"/>
      <c r="CD339" s="7"/>
      <c r="CG339" s="5" t="s">
        <v>1103</v>
      </c>
    </row>
    <row r="340" spans="1:85" x14ac:dyDescent="0.35">
      <c r="BP340" s="7"/>
      <c r="BQ340" s="7"/>
      <c r="CD340" s="7"/>
      <c r="CG340" s="5" t="s">
        <v>1106</v>
      </c>
    </row>
  </sheetData>
  <conditionalFormatting sqref="K35:K49">
    <cfRule type="colorScale" priority="21">
      <colorScale>
        <cfvo type="min"/>
        <cfvo type="percentile" val="50"/>
        <cfvo type="max"/>
        <color rgb="FFF8696B"/>
        <color rgb="FFFFEB84"/>
        <color rgb="FF63BE7B"/>
      </colorScale>
    </cfRule>
  </conditionalFormatting>
  <conditionalFormatting sqref="B87:U87">
    <cfRule type="colorScale" priority="20">
      <colorScale>
        <cfvo type="min"/>
        <cfvo type="percentile" val="50"/>
        <cfvo type="max"/>
        <color rgb="FFF8696B"/>
        <color rgb="FFFFEB84"/>
        <color rgb="FF63BE7B"/>
      </colorScale>
    </cfRule>
  </conditionalFormatting>
  <conditionalFormatting sqref="B90:U90">
    <cfRule type="colorScale" priority="19">
      <colorScale>
        <cfvo type="min"/>
        <cfvo type="percentile" val="50"/>
        <cfvo type="max"/>
        <color rgb="FFF8696B"/>
        <color rgb="FFFFEB84"/>
        <color rgb="FF63BE7B"/>
      </colorScale>
    </cfRule>
  </conditionalFormatting>
  <conditionalFormatting sqref="AH196">
    <cfRule type="colorScale" priority="18">
      <colorScale>
        <cfvo type="min"/>
        <cfvo type="percentile" val="50"/>
        <cfvo type="max"/>
        <color rgb="FFF8696B"/>
        <color rgb="FFFFEB84"/>
        <color rgb="FF63BE7B"/>
      </colorScale>
    </cfRule>
  </conditionalFormatting>
  <conditionalFormatting sqref="AH197">
    <cfRule type="colorScale" priority="17">
      <colorScale>
        <cfvo type="min"/>
        <cfvo type="percentile" val="50"/>
        <cfvo type="max"/>
        <color rgb="FFF8696B"/>
        <color rgb="FFFFEB84"/>
        <color rgb="FF63BE7B"/>
      </colorScale>
    </cfRule>
  </conditionalFormatting>
  <conditionalFormatting sqref="AH205">
    <cfRule type="colorScale" priority="16">
      <colorScale>
        <cfvo type="min"/>
        <cfvo type="percentile" val="50"/>
        <cfvo type="max"/>
        <color rgb="FFF8696B"/>
        <color rgb="FFFFEB84"/>
        <color rgb="FF63BE7B"/>
      </colorScale>
    </cfRule>
  </conditionalFormatting>
  <conditionalFormatting sqref="AH248">
    <cfRule type="colorScale" priority="14">
      <colorScale>
        <cfvo type="min"/>
        <cfvo type="percentile" val="50"/>
        <cfvo type="max"/>
        <color rgb="FFF8696B"/>
        <color rgb="FFFFEB84"/>
        <color rgb="FF63BE7B"/>
      </colorScale>
    </cfRule>
  </conditionalFormatting>
  <conditionalFormatting sqref="AH255">
    <cfRule type="colorScale" priority="13">
      <colorScale>
        <cfvo type="min"/>
        <cfvo type="percentile" val="50"/>
        <cfvo type="max"/>
        <color rgb="FFF8696B"/>
        <color rgb="FFFFEB84"/>
        <color rgb="FF63BE7B"/>
      </colorScale>
    </cfRule>
  </conditionalFormatting>
  <conditionalFormatting sqref="AH248:AH249 AH251:AH255">
    <cfRule type="colorScale" priority="12">
      <colorScale>
        <cfvo type="min"/>
        <cfvo type="percentile" val="50"/>
        <cfvo type="max"/>
        <color rgb="FFF8696B"/>
        <color rgb="FFFFEB84"/>
        <color rgb="FF63BE7B"/>
      </colorScale>
    </cfRule>
  </conditionalFormatting>
  <conditionalFormatting sqref="AH251">
    <cfRule type="colorScale" priority="11">
      <colorScale>
        <cfvo type="min"/>
        <cfvo type="percentile" val="50"/>
        <cfvo type="max"/>
        <color rgb="FFF8696B"/>
        <color rgb="FFFFEB84"/>
        <color rgb="FF63BE7B"/>
      </colorScale>
    </cfRule>
  </conditionalFormatting>
  <conditionalFormatting sqref="AH250">
    <cfRule type="colorScale" priority="10">
      <colorScale>
        <cfvo type="min"/>
        <cfvo type="percentile" val="50"/>
        <cfvo type="max"/>
        <color rgb="FFF8696B"/>
        <color rgb="FFFFEB84"/>
        <color rgb="FF63BE7B"/>
      </colorScale>
    </cfRule>
  </conditionalFormatting>
  <conditionalFormatting sqref="AH250">
    <cfRule type="colorScale" priority="9">
      <colorScale>
        <cfvo type="min"/>
        <cfvo type="percentile" val="50"/>
        <cfvo type="max"/>
        <color rgb="FFF8696B"/>
        <color rgb="FFFFEB84"/>
        <color rgb="FF63BE7B"/>
      </colorScale>
    </cfRule>
  </conditionalFormatting>
  <conditionalFormatting sqref="AH152">
    <cfRule type="colorScale" priority="8">
      <colorScale>
        <cfvo type="min"/>
        <cfvo type="percentile" val="50"/>
        <cfvo type="max"/>
        <color rgb="FFF8696B"/>
        <color rgb="FFFFEB84"/>
        <color rgb="FF63BE7B"/>
      </colorScale>
    </cfRule>
  </conditionalFormatting>
  <conditionalFormatting sqref="AH153">
    <cfRule type="colorScale" priority="7">
      <colorScale>
        <cfvo type="min"/>
        <cfvo type="percentile" val="50"/>
        <cfvo type="max"/>
        <color rgb="FFF8696B"/>
        <color rgb="FFFFEB84"/>
        <color rgb="FF63BE7B"/>
      </colorScale>
    </cfRule>
  </conditionalFormatting>
  <conditionalFormatting sqref="AH200">
    <cfRule type="colorScale" priority="6">
      <colorScale>
        <cfvo type="min"/>
        <cfvo type="percentile" val="50"/>
        <cfvo type="max"/>
        <color rgb="FFF8696B"/>
        <color rgb="FFFFEB84"/>
        <color rgb="FF63BE7B"/>
      </colorScale>
    </cfRule>
  </conditionalFormatting>
  <conditionalFormatting sqref="AH203">
    <cfRule type="colorScale" priority="5">
      <colorScale>
        <cfvo type="min"/>
        <cfvo type="percentile" val="50"/>
        <cfvo type="max"/>
        <color rgb="FFF8696B"/>
        <color rgb="FFFFEB84"/>
        <color rgb="FF63BE7B"/>
      </colorScale>
    </cfRule>
  </conditionalFormatting>
  <conditionalFormatting sqref="AH204">
    <cfRule type="colorScale" priority="4">
      <colorScale>
        <cfvo type="min"/>
        <cfvo type="percentile" val="50"/>
        <cfvo type="max"/>
        <color rgb="FFF8696B"/>
        <color rgb="FFFFEB84"/>
        <color rgb="FF63BE7B"/>
      </colorScale>
    </cfRule>
  </conditionalFormatting>
  <conditionalFormatting sqref="AH206">
    <cfRule type="colorScale" priority="3">
      <colorScale>
        <cfvo type="min"/>
        <cfvo type="percentile" val="50"/>
        <cfvo type="max"/>
        <color rgb="FFF8696B"/>
        <color rgb="FFFFEB84"/>
        <color rgb="FF63BE7B"/>
      </colorScale>
    </cfRule>
  </conditionalFormatting>
  <conditionalFormatting sqref="AH256">
    <cfRule type="colorScale" priority="2">
      <colorScale>
        <cfvo type="min"/>
        <cfvo type="percentile" val="50"/>
        <cfvo type="max"/>
        <color rgb="FFF8696B"/>
        <color rgb="FFFFEB84"/>
        <color rgb="FF63BE7B"/>
      </colorScale>
    </cfRule>
  </conditionalFormatting>
  <conditionalFormatting sqref="AH25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6"/>
  <legacy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CS62"/>
  <sheetViews>
    <sheetView zoomScale="55" zoomScaleNormal="55" workbookViewId="0">
      <pane xSplit="1" ySplit="7" topLeftCell="B8" activePane="bottomRight" state="frozen"/>
      <selection activeCell="E295" sqref="E295"/>
      <selection pane="topRight" activeCell="E295" sqref="E295"/>
      <selection pane="bottomLeft" activeCell="E295" sqref="E295"/>
      <selection pane="bottomRight" activeCell="AP49" sqref="C49:AP49"/>
    </sheetView>
  </sheetViews>
  <sheetFormatPr defaultColWidth="9.1796875" defaultRowHeight="14.5" x14ac:dyDescent="0.35"/>
  <cols>
    <col min="1" max="1" width="40.7265625" style="5" customWidth="1"/>
    <col min="2" max="65" width="12.7265625" style="5" customWidth="1"/>
    <col min="66" max="66" width="15.7265625" style="5" bestFit="1" customWidth="1"/>
    <col min="67" max="97" width="12.7265625" style="5" customWidth="1"/>
    <col min="98" max="16384" width="9.1796875" style="5"/>
  </cols>
  <sheetData>
    <row r="1" spans="1:97" ht="18.5" x14ac:dyDescent="0.35">
      <c r="A1" s="18" t="s">
        <v>345</v>
      </c>
      <c r="B1" s="18"/>
      <c r="C1" s="18"/>
      <c r="D1" s="18"/>
      <c r="E1" s="18"/>
      <c r="F1" s="18"/>
      <c r="G1" s="18"/>
    </row>
    <row r="2" spans="1:97" x14ac:dyDescent="0.35">
      <c r="A2" s="20" t="s">
        <v>352</v>
      </c>
    </row>
    <row r="3" spans="1:97" x14ac:dyDescent="0.35">
      <c r="A3" s="20"/>
    </row>
    <row r="4" spans="1:97" x14ac:dyDescent="0.35">
      <c r="A4" s="20"/>
    </row>
    <row r="5" spans="1:97" s="38" customFormat="1" ht="13" x14ac:dyDescent="0.35">
      <c r="B5" s="56" t="s">
        <v>351</v>
      </c>
      <c r="H5" s="56" t="s">
        <v>350</v>
      </c>
      <c r="N5" s="56" t="s">
        <v>349</v>
      </c>
      <c r="T5" s="56" t="s">
        <v>348</v>
      </c>
      <c r="Z5" s="56" t="s">
        <v>354</v>
      </c>
      <c r="AF5" s="57" t="s">
        <v>356</v>
      </c>
      <c r="AL5" s="57" t="s">
        <v>357</v>
      </c>
      <c r="AR5" s="57" t="s">
        <v>358</v>
      </c>
      <c r="AX5" s="57" t="s">
        <v>358</v>
      </c>
      <c r="BD5" s="57" t="s">
        <v>358</v>
      </c>
      <c r="BJ5" s="57" t="s">
        <v>360</v>
      </c>
      <c r="BP5" s="57" t="s">
        <v>366</v>
      </c>
      <c r="BV5" s="57" t="s">
        <v>366</v>
      </c>
      <c r="CB5" s="57" t="s">
        <v>366</v>
      </c>
      <c r="CH5" s="57" t="s">
        <v>366</v>
      </c>
      <c r="CN5" s="57" t="s">
        <v>373</v>
      </c>
    </row>
    <row r="6" spans="1:97" x14ac:dyDescent="0.35">
      <c r="B6" s="57"/>
      <c r="C6" s="57"/>
      <c r="D6" s="57"/>
      <c r="E6" s="57"/>
      <c r="F6" s="57" t="s">
        <v>411</v>
      </c>
      <c r="G6" s="57"/>
      <c r="H6" s="57"/>
      <c r="I6" s="57"/>
      <c r="J6" s="57"/>
      <c r="K6" s="57"/>
      <c r="L6" s="57" t="s">
        <v>412</v>
      </c>
      <c r="M6" s="57"/>
      <c r="N6" s="57"/>
      <c r="O6" s="57"/>
      <c r="P6" s="57"/>
      <c r="Q6" s="57"/>
      <c r="R6" s="57" t="s">
        <v>413</v>
      </c>
      <c r="S6" s="57"/>
      <c r="T6" s="57"/>
      <c r="U6" s="57"/>
      <c r="V6" s="57"/>
      <c r="W6" s="57"/>
      <c r="X6" s="57" t="s">
        <v>414</v>
      </c>
      <c r="Y6" s="57"/>
      <c r="Z6" s="57"/>
      <c r="AA6" s="57"/>
      <c r="AB6" s="57"/>
      <c r="AC6" s="57"/>
      <c r="AD6" s="57" t="s">
        <v>415</v>
      </c>
      <c r="AE6" s="57"/>
      <c r="AF6" s="57"/>
      <c r="AG6" s="57"/>
      <c r="AH6" s="57"/>
      <c r="AI6" s="57"/>
      <c r="AJ6" s="57" t="s">
        <v>416</v>
      </c>
      <c r="AK6" s="57"/>
      <c r="AL6" s="57"/>
      <c r="AM6" s="57"/>
      <c r="AN6" s="57"/>
      <c r="AO6" s="57"/>
      <c r="AP6" s="57" t="s">
        <v>417</v>
      </c>
      <c r="AQ6" s="57"/>
      <c r="AR6" s="57" t="s">
        <v>363</v>
      </c>
      <c r="AS6" s="57"/>
      <c r="AT6" s="57"/>
      <c r="AU6" s="57"/>
      <c r="AV6" s="57" t="s">
        <v>418</v>
      </c>
      <c r="AW6" s="57"/>
      <c r="AX6" s="57" t="s">
        <v>362</v>
      </c>
      <c r="AY6" s="57"/>
      <c r="AZ6" s="57"/>
      <c r="BA6" s="57"/>
      <c r="BB6" s="57" t="s">
        <v>419</v>
      </c>
      <c r="BC6" s="57"/>
      <c r="BD6" s="57" t="s">
        <v>361</v>
      </c>
      <c r="BE6" s="57"/>
      <c r="BF6" s="57"/>
      <c r="BG6" s="57"/>
      <c r="BH6" s="57" t="s">
        <v>420</v>
      </c>
      <c r="BI6" s="57"/>
      <c r="BJ6" s="57"/>
      <c r="BK6" s="57"/>
      <c r="BL6" s="57"/>
      <c r="BM6" s="57"/>
      <c r="BN6" s="57" t="s">
        <v>421</v>
      </c>
      <c r="BO6" s="57"/>
      <c r="BP6" s="57"/>
      <c r="BQ6" s="57"/>
      <c r="BR6" s="57"/>
      <c r="BS6" s="57"/>
      <c r="BT6" s="57" t="s">
        <v>422</v>
      </c>
      <c r="BU6" s="57"/>
      <c r="BV6" s="57" t="s">
        <v>370</v>
      </c>
      <c r="BW6" s="57"/>
      <c r="BX6" s="57"/>
      <c r="BY6" s="57"/>
      <c r="BZ6" s="57" t="s">
        <v>423</v>
      </c>
      <c r="CA6" s="57"/>
      <c r="CB6" s="57" t="s">
        <v>371</v>
      </c>
      <c r="CC6" s="57"/>
      <c r="CD6" s="57"/>
      <c r="CE6" s="57"/>
      <c r="CF6" s="57" t="s">
        <v>424</v>
      </c>
      <c r="CG6" s="57"/>
      <c r="CH6" s="57" t="s">
        <v>372</v>
      </c>
      <c r="CI6" s="57"/>
      <c r="CJ6" s="57"/>
      <c r="CK6" s="57"/>
      <c r="CL6" s="57" t="s">
        <v>425</v>
      </c>
      <c r="CM6" s="57"/>
      <c r="CN6" s="57"/>
      <c r="CO6" s="57"/>
      <c r="CP6" s="57"/>
      <c r="CQ6" s="57"/>
      <c r="CR6" s="57" t="s">
        <v>426</v>
      </c>
      <c r="CS6" s="57"/>
    </row>
    <row r="7" spans="1:97" x14ac:dyDescent="0.35">
      <c r="B7" s="27" t="s">
        <v>340</v>
      </c>
      <c r="C7" s="27" t="s">
        <v>338</v>
      </c>
      <c r="D7" s="27" t="s">
        <v>341</v>
      </c>
      <c r="E7" s="28">
        <v>2017</v>
      </c>
      <c r="F7" s="28">
        <v>2018</v>
      </c>
      <c r="G7" s="28" t="s">
        <v>337</v>
      </c>
      <c r="H7" s="27" t="s">
        <v>340</v>
      </c>
      <c r="I7" s="27" t="s">
        <v>338</v>
      </c>
      <c r="J7" s="27" t="s">
        <v>341</v>
      </c>
      <c r="K7" s="28">
        <v>2017</v>
      </c>
      <c r="L7" s="28">
        <v>2018</v>
      </c>
      <c r="M7" s="28" t="s">
        <v>337</v>
      </c>
      <c r="N7" s="27" t="s">
        <v>340</v>
      </c>
      <c r="O7" s="27" t="s">
        <v>338</v>
      </c>
      <c r="P7" s="27" t="s">
        <v>341</v>
      </c>
      <c r="Q7" s="28">
        <v>2017</v>
      </c>
      <c r="R7" s="28">
        <v>2018</v>
      </c>
      <c r="S7" s="28" t="s">
        <v>337</v>
      </c>
      <c r="T7" s="27" t="s">
        <v>340</v>
      </c>
      <c r="U7" s="27" t="s">
        <v>338</v>
      </c>
      <c r="V7" s="27" t="s">
        <v>341</v>
      </c>
      <c r="W7" s="28">
        <v>2017</v>
      </c>
      <c r="X7" s="28">
        <v>2018</v>
      </c>
      <c r="Y7" s="28" t="s">
        <v>337</v>
      </c>
      <c r="Z7" s="27" t="s">
        <v>340</v>
      </c>
      <c r="AA7" s="27" t="s">
        <v>338</v>
      </c>
      <c r="AB7" s="27" t="s">
        <v>341</v>
      </c>
      <c r="AC7" s="28">
        <v>2017</v>
      </c>
      <c r="AD7" s="28">
        <v>2018</v>
      </c>
      <c r="AE7" s="28" t="s">
        <v>337</v>
      </c>
      <c r="AF7" s="27" t="s">
        <v>340</v>
      </c>
      <c r="AG7" s="27" t="s">
        <v>338</v>
      </c>
      <c r="AH7" s="27" t="s">
        <v>341</v>
      </c>
      <c r="AI7" s="28">
        <v>2017</v>
      </c>
      <c r="AJ7" s="28">
        <v>2018</v>
      </c>
      <c r="AK7" s="28" t="s">
        <v>337</v>
      </c>
      <c r="AL7" s="27" t="s">
        <v>340</v>
      </c>
      <c r="AM7" s="27" t="s">
        <v>338</v>
      </c>
      <c r="AN7" s="27" t="s">
        <v>341</v>
      </c>
      <c r="AO7" s="28">
        <v>2017</v>
      </c>
      <c r="AP7" s="28">
        <v>2018</v>
      </c>
      <c r="AQ7" s="28" t="s">
        <v>337</v>
      </c>
      <c r="AR7" s="27" t="s">
        <v>340</v>
      </c>
      <c r="AS7" s="27" t="s">
        <v>338</v>
      </c>
      <c r="AT7" s="27" t="s">
        <v>341</v>
      </c>
      <c r="AU7" s="28">
        <v>2017</v>
      </c>
      <c r="AV7" s="28">
        <v>2018</v>
      </c>
      <c r="AW7" s="28" t="s">
        <v>337</v>
      </c>
      <c r="AX7" s="27" t="s">
        <v>340</v>
      </c>
      <c r="AY7" s="27" t="s">
        <v>338</v>
      </c>
      <c r="AZ7" s="27" t="s">
        <v>341</v>
      </c>
      <c r="BA7" s="28">
        <v>2017</v>
      </c>
      <c r="BB7" s="28">
        <v>2018</v>
      </c>
      <c r="BC7" s="28" t="s">
        <v>337</v>
      </c>
      <c r="BD7" s="27" t="s">
        <v>340</v>
      </c>
      <c r="BE7" s="27" t="s">
        <v>338</v>
      </c>
      <c r="BF7" s="27" t="s">
        <v>341</v>
      </c>
      <c r="BG7" s="28">
        <v>2017</v>
      </c>
      <c r="BH7" s="28">
        <v>2018</v>
      </c>
      <c r="BI7" s="28" t="s">
        <v>337</v>
      </c>
      <c r="BJ7" s="27" t="s">
        <v>340</v>
      </c>
      <c r="BK7" s="27" t="s">
        <v>338</v>
      </c>
      <c r="BL7" s="27" t="s">
        <v>341</v>
      </c>
      <c r="BM7" s="28">
        <v>2017</v>
      </c>
      <c r="BN7" s="28">
        <v>2018</v>
      </c>
      <c r="BO7" s="28" t="s">
        <v>337</v>
      </c>
      <c r="BP7" s="27" t="s">
        <v>340</v>
      </c>
      <c r="BQ7" s="27" t="s">
        <v>338</v>
      </c>
      <c r="BR7" s="27" t="s">
        <v>341</v>
      </c>
      <c r="BS7" s="28">
        <v>2017</v>
      </c>
      <c r="BT7" s="28">
        <v>2018</v>
      </c>
      <c r="BU7" s="28" t="s">
        <v>337</v>
      </c>
      <c r="BV7" s="27" t="s">
        <v>340</v>
      </c>
      <c r="BW7" s="27" t="s">
        <v>338</v>
      </c>
      <c r="BX7" s="27" t="s">
        <v>341</v>
      </c>
      <c r="BY7" s="28">
        <v>2017</v>
      </c>
      <c r="BZ7" s="28">
        <v>2018</v>
      </c>
      <c r="CA7" s="28" t="s">
        <v>337</v>
      </c>
      <c r="CB7" s="27" t="s">
        <v>340</v>
      </c>
      <c r="CC7" s="27" t="s">
        <v>338</v>
      </c>
      <c r="CD7" s="27" t="s">
        <v>341</v>
      </c>
      <c r="CE7" s="28">
        <v>2017</v>
      </c>
      <c r="CF7" s="28">
        <v>2018</v>
      </c>
      <c r="CG7" s="28" t="s">
        <v>337</v>
      </c>
      <c r="CH7" s="27" t="s">
        <v>340</v>
      </c>
      <c r="CI7" s="27" t="s">
        <v>338</v>
      </c>
      <c r="CJ7" s="27" t="s">
        <v>341</v>
      </c>
      <c r="CK7" s="28">
        <v>2017</v>
      </c>
      <c r="CL7" s="28">
        <v>2018</v>
      </c>
      <c r="CM7" s="28" t="s">
        <v>337</v>
      </c>
      <c r="CN7" s="27" t="s">
        <v>340</v>
      </c>
      <c r="CO7" s="27" t="s">
        <v>338</v>
      </c>
      <c r="CP7" s="27" t="s">
        <v>341</v>
      </c>
      <c r="CQ7" s="28">
        <v>2017</v>
      </c>
      <c r="CR7" s="28">
        <v>2018</v>
      </c>
      <c r="CS7" s="28" t="s">
        <v>337</v>
      </c>
    </row>
    <row r="8" spans="1:97" x14ac:dyDescent="0.35">
      <c r="A8" s="41" t="s">
        <v>314</v>
      </c>
      <c r="B8" s="42"/>
      <c r="C8" s="42"/>
      <c r="D8" s="42"/>
      <c r="E8" s="41"/>
      <c r="F8" s="41"/>
      <c r="G8" s="41"/>
      <c r="H8" s="42"/>
      <c r="I8" s="42"/>
      <c r="J8" s="42"/>
      <c r="K8" s="41"/>
      <c r="L8" s="41"/>
      <c r="M8" s="41"/>
      <c r="N8" s="42"/>
      <c r="O8" s="42"/>
      <c r="P8" s="42"/>
      <c r="Q8" s="41"/>
      <c r="R8" s="41"/>
      <c r="S8" s="41"/>
      <c r="T8" s="42"/>
      <c r="U8" s="42"/>
      <c r="V8" s="42"/>
      <c r="W8" s="41"/>
      <c r="X8" s="41"/>
      <c r="Y8" s="41"/>
      <c r="Z8" s="42"/>
      <c r="AA8" s="42"/>
      <c r="AB8" s="42"/>
      <c r="AC8" s="41"/>
      <c r="AD8" s="41"/>
      <c r="AE8" s="41"/>
      <c r="AF8" s="42"/>
      <c r="AG8" s="42"/>
      <c r="AH8" s="42"/>
      <c r="AI8" s="41"/>
      <c r="AJ8" s="41"/>
      <c r="AK8" s="41"/>
      <c r="AL8" s="42"/>
      <c r="AM8" s="42"/>
      <c r="AN8" s="42"/>
      <c r="AO8" s="41"/>
      <c r="AP8" s="41"/>
      <c r="AQ8" s="41"/>
      <c r="AR8" s="42"/>
      <c r="AS8" s="42"/>
      <c r="AT8" s="42"/>
      <c r="AU8" s="41"/>
      <c r="AV8" s="41"/>
      <c r="AW8" s="41"/>
      <c r="AX8" s="42"/>
      <c r="AY8" s="42"/>
      <c r="AZ8" s="42"/>
      <c r="BA8" s="41"/>
      <c r="BB8" s="41"/>
      <c r="BC8" s="41"/>
      <c r="BD8" s="42"/>
      <c r="BE8" s="42"/>
      <c r="BF8" s="42"/>
      <c r="BG8" s="41"/>
      <c r="BH8" s="41"/>
      <c r="BI8" s="41"/>
      <c r="BJ8" s="42"/>
      <c r="BK8" s="42"/>
      <c r="BL8" s="42"/>
      <c r="BM8" s="41"/>
      <c r="BN8" s="41"/>
      <c r="BO8" s="41"/>
      <c r="BP8" s="42"/>
      <c r="BQ8" s="42"/>
      <c r="BR8" s="42"/>
      <c r="BS8" s="41"/>
      <c r="BT8" s="41"/>
      <c r="BU8" s="41"/>
      <c r="BV8" s="42"/>
      <c r="BW8" s="42"/>
      <c r="BX8" s="42"/>
      <c r="BY8" s="41"/>
      <c r="BZ8" s="41"/>
      <c r="CA8" s="41"/>
      <c r="CB8" s="42"/>
      <c r="CC8" s="42"/>
      <c r="CD8" s="42"/>
      <c r="CE8" s="41"/>
      <c r="CF8" s="41"/>
      <c r="CG8" s="41"/>
      <c r="CH8" s="42"/>
      <c r="CI8" s="42"/>
      <c r="CJ8" s="42"/>
      <c r="CK8" s="41"/>
      <c r="CL8" s="41"/>
      <c r="CM8" s="41"/>
      <c r="CN8" s="42"/>
      <c r="CO8" s="42"/>
      <c r="CP8" s="42"/>
      <c r="CQ8" s="41"/>
      <c r="CR8" s="41"/>
      <c r="CS8" s="41"/>
    </row>
    <row r="9" spans="1:97" x14ac:dyDescent="0.35">
      <c r="A9" s="41" t="s">
        <v>315</v>
      </c>
      <c r="B9" s="43">
        <f>+E9</f>
        <v>3181</v>
      </c>
      <c r="C9" s="43">
        <f>+F9</f>
        <v>3106</v>
      </c>
      <c r="D9" s="43">
        <f>+G9</f>
        <v>3211</v>
      </c>
      <c r="E9" s="44">
        <v>3181</v>
      </c>
      <c r="F9" s="45">
        <v>3106</v>
      </c>
      <c r="G9" s="45">
        <v>3211</v>
      </c>
      <c r="H9" s="43">
        <f t="shared" ref="H9:J10" si="0">+K9</f>
        <v>1792</v>
      </c>
      <c r="I9" s="43">
        <f t="shared" si="0"/>
        <v>1748</v>
      </c>
      <c r="J9" s="43">
        <f t="shared" si="0"/>
        <v>1816</v>
      </c>
      <c r="K9" s="44">
        <v>1792</v>
      </c>
      <c r="L9" s="45">
        <v>1748</v>
      </c>
      <c r="M9" s="45">
        <v>1816</v>
      </c>
      <c r="N9" s="43">
        <f t="shared" ref="N9:P10" si="1">+Q9</f>
        <v>1177</v>
      </c>
      <c r="O9" s="43">
        <f t="shared" si="1"/>
        <v>1138</v>
      </c>
      <c r="P9" s="43">
        <f t="shared" si="1"/>
        <v>1162</v>
      </c>
      <c r="Q9" s="45">
        <v>1177</v>
      </c>
      <c r="R9" s="45">
        <v>1138</v>
      </c>
      <c r="S9" s="45">
        <v>1162</v>
      </c>
      <c r="T9" s="43">
        <f t="shared" ref="T9:V10" si="2">+W9</f>
        <v>161</v>
      </c>
      <c r="U9" s="43">
        <f t="shared" si="2"/>
        <v>171</v>
      </c>
      <c r="V9" s="43">
        <f t="shared" si="2"/>
        <v>182</v>
      </c>
      <c r="W9" s="45">
        <v>161</v>
      </c>
      <c r="X9" s="45">
        <v>171</v>
      </c>
      <c r="Y9" s="45">
        <v>182</v>
      </c>
      <c r="Z9" s="43">
        <f t="shared" ref="Z9:AB10" si="3">+AC9</f>
        <v>562</v>
      </c>
      <c r="AA9" s="43">
        <f t="shared" si="3"/>
        <v>583</v>
      </c>
      <c r="AB9" s="43">
        <f t="shared" si="3"/>
        <v>530</v>
      </c>
      <c r="AC9" s="45">
        <v>562</v>
      </c>
      <c r="AD9" s="45">
        <v>583</v>
      </c>
      <c r="AE9" s="45">
        <v>530</v>
      </c>
      <c r="AF9" s="43">
        <f t="shared" ref="AF9:AH10" si="4">+AI9</f>
        <v>26</v>
      </c>
      <c r="AG9" s="43">
        <f t="shared" si="4"/>
        <v>25</v>
      </c>
      <c r="AH9" s="43">
        <f t="shared" si="4"/>
        <v>15</v>
      </c>
      <c r="AI9" s="45">
        <v>26</v>
      </c>
      <c r="AJ9" s="45">
        <v>25</v>
      </c>
      <c r="AK9" s="45">
        <v>15</v>
      </c>
      <c r="AL9" s="43">
        <f t="shared" ref="AL9:AN10" si="5">+AO9</f>
        <v>107</v>
      </c>
      <c r="AM9" s="43">
        <f t="shared" si="5"/>
        <v>110</v>
      </c>
      <c r="AN9" s="43">
        <f t="shared" si="5"/>
        <v>100</v>
      </c>
      <c r="AO9" s="45">
        <v>107</v>
      </c>
      <c r="AP9" s="45">
        <v>110</v>
      </c>
      <c r="AQ9" s="45">
        <v>100</v>
      </c>
      <c r="AR9" s="43">
        <f t="shared" ref="AR9:AT10" si="6">+AU9</f>
        <v>40</v>
      </c>
      <c r="AS9" s="43">
        <f t="shared" si="6"/>
        <v>38</v>
      </c>
      <c r="AT9" s="43">
        <f t="shared" si="6"/>
        <v>41</v>
      </c>
      <c r="AU9" s="45">
        <v>40</v>
      </c>
      <c r="AV9" s="45">
        <v>38</v>
      </c>
      <c r="AW9" s="45">
        <v>41</v>
      </c>
      <c r="AX9" s="43"/>
      <c r="AY9" s="43"/>
      <c r="AZ9" s="43"/>
      <c r="BA9" s="45"/>
      <c r="BB9" s="45"/>
      <c r="BC9" s="45"/>
      <c r="BD9" s="43"/>
      <c r="BE9" s="43"/>
      <c r="BF9" s="43"/>
      <c r="BG9" s="45">
        <v>193</v>
      </c>
      <c r="BH9" s="45">
        <v>155</v>
      </c>
      <c r="BI9" s="45">
        <v>137</v>
      </c>
      <c r="BJ9" s="43"/>
      <c r="BK9" s="43"/>
      <c r="BL9" s="43"/>
      <c r="BM9" s="45">
        <v>118</v>
      </c>
      <c r="BN9" s="45">
        <v>117</v>
      </c>
      <c r="BO9" s="45">
        <v>115</v>
      </c>
      <c r="BP9" s="43">
        <f t="shared" ref="BP9:BR10" si="7">+BS9</f>
        <v>127</v>
      </c>
      <c r="BQ9" s="43">
        <f t="shared" si="7"/>
        <v>122</v>
      </c>
      <c r="BR9" s="43">
        <f t="shared" si="7"/>
        <v>116</v>
      </c>
      <c r="BS9" s="45">
        <v>127</v>
      </c>
      <c r="BT9" s="45">
        <v>122</v>
      </c>
      <c r="BU9" s="45">
        <v>116</v>
      </c>
      <c r="BV9" s="43">
        <f t="shared" ref="BV9:BX10" si="8">+BY9</f>
        <v>0</v>
      </c>
      <c r="BW9" s="43">
        <f t="shared" si="8"/>
        <v>0</v>
      </c>
      <c r="BX9" s="43">
        <f t="shared" si="8"/>
        <v>0</v>
      </c>
      <c r="BY9" s="45"/>
      <c r="BZ9" s="45"/>
      <c r="CA9" s="45"/>
      <c r="CB9" s="43">
        <f t="shared" ref="CB9:CD10" si="9">+CE9</f>
        <v>0</v>
      </c>
      <c r="CC9" s="43">
        <f t="shared" si="9"/>
        <v>0</v>
      </c>
      <c r="CD9" s="43">
        <f t="shared" si="9"/>
        <v>0</v>
      </c>
      <c r="CE9" s="45"/>
      <c r="CF9" s="45"/>
      <c r="CG9" s="45"/>
      <c r="CH9" s="43">
        <f t="shared" ref="CH9:CJ10" si="10">+CK9</f>
        <v>0</v>
      </c>
      <c r="CI9" s="43">
        <f t="shared" si="10"/>
        <v>0</v>
      </c>
      <c r="CJ9" s="43">
        <f t="shared" si="10"/>
        <v>0</v>
      </c>
      <c r="CK9" s="45"/>
      <c r="CL9" s="45"/>
      <c r="CM9" s="45"/>
      <c r="CN9" s="43">
        <f t="shared" ref="CN9:CP10" si="11">+CQ9</f>
        <v>35</v>
      </c>
      <c r="CO9" s="43">
        <f t="shared" si="11"/>
        <v>34</v>
      </c>
      <c r="CP9" s="43">
        <f t="shared" si="11"/>
        <v>35</v>
      </c>
      <c r="CQ9" s="45">
        <v>35</v>
      </c>
      <c r="CR9" s="45">
        <v>34</v>
      </c>
      <c r="CS9" s="45">
        <v>35</v>
      </c>
    </row>
    <row r="10" spans="1:97" x14ac:dyDescent="0.35">
      <c r="A10" s="41" t="s">
        <v>316</v>
      </c>
      <c r="B10" s="42"/>
      <c r="C10" s="42"/>
      <c r="D10" s="42"/>
      <c r="E10" s="46"/>
      <c r="F10" s="41"/>
      <c r="G10" s="41"/>
      <c r="H10" s="42">
        <f t="shared" si="0"/>
        <v>8</v>
      </c>
      <c r="I10" s="42">
        <f t="shared" si="0"/>
        <v>7.8</v>
      </c>
      <c r="J10" s="42">
        <f t="shared" si="0"/>
        <v>9</v>
      </c>
      <c r="K10" s="46">
        <v>8</v>
      </c>
      <c r="L10" s="41">
        <v>7.8</v>
      </c>
      <c r="M10" s="41">
        <v>9</v>
      </c>
      <c r="N10" s="42">
        <f t="shared" si="1"/>
        <v>6</v>
      </c>
      <c r="O10" s="42">
        <f t="shared" si="1"/>
        <v>5.7</v>
      </c>
      <c r="P10" s="42">
        <f t="shared" si="1"/>
        <v>7</v>
      </c>
      <c r="Q10" s="41">
        <v>6</v>
      </c>
      <c r="R10" s="41">
        <v>5.7</v>
      </c>
      <c r="S10" s="41">
        <v>7</v>
      </c>
      <c r="T10" s="42">
        <f t="shared" si="2"/>
        <v>5.4</v>
      </c>
      <c r="U10" s="42">
        <f t="shared" si="2"/>
        <v>5</v>
      </c>
      <c r="V10" s="42">
        <f t="shared" si="2"/>
        <v>5.8</v>
      </c>
      <c r="W10" s="41">
        <v>5.4</v>
      </c>
      <c r="X10" s="41">
        <v>5</v>
      </c>
      <c r="Y10" s="41">
        <v>5.8</v>
      </c>
      <c r="Z10" s="42">
        <f t="shared" si="3"/>
        <v>3.9</v>
      </c>
      <c r="AA10" s="42">
        <f t="shared" si="3"/>
        <v>3.4</v>
      </c>
      <c r="AB10" s="42">
        <f t="shared" si="3"/>
        <v>3.3</v>
      </c>
      <c r="AC10" s="41">
        <v>3.9</v>
      </c>
      <c r="AD10" s="41">
        <v>3.4</v>
      </c>
      <c r="AE10" s="41">
        <v>3.3</v>
      </c>
      <c r="AF10" s="42">
        <f t="shared" si="4"/>
        <v>1.8</v>
      </c>
      <c r="AG10" s="42">
        <f t="shared" si="4"/>
        <v>1.8</v>
      </c>
      <c r="AH10" s="42">
        <f t="shared" si="4"/>
        <v>1.8</v>
      </c>
      <c r="AI10" s="41">
        <v>1.8</v>
      </c>
      <c r="AJ10" s="41">
        <v>1.8</v>
      </c>
      <c r="AK10" s="41">
        <v>1.8</v>
      </c>
      <c r="AL10" s="42">
        <f t="shared" si="5"/>
        <v>83</v>
      </c>
      <c r="AM10" s="42">
        <f t="shared" si="5"/>
        <v>69</v>
      </c>
      <c r="AN10" s="42">
        <f t="shared" si="5"/>
        <v>75</v>
      </c>
      <c r="AO10" s="41">
        <v>83</v>
      </c>
      <c r="AP10" s="41">
        <v>69</v>
      </c>
      <c r="AQ10" s="41">
        <v>75</v>
      </c>
      <c r="AR10" s="42">
        <f t="shared" si="6"/>
        <v>4</v>
      </c>
      <c r="AS10" s="42">
        <f t="shared" si="6"/>
        <v>2.8</v>
      </c>
      <c r="AT10" s="42">
        <f t="shared" si="6"/>
        <v>3.9</v>
      </c>
      <c r="AU10" s="41">
        <v>4</v>
      </c>
      <c r="AV10" s="41">
        <v>2.8</v>
      </c>
      <c r="AW10" s="41">
        <v>3.9</v>
      </c>
      <c r="AX10" s="42"/>
      <c r="AY10" s="42"/>
      <c r="AZ10" s="42"/>
      <c r="BA10" s="41"/>
      <c r="BB10" s="41"/>
      <c r="BC10" s="41"/>
      <c r="BD10" s="42"/>
      <c r="BE10" s="42"/>
      <c r="BF10" s="42"/>
      <c r="BG10" s="41">
        <v>4</v>
      </c>
      <c r="BH10" s="41">
        <v>2.6</v>
      </c>
      <c r="BI10" s="41">
        <v>4</v>
      </c>
      <c r="BJ10" s="42"/>
      <c r="BK10" s="42"/>
      <c r="BL10" s="42"/>
      <c r="BM10" s="41"/>
      <c r="BN10" s="41"/>
      <c r="BO10" s="41"/>
      <c r="BP10" s="42">
        <f t="shared" si="7"/>
        <v>49</v>
      </c>
      <c r="BQ10" s="42">
        <f t="shared" si="7"/>
        <v>42</v>
      </c>
      <c r="BR10" s="42">
        <f t="shared" si="7"/>
        <v>45</v>
      </c>
      <c r="BS10" s="41">
        <v>49</v>
      </c>
      <c r="BT10" s="41">
        <v>42</v>
      </c>
      <c r="BU10" s="41">
        <v>45</v>
      </c>
      <c r="BV10" s="42">
        <f t="shared" si="8"/>
        <v>0</v>
      </c>
      <c r="BW10" s="42">
        <f t="shared" si="8"/>
        <v>0</v>
      </c>
      <c r="BX10" s="42">
        <f t="shared" si="8"/>
        <v>0</v>
      </c>
      <c r="BY10" s="41"/>
      <c r="BZ10" s="41"/>
      <c r="CA10" s="41"/>
      <c r="CB10" s="42">
        <f t="shared" si="9"/>
        <v>0</v>
      </c>
      <c r="CC10" s="42">
        <f t="shared" si="9"/>
        <v>0</v>
      </c>
      <c r="CD10" s="42">
        <f t="shared" si="9"/>
        <v>0</v>
      </c>
      <c r="CE10" s="41"/>
      <c r="CF10" s="41"/>
      <c r="CG10" s="41"/>
      <c r="CH10" s="42">
        <f t="shared" si="10"/>
        <v>0</v>
      </c>
      <c r="CI10" s="42">
        <f t="shared" si="10"/>
        <v>0</v>
      </c>
      <c r="CJ10" s="42">
        <f t="shared" si="10"/>
        <v>0</v>
      </c>
      <c r="CK10" s="41"/>
      <c r="CL10" s="41"/>
      <c r="CM10" s="41"/>
      <c r="CN10" s="42">
        <f t="shared" si="11"/>
        <v>0</v>
      </c>
      <c r="CO10" s="42">
        <f t="shared" si="11"/>
        <v>0</v>
      </c>
      <c r="CP10" s="42">
        <f t="shared" si="11"/>
        <v>0</v>
      </c>
      <c r="CQ10" s="41"/>
      <c r="CR10" s="41"/>
      <c r="CS10" s="41"/>
    </row>
    <row r="11" spans="1:97" x14ac:dyDescent="0.35">
      <c r="A11" s="41" t="s">
        <v>317</v>
      </c>
      <c r="B11" s="43">
        <f t="shared" ref="B11:D12" si="12">+E11</f>
        <v>23000</v>
      </c>
      <c r="C11" s="43">
        <f t="shared" si="12"/>
        <v>21085</v>
      </c>
      <c r="D11" s="43">
        <f t="shared" si="12"/>
        <v>25517</v>
      </c>
      <c r="E11" s="44">
        <v>23000</v>
      </c>
      <c r="F11" s="45">
        <v>21085</v>
      </c>
      <c r="G11" s="45">
        <v>25517</v>
      </c>
      <c r="H11" s="43">
        <f>+SUM(H9*H10)</f>
        <v>14336</v>
      </c>
      <c r="I11" s="43">
        <f>+SUM(I9*I10)</f>
        <v>13634.4</v>
      </c>
      <c r="J11" s="43">
        <f>+SUM(J9*J10)</f>
        <v>16344</v>
      </c>
      <c r="K11" s="44">
        <v>14837</v>
      </c>
      <c r="L11" s="45">
        <v>13555</v>
      </c>
      <c r="M11" s="45">
        <v>16225</v>
      </c>
      <c r="N11" s="43">
        <f>+SUM(N9*N10)</f>
        <v>7062</v>
      </c>
      <c r="O11" s="43">
        <f>+SUM(O9*O10)</f>
        <v>6486.6</v>
      </c>
      <c r="P11" s="43">
        <f>+SUM(P9*P10)</f>
        <v>8134</v>
      </c>
      <c r="Q11" s="45">
        <v>7169</v>
      </c>
      <c r="R11" s="45">
        <v>6510</v>
      </c>
      <c r="S11" s="45">
        <v>8048</v>
      </c>
      <c r="T11" s="43">
        <f>+SUM(T9*T10)</f>
        <v>869.40000000000009</v>
      </c>
      <c r="U11" s="43">
        <f>+SUM(U9*U10)</f>
        <v>855</v>
      </c>
      <c r="V11" s="43">
        <f>+SUM(V9*V10)</f>
        <v>1055.5999999999999</v>
      </c>
      <c r="W11" s="45">
        <v>875</v>
      </c>
      <c r="X11" s="45">
        <v>850</v>
      </c>
      <c r="Y11" s="45">
        <v>1076</v>
      </c>
      <c r="Z11" s="43">
        <f>+SUM(Z9*Z10)</f>
        <v>2191.7999999999997</v>
      </c>
      <c r="AA11" s="43">
        <f>+SUM(AA9*AA10)</f>
        <v>1982.2</v>
      </c>
      <c r="AB11" s="43">
        <f>+SUM(AB9*AB10)</f>
        <v>1749</v>
      </c>
      <c r="AC11" s="45">
        <v>2167</v>
      </c>
      <c r="AD11" s="45">
        <v>2012</v>
      </c>
      <c r="AE11" s="45">
        <v>1752</v>
      </c>
      <c r="AF11" s="43">
        <f>+SUM(AF9*AF10)</f>
        <v>46.800000000000004</v>
      </c>
      <c r="AG11" s="43">
        <f>+SUM(AG9*AG10)</f>
        <v>45</v>
      </c>
      <c r="AH11" s="43">
        <f>+SUM(AH9*AH10)</f>
        <v>27</v>
      </c>
      <c r="AI11" s="45">
        <v>46</v>
      </c>
      <c r="AJ11" s="45">
        <v>43</v>
      </c>
      <c r="AK11" s="45">
        <v>27</v>
      </c>
      <c r="AL11" s="43">
        <f>+SUM(AL9*AL10)</f>
        <v>8881</v>
      </c>
      <c r="AM11" s="43">
        <f>+SUM(AM9*AM10)</f>
        <v>7590</v>
      </c>
      <c r="AN11" s="43">
        <f>+SUM(AN9*AN10)</f>
        <v>7500</v>
      </c>
      <c r="AO11" s="45">
        <v>8919</v>
      </c>
      <c r="AP11" s="45">
        <v>7600</v>
      </c>
      <c r="AQ11" s="45">
        <v>7450</v>
      </c>
      <c r="AR11" s="43">
        <f>+SUM(AR9*AR10)</f>
        <v>160</v>
      </c>
      <c r="AS11" s="43">
        <f>+SUM(AS9*AS10)</f>
        <v>106.39999999999999</v>
      </c>
      <c r="AT11" s="43">
        <f>+SUM(AT9*AT10)</f>
        <v>159.9</v>
      </c>
      <c r="AU11" s="45">
        <v>85</v>
      </c>
      <c r="AV11" s="45">
        <v>90</v>
      </c>
      <c r="AW11" s="45">
        <v>147</v>
      </c>
      <c r="AX11" s="43"/>
      <c r="AY11" s="43"/>
      <c r="AZ11" s="43"/>
      <c r="BA11" s="45">
        <v>75</v>
      </c>
      <c r="BB11" s="45">
        <v>17</v>
      </c>
      <c r="BC11" s="45">
        <v>13</v>
      </c>
      <c r="BD11" s="43"/>
      <c r="BE11" s="43"/>
      <c r="BF11" s="43"/>
      <c r="BG11" s="45">
        <v>771</v>
      </c>
      <c r="BH11" s="45">
        <v>402</v>
      </c>
      <c r="BI11" s="45">
        <v>548</v>
      </c>
      <c r="BJ11" s="43"/>
      <c r="BK11" s="43"/>
      <c r="BL11" s="43"/>
      <c r="BM11" s="45"/>
      <c r="BN11" s="45"/>
      <c r="BO11" s="45"/>
      <c r="BP11" s="43">
        <f>+SUM(BP9*BP10)</f>
        <v>6223</v>
      </c>
      <c r="BQ11" s="43">
        <f>+SUM(BQ9*BQ10)</f>
        <v>5124</v>
      </c>
      <c r="BR11" s="43">
        <f>+SUM(BR9*BR10)</f>
        <v>5220</v>
      </c>
      <c r="BS11" s="45">
        <v>6218</v>
      </c>
      <c r="BT11" s="45">
        <v>5060</v>
      </c>
      <c r="BU11" s="45">
        <v>5252</v>
      </c>
      <c r="BV11" s="43">
        <f>+SUM(BV9*BV10)</f>
        <v>0</v>
      </c>
      <c r="BW11" s="43">
        <f>+SUM(BW9*BW10)</f>
        <v>0</v>
      </c>
      <c r="BX11" s="43">
        <f>+SUM(BX9*BX10)</f>
        <v>0</v>
      </c>
      <c r="BY11" s="45">
        <v>4305</v>
      </c>
      <c r="BZ11" s="45">
        <v>3182</v>
      </c>
      <c r="CA11" s="45">
        <v>3440</v>
      </c>
      <c r="CB11" s="43">
        <f>+SUM(CB9*CB10)</f>
        <v>0</v>
      </c>
      <c r="CC11" s="43">
        <f>+SUM(CC9*CC10)</f>
        <v>0</v>
      </c>
      <c r="CD11" s="43">
        <f>+SUM(CD9*CD10)</f>
        <v>0</v>
      </c>
      <c r="CE11" s="45">
        <v>374</v>
      </c>
      <c r="CF11" s="45">
        <v>357</v>
      </c>
      <c r="CG11" s="45">
        <v>366</v>
      </c>
      <c r="CH11" s="43">
        <f>+SUM(CH9*CH10)</f>
        <v>0</v>
      </c>
      <c r="CI11" s="43">
        <f>+SUM(CI9*CI10)</f>
        <v>0</v>
      </c>
      <c r="CJ11" s="43">
        <f>+SUM(CJ9*CJ10)</f>
        <v>0</v>
      </c>
      <c r="CK11" s="45">
        <v>1539</v>
      </c>
      <c r="CL11" s="45">
        <v>1520</v>
      </c>
      <c r="CM11" s="45">
        <v>1445</v>
      </c>
      <c r="CN11" s="43">
        <f>+SUM(CN9*CN10)</f>
        <v>0</v>
      </c>
      <c r="CO11" s="43">
        <f>+SUM(CO9*CO10)</f>
        <v>0</v>
      </c>
      <c r="CP11" s="43">
        <f>+SUM(CP9*CP10)</f>
        <v>0</v>
      </c>
      <c r="CQ11" s="45"/>
      <c r="CR11" s="45"/>
      <c r="CS11" s="45"/>
    </row>
    <row r="12" spans="1:97" x14ac:dyDescent="0.35">
      <c r="A12" s="48" t="s">
        <v>318</v>
      </c>
      <c r="B12" s="49">
        <f t="shared" si="12"/>
        <v>3090</v>
      </c>
      <c r="C12" s="49">
        <f t="shared" si="12"/>
        <v>3252</v>
      </c>
      <c r="D12" s="49">
        <f t="shared" si="12"/>
        <v>3667</v>
      </c>
      <c r="E12" s="50">
        <v>3090</v>
      </c>
      <c r="F12" s="51">
        <v>3252</v>
      </c>
      <c r="G12" s="51">
        <v>3667</v>
      </c>
      <c r="H12" s="49">
        <f>+SUM(H11*K18)/1000</f>
        <v>2093.056</v>
      </c>
      <c r="I12" s="49">
        <f>+SUM(I11*L18)/1000</f>
        <v>2222.4071999999996</v>
      </c>
      <c r="J12" s="49">
        <f>+SUM(J11*M18)/1000</f>
        <v>2647.7280000000001</v>
      </c>
      <c r="K12" s="50">
        <v>2068</v>
      </c>
      <c r="L12" s="51">
        <v>2111</v>
      </c>
      <c r="M12" s="51">
        <v>2442</v>
      </c>
      <c r="N12" s="49">
        <f>+SUM(N11*Q18)/1000</f>
        <v>1023.99</v>
      </c>
      <c r="O12" s="49">
        <f>+SUM(O11*R18)/1000</f>
        <v>1161.1014000000002</v>
      </c>
      <c r="P12" s="49">
        <f>+SUM(P11*S18)/1000</f>
        <v>1195.6980000000001</v>
      </c>
      <c r="Q12" s="48">
        <v>909</v>
      </c>
      <c r="R12" s="51">
        <v>1015</v>
      </c>
      <c r="S12" s="51">
        <v>1073</v>
      </c>
      <c r="T12" s="49">
        <f>+SUM(T11*W18)/1000</f>
        <v>113.02200000000002</v>
      </c>
      <c r="U12" s="49">
        <f>+SUM(U11*X18)/1000</f>
        <v>128.25</v>
      </c>
      <c r="V12" s="49">
        <f>+SUM(V11*Y18)/1000</f>
        <v>156.22879999999998</v>
      </c>
      <c r="W12" s="48">
        <v>109</v>
      </c>
      <c r="X12" s="51">
        <v>120</v>
      </c>
      <c r="Y12" s="51">
        <v>145</v>
      </c>
      <c r="Z12" s="49">
        <f>+SUM(Z11*AC18)/1000</f>
        <v>769.32179999999994</v>
      </c>
      <c r="AA12" s="49">
        <f>+SUM(AA11*AD18)/1000</f>
        <v>644.21500000000003</v>
      </c>
      <c r="AB12" s="49">
        <f>+SUM(AB11*AE18)/1000</f>
        <v>584.16600000000005</v>
      </c>
      <c r="AC12" s="48">
        <v>761</v>
      </c>
      <c r="AD12" s="51">
        <v>654</v>
      </c>
      <c r="AE12" s="51">
        <v>586</v>
      </c>
      <c r="AF12" s="49">
        <f>+SUM(AF11*AI18)/1000</f>
        <v>0</v>
      </c>
      <c r="AG12" s="49">
        <f>+SUM(AG11*AJ18)/1000</f>
        <v>0</v>
      </c>
      <c r="AH12" s="49">
        <f>+SUM(AH11*AK18)/1000</f>
        <v>0</v>
      </c>
      <c r="AI12" s="48">
        <v>15</v>
      </c>
      <c r="AJ12" s="51">
        <v>16</v>
      </c>
      <c r="AK12" s="51">
        <v>10</v>
      </c>
      <c r="AL12" s="49">
        <f>+SUM(AL11*AO18)/1000</f>
        <v>230.90600000000001</v>
      </c>
      <c r="AM12" s="49">
        <f>+SUM(AM11*AP18)/1000</f>
        <v>212.52</v>
      </c>
      <c r="AN12" s="49">
        <f>+SUM(AN11*AQ18)/1000</f>
        <v>210</v>
      </c>
      <c r="AO12" s="48">
        <v>229</v>
      </c>
      <c r="AP12" s="51">
        <v>214</v>
      </c>
      <c r="AQ12" s="51">
        <v>208</v>
      </c>
      <c r="AR12" s="49">
        <f>+SUM(AR11*AU18)/1000</f>
        <v>0</v>
      </c>
      <c r="AS12" s="49">
        <f>+SUM(AS11*AV18)/1000</f>
        <v>0</v>
      </c>
      <c r="AT12" s="49">
        <f>+SUM(AT11*AW18)/1000</f>
        <v>0</v>
      </c>
      <c r="AU12" s="48">
        <v>12</v>
      </c>
      <c r="AV12" s="51">
        <v>17</v>
      </c>
      <c r="AW12" s="51">
        <v>26</v>
      </c>
      <c r="AX12" s="49"/>
      <c r="AY12" s="49"/>
      <c r="AZ12" s="49"/>
      <c r="BA12" s="48">
        <v>11</v>
      </c>
      <c r="BB12" s="51">
        <v>2</v>
      </c>
      <c r="BC12" s="51">
        <v>2</v>
      </c>
      <c r="BD12" s="49"/>
      <c r="BE12" s="49"/>
      <c r="BF12" s="49"/>
      <c r="BG12" s="48">
        <v>117</v>
      </c>
      <c r="BH12" s="51">
        <v>80</v>
      </c>
      <c r="BI12" s="51">
        <v>104</v>
      </c>
      <c r="BJ12" s="49"/>
      <c r="BK12" s="49"/>
      <c r="BL12" s="49"/>
      <c r="BM12" s="48">
        <v>1413</v>
      </c>
      <c r="BN12" s="51">
        <v>1426</v>
      </c>
      <c r="BO12" s="51">
        <v>1481</v>
      </c>
      <c r="BP12" s="49">
        <f>+SUM(BP11*BS18)/1000</f>
        <v>1101.471</v>
      </c>
      <c r="BQ12" s="49">
        <f>+SUM(BQ11*BT18)/1000</f>
        <v>881.32799999999997</v>
      </c>
      <c r="BR12" s="49">
        <f>+SUM(BR11*BU18)/1000</f>
        <v>970.92</v>
      </c>
      <c r="BS12" s="48">
        <v>863</v>
      </c>
      <c r="BT12" s="51">
        <v>652</v>
      </c>
      <c r="BU12" s="51">
        <v>771</v>
      </c>
      <c r="BV12" s="49">
        <f>+SUM(BV11*BY18)/1000</f>
        <v>0</v>
      </c>
      <c r="BW12" s="49">
        <f>+SUM(BW11*BZ18)/1000</f>
        <v>0</v>
      </c>
      <c r="BX12" s="49">
        <f>+SUM(BX11*CA18)/1000</f>
        <v>0</v>
      </c>
      <c r="BY12" s="48">
        <v>658</v>
      </c>
      <c r="BZ12" s="51">
        <v>635</v>
      </c>
      <c r="CA12" s="51">
        <v>658</v>
      </c>
      <c r="CB12" s="49">
        <f>+SUM(CB11*CE18)/1000</f>
        <v>0</v>
      </c>
      <c r="CC12" s="49">
        <f>+SUM(CC11*CF18)/1000</f>
        <v>0</v>
      </c>
      <c r="CD12" s="49">
        <f>+SUM(CD11*CG18)/1000</f>
        <v>0</v>
      </c>
      <c r="CE12" s="48">
        <v>86</v>
      </c>
      <c r="CF12" s="51">
        <v>89</v>
      </c>
      <c r="CG12" s="51">
        <v>116</v>
      </c>
      <c r="CH12" s="49">
        <f>+SUM(CH11*CK18)/1000</f>
        <v>0</v>
      </c>
      <c r="CI12" s="49">
        <f>+SUM(CI11*CL18)/1000</f>
        <v>0</v>
      </c>
      <c r="CJ12" s="49">
        <f>+SUM(CJ11*CM18)/1000</f>
        <v>0</v>
      </c>
      <c r="CK12" s="48">
        <v>15</v>
      </c>
      <c r="CL12" s="51">
        <v>14</v>
      </c>
      <c r="CM12" s="51">
        <v>14</v>
      </c>
      <c r="CN12" s="49">
        <f>+SUM(CN11*CQ18)/1000</f>
        <v>0</v>
      </c>
      <c r="CO12" s="49">
        <f>+SUM(CO11*CR18)/1000</f>
        <v>0</v>
      </c>
      <c r="CP12" s="49">
        <f>+SUM(CP11*CS18)/1000</f>
        <v>0</v>
      </c>
      <c r="CQ12" s="48">
        <v>746</v>
      </c>
      <c r="CR12" s="51">
        <v>798</v>
      </c>
      <c r="CS12" s="51">
        <v>875</v>
      </c>
    </row>
    <row r="13" spans="1:97" x14ac:dyDescent="0.35">
      <c r="A13" s="41" t="s">
        <v>319</v>
      </c>
      <c r="B13" s="42"/>
      <c r="C13" s="42"/>
      <c r="D13" s="42"/>
      <c r="E13" s="46"/>
      <c r="F13" s="41"/>
      <c r="G13" s="41"/>
      <c r="H13" s="42"/>
      <c r="I13" s="42"/>
      <c r="J13" s="42"/>
      <c r="K13" s="46"/>
      <c r="L13" s="41"/>
      <c r="M13" s="41"/>
      <c r="N13" s="42"/>
      <c r="O13" s="42"/>
      <c r="P13" s="42"/>
      <c r="Q13" s="41"/>
      <c r="R13" s="41"/>
      <c r="S13" s="41"/>
      <c r="T13" s="42"/>
      <c r="U13" s="42"/>
      <c r="V13" s="42"/>
      <c r="W13" s="41"/>
      <c r="X13" s="41"/>
      <c r="Y13" s="41"/>
      <c r="Z13" s="42"/>
      <c r="AA13" s="42"/>
      <c r="AB13" s="42"/>
      <c r="AC13" s="41"/>
      <c r="AD13" s="41"/>
      <c r="AE13" s="41"/>
      <c r="AF13" s="42"/>
      <c r="AG13" s="42"/>
      <c r="AH13" s="42"/>
      <c r="AI13" s="41"/>
      <c r="AJ13" s="41"/>
      <c r="AK13" s="41"/>
      <c r="AL13" s="42"/>
      <c r="AM13" s="42"/>
      <c r="AN13" s="42"/>
      <c r="AO13" s="41"/>
      <c r="AP13" s="41"/>
      <c r="AQ13" s="41"/>
      <c r="AR13" s="42"/>
      <c r="AS13" s="42"/>
      <c r="AT13" s="42"/>
      <c r="AU13" s="41"/>
      <c r="AV13" s="41"/>
      <c r="AW13" s="41"/>
      <c r="AX13" s="42"/>
      <c r="AY13" s="42"/>
      <c r="AZ13" s="42"/>
      <c r="BA13" s="41"/>
      <c r="BB13" s="41"/>
      <c r="BC13" s="41"/>
      <c r="BD13" s="42"/>
      <c r="BE13" s="42"/>
      <c r="BF13" s="42"/>
      <c r="BG13" s="41"/>
      <c r="BH13" s="41"/>
      <c r="BI13" s="41"/>
      <c r="BJ13" s="42"/>
      <c r="BK13" s="42"/>
      <c r="BL13" s="42"/>
      <c r="BM13" s="41"/>
      <c r="BN13" s="41"/>
      <c r="BO13" s="41"/>
      <c r="BP13" s="42"/>
      <c r="BQ13" s="42"/>
      <c r="BR13" s="42"/>
      <c r="BS13" s="41"/>
      <c r="BT13" s="41"/>
      <c r="BU13" s="41"/>
      <c r="BV13" s="42"/>
      <c r="BW13" s="42"/>
      <c r="BX13" s="42"/>
      <c r="BY13" s="41"/>
      <c r="BZ13" s="41"/>
      <c r="CA13" s="41"/>
      <c r="CB13" s="42"/>
      <c r="CC13" s="42"/>
      <c r="CD13" s="42"/>
      <c r="CE13" s="41"/>
      <c r="CF13" s="41"/>
      <c r="CG13" s="41"/>
      <c r="CH13" s="42"/>
      <c r="CI13" s="42"/>
      <c r="CJ13" s="42"/>
      <c r="CK13" s="41"/>
      <c r="CL13" s="41"/>
      <c r="CM13" s="41"/>
      <c r="CN13" s="42"/>
      <c r="CO13" s="42"/>
      <c r="CP13" s="42"/>
      <c r="CQ13" s="41"/>
      <c r="CR13" s="41"/>
      <c r="CS13" s="41"/>
    </row>
    <row r="14" spans="1:97" x14ac:dyDescent="0.35">
      <c r="A14" s="41" t="s">
        <v>320</v>
      </c>
      <c r="B14" s="47">
        <f t="shared" ref="B14:D16" si="13">+SUM(E14/E$12)</f>
        <v>0</v>
      </c>
      <c r="C14" s="47">
        <f t="shared" si="13"/>
        <v>0</v>
      </c>
      <c r="D14" s="47">
        <f t="shared" si="13"/>
        <v>0</v>
      </c>
      <c r="E14" s="44"/>
      <c r="F14" s="45"/>
      <c r="G14" s="45"/>
      <c r="H14" s="47">
        <f t="shared" ref="H14:J16" si="14">+SUM(K14/K$12)</f>
        <v>0.89458413926499036</v>
      </c>
      <c r="I14" s="47">
        <f t="shared" si="14"/>
        <v>0.95310279488394123</v>
      </c>
      <c r="J14" s="47">
        <f t="shared" si="14"/>
        <v>0.80958230958230959</v>
      </c>
      <c r="K14" s="44">
        <v>1850</v>
      </c>
      <c r="L14" s="45">
        <v>2012</v>
      </c>
      <c r="M14" s="45">
        <v>1977</v>
      </c>
      <c r="N14" s="47">
        <f t="shared" ref="N14:P16" si="15">+SUM(Q14/Q$12)</f>
        <v>0.73047304730473051</v>
      </c>
      <c r="O14" s="47">
        <f t="shared" si="15"/>
        <v>0.7467980295566502</v>
      </c>
      <c r="P14" s="47">
        <f t="shared" si="15"/>
        <v>0.65237651444547995</v>
      </c>
      <c r="Q14" s="41">
        <v>664</v>
      </c>
      <c r="R14" s="41">
        <v>758</v>
      </c>
      <c r="S14" s="41">
        <v>700</v>
      </c>
      <c r="T14" s="47">
        <f t="shared" ref="T14:V16" si="16">+SUM(W14/W$12)</f>
        <v>0.68807339449541283</v>
      </c>
      <c r="U14" s="47">
        <f t="shared" si="16"/>
        <v>0.83333333333333337</v>
      </c>
      <c r="V14" s="47">
        <f t="shared" si="16"/>
        <v>0.62068965517241381</v>
      </c>
      <c r="W14" s="41">
        <v>75</v>
      </c>
      <c r="X14" s="41">
        <v>100</v>
      </c>
      <c r="Y14" s="41">
        <v>90</v>
      </c>
      <c r="Z14" s="47">
        <f t="shared" ref="Z14:AB16" si="17">+SUM(AC14/AC$12)</f>
        <v>0.92772667542706966</v>
      </c>
      <c r="AA14" s="47">
        <f t="shared" si="17"/>
        <v>1.0305810397553516</v>
      </c>
      <c r="AB14" s="47">
        <f t="shared" si="17"/>
        <v>1.0580204778156996</v>
      </c>
      <c r="AC14" s="41">
        <v>706</v>
      </c>
      <c r="AD14" s="41">
        <v>674</v>
      </c>
      <c r="AE14" s="41">
        <v>620</v>
      </c>
      <c r="AF14" s="47">
        <f t="shared" ref="AF14:AH16" si="18">+SUM(AI14/AI$12)</f>
        <v>1</v>
      </c>
      <c r="AG14" s="47">
        <f t="shared" si="18"/>
        <v>1</v>
      </c>
      <c r="AH14" s="47">
        <f t="shared" si="18"/>
        <v>1.1000000000000001</v>
      </c>
      <c r="AI14" s="41">
        <v>15</v>
      </c>
      <c r="AJ14" s="41">
        <v>16</v>
      </c>
      <c r="AK14" s="41">
        <v>11</v>
      </c>
      <c r="AL14" s="47">
        <f t="shared" ref="AL14:AN16" si="19">+SUM(AO14/AO$12)</f>
        <v>0</v>
      </c>
      <c r="AM14" s="47">
        <f t="shared" si="19"/>
        <v>0</v>
      </c>
      <c r="AN14" s="47">
        <f t="shared" si="19"/>
        <v>0</v>
      </c>
      <c r="AO14" s="41"/>
      <c r="AP14" s="41"/>
      <c r="AQ14" s="41"/>
      <c r="AR14" s="47">
        <f t="shared" ref="AR14:AT16" si="20">+SUM(AU14/AU$12)</f>
        <v>0</v>
      </c>
      <c r="AS14" s="47">
        <f t="shared" si="20"/>
        <v>0</v>
      </c>
      <c r="AT14" s="47">
        <f t="shared" si="20"/>
        <v>0</v>
      </c>
      <c r="AU14" s="41"/>
      <c r="AV14" s="41"/>
      <c r="AW14" s="41"/>
      <c r="AX14" s="47"/>
      <c r="AY14" s="47"/>
      <c r="AZ14" s="47"/>
      <c r="BA14" s="41"/>
      <c r="BB14" s="41"/>
      <c r="BC14" s="41"/>
      <c r="BD14" s="47"/>
      <c r="BE14" s="47"/>
      <c r="BF14" s="47"/>
      <c r="BG14" s="41"/>
      <c r="BH14" s="41"/>
      <c r="BI14" s="41"/>
      <c r="BJ14" s="47"/>
      <c r="BK14" s="47"/>
      <c r="BL14" s="47"/>
      <c r="BM14" s="41"/>
      <c r="BN14" s="41"/>
      <c r="BO14" s="41"/>
      <c r="BP14" s="47">
        <f t="shared" ref="BP14:BR16" si="21">+SUM(BS14/BS$12)</f>
        <v>6.4298957126303593</v>
      </c>
      <c r="BQ14" s="47">
        <f t="shared" si="21"/>
        <v>8.4079754601226995</v>
      </c>
      <c r="BR14" s="47">
        <f t="shared" si="21"/>
        <v>6.8236057068741891</v>
      </c>
      <c r="BS14" s="41">
        <v>5549</v>
      </c>
      <c r="BT14" s="41">
        <v>5482</v>
      </c>
      <c r="BU14" s="41">
        <v>5261</v>
      </c>
      <c r="BV14" s="47">
        <f t="shared" ref="BV14:BX16" si="22">+SUM(BY14/BY$12)</f>
        <v>5.6550151975683889</v>
      </c>
      <c r="BW14" s="47">
        <f t="shared" si="22"/>
        <v>5.8094488188976374</v>
      </c>
      <c r="BX14" s="47">
        <f t="shared" si="22"/>
        <v>5.3601823708206684</v>
      </c>
      <c r="BY14" s="41">
        <v>3721</v>
      </c>
      <c r="BZ14" s="41">
        <v>3689</v>
      </c>
      <c r="CA14" s="41">
        <v>3527</v>
      </c>
      <c r="CB14" s="47">
        <f t="shared" ref="CB14:CD16" si="23">+SUM(CE14/CE$12)</f>
        <v>4.3488372093023253</v>
      </c>
      <c r="CC14" s="47">
        <f t="shared" si="23"/>
        <v>4.01123595505618</v>
      </c>
      <c r="CD14" s="47">
        <f t="shared" si="23"/>
        <v>3.1551724137931036</v>
      </c>
      <c r="CE14" s="41">
        <v>374</v>
      </c>
      <c r="CF14" s="41">
        <v>357</v>
      </c>
      <c r="CG14" s="41">
        <v>366</v>
      </c>
      <c r="CH14" s="47">
        <f t="shared" ref="CH14:CJ16" si="24">+SUM(CK14/CK$12)</f>
        <v>96.933333333333337</v>
      </c>
      <c r="CI14" s="47">
        <f t="shared" si="24"/>
        <v>102.5</v>
      </c>
      <c r="CJ14" s="47">
        <f t="shared" si="24"/>
        <v>97.714285714285708</v>
      </c>
      <c r="CK14" s="41">
        <v>1454</v>
      </c>
      <c r="CL14" s="41">
        <v>1435</v>
      </c>
      <c r="CM14" s="41">
        <v>1368</v>
      </c>
      <c r="CN14" s="47">
        <f t="shared" ref="CN14:CP16" si="25">+SUM(CQ14/CQ$12)</f>
        <v>0</v>
      </c>
      <c r="CO14" s="47">
        <f t="shared" si="25"/>
        <v>0</v>
      </c>
      <c r="CP14" s="47">
        <f t="shared" si="25"/>
        <v>0</v>
      </c>
      <c r="CQ14" s="41"/>
      <c r="CR14" s="41"/>
      <c r="CS14" s="41"/>
    </row>
    <row r="15" spans="1:97" x14ac:dyDescent="0.35">
      <c r="A15" s="41" t="s">
        <v>321</v>
      </c>
      <c r="B15" s="47">
        <f t="shared" si="13"/>
        <v>0</v>
      </c>
      <c r="C15" s="47">
        <f t="shared" si="13"/>
        <v>0</v>
      </c>
      <c r="D15" s="47">
        <f t="shared" si="13"/>
        <v>0</v>
      </c>
      <c r="E15" s="46"/>
      <c r="F15" s="41"/>
      <c r="G15" s="41"/>
      <c r="H15" s="47">
        <f t="shared" si="14"/>
        <v>8.2205029013539654E-2</v>
      </c>
      <c r="I15" s="47">
        <f t="shared" si="14"/>
        <v>0.1004263382283278</v>
      </c>
      <c r="J15" s="47">
        <f t="shared" si="14"/>
        <v>7.9852579852579847E-2</v>
      </c>
      <c r="K15" s="46">
        <v>170</v>
      </c>
      <c r="L15" s="41">
        <v>212</v>
      </c>
      <c r="M15" s="41">
        <v>195</v>
      </c>
      <c r="N15" s="47">
        <f t="shared" si="15"/>
        <v>0.26952695269526955</v>
      </c>
      <c r="O15" s="47">
        <f t="shared" si="15"/>
        <v>0.28965517241379313</v>
      </c>
      <c r="P15" s="47">
        <f t="shared" si="15"/>
        <v>0.27213420316868592</v>
      </c>
      <c r="Q15" s="41">
        <v>245</v>
      </c>
      <c r="R15" s="41">
        <v>294</v>
      </c>
      <c r="S15" s="41">
        <v>292</v>
      </c>
      <c r="T15" s="47">
        <f t="shared" si="16"/>
        <v>0.23853211009174313</v>
      </c>
      <c r="U15" s="47">
        <f t="shared" si="16"/>
        <v>0.22500000000000001</v>
      </c>
      <c r="V15" s="47">
        <f t="shared" si="16"/>
        <v>0.24827586206896551</v>
      </c>
      <c r="W15" s="41">
        <v>26</v>
      </c>
      <c r="X15" s="41">
        <v>27</v>
      </c>
      <c r="Y15" s="41">
        <v>36</v>
      </c>
      <c r="Z15" s="47">
        <f t="shared" si="17"/>
        <v>0</v>
      </c>
      <c r="AA15" s="47">
        <f t="shared" si="17"/>
        <v>0</v>
      </c>
      <c r="AB15" s="47">
        <f t="shared" si="17"/>
        <v>0</v>
      </c>
      <c r="AC15" s="41"/>
      <c r="AD15" s="41"/>
      <c r="AE15" s="41"/>
      <c r="AF15" s="47">
        <f t="shared" si="18"/>
        <v>0</v>
      </c>
      <c r="AG15" s="47">
        <f t="shared" si="18"/>
        <v>0</v>
      </c>
      <c r="AH15" s="47">
        <f t="shared" si="18"/>
        <v>0</v>
      </c>
      <c r="AI15" s="41"/>
      <c r="AJ15" s="41"/>
      <c r="AK15" s="41"/>
      <c r="AL15" s="47">
        <f t="shared" si="19"/>
        <v>0</v>
      </c>
      <c r="AM15" s="47">
        <f t="shared" si="19"/>
        <v>0</v>
      </c>
      <c r="AN15" s="47">
        <f t="shared" si="19"/>
        <v>0</v>
      </c>
      <c r="AO15" s="41"/>
      <c r="AP15" s="41"/>
      <c r="AQ15" s="41"/>
      <c r="AR15" s="47">
        <f t="shared" si="20"/>
        <v>0</v>
      </c>
      <c r="AS15" s="47">
        <f t="shared" si="20"/>
        <v>0</v>
      </c>
      <c r="AT15" s="47">
        <f t="shared" si="20"/>
        <v>0</v>
      </c>
      <c r="AU15" s="41"/>
      <c r="AV15" s="41"/>
      <c r="AW15" s="41"/>
      <c r="AX15" s="47"/>
      <c r="AY15" s="47"/>
      <c r="AZ15" s="47"/>
      <c r="BA15" s="41"/>
      <c r="BB15" s="41"/>
      <c r="BC15" s="41"/>
      <c r="BD15" s="47"/>
      <c r="BE15" s="47"/>
      <c r="BF15" s="47"/>
      <c r="BG15" s="41"/>
      <c r="BH15" s="41"/>
      <c r="BI15" s="41"/>
      <c r="BJ15" s="47"/>
      <c r="BK15" s="47"/>
      <c r="BL15" s="47"/>
      <c r="BM15" s="41"/>
      <c r="BN15" s="41"/>
      <c r="BO15" s="41"/>
      <c r="BP15" s="47">
        <f t="shared" si="21"/>
        <v>0</v>
      </c>
      <c r="BQ15" s="47">
        <f t="shared" si="21"/>
        <v>0</v>
      </c>
      <c r="BR15" s="47">
        <f t="shared" si="21"/>
        <v>0</v>
      </c>
      <c r="BS15" s="41"/>
      <c r="BT15" s="41"/>
      <c r="BU15" s="41"/>
      <c r="BV15" s="47">
        <f t="shared" si="22"/>
        <v>0</v>
      </c>
      <c r="BW15" s="47">
        <f t="shared" si="22"/>
        <v>0</v>
      </c>
      <c r="BX15" s="47">
        <f t="shared" si="22"/>
        <v>0</v>
      </c>
      <c r="BY15" s="41"/>
      <c r="BZ15" s="41"/>
      <c r="CA15" s="41"/>
      <c r="CB15" s="47">
        <f t="shared" si="23"/>
        <v>0</v>
      </c>
      <c r="CC15" s="47">
        <f t="shared" si="23"/>
        <v>0</v>
      </c>
      <c r="CD15" s="47">
        <f t="shared" si="23"/>
        <v>0</v>
      </c>
      <c r="CE15" s="41"/>
      <c r="CF15" s="41"/>
      <c r="CG15" s="41"/>
      <c r="CH15" s="47">
        <f t="shared" si="24"/>
        <v>0</v>
      </c>
      <c r="CI15" s="47">
        <f t="shared" si="24"/>
        <v>0</v>
      </c>
      <c r="CJ15" s="47">
        <f t="shared" si="24"/>
        <v>0</v>
      </c>
      <c r="CK15" s="41"/>
      <c r="CL15" s="41"/>
      <c r="CM15" s="41"/>
      <c r="CN15" s="47">
        <f t="shared" si="25"/>
        <v>0</v>
      </c>
      <c r="CO15" s="47">
        <f t="shared" si="25"/>
        <v>0</v>
      </c>
      <c r="CP15" s="47">
        <f t="shared" si="25"/>
        <v>0</v>
      </c>
      <c r="CQ15" s="41"/>
      <c r="CR15" s="41"/>
      <c r="CS15" s="41"/>
    </row>
    <row r="16" spans="1:97" x14ac:dyDescent="0.35">
      <c r="A16" s="41" t="s">
        <v>322</v>
      </c>
      <c r="B16" s="47">
        <f t="shared" si="13"/>
        <v>0</v>
      </c>
      <c r="C16" s="47">
        <f t="shared" si="13"/>
        <v>0</v>
      </c>
      <c r="D16" s="47">
        <f t="shared" si="13"/>
        <v>0</v>
      </c>
      <c r="E16" s="46"/>
      <c r="F16" s="41"/>
      <c r="G16" s="41"/>
      <c r="H16" s="47">
        <f t="shared" si="14"/>
        <v>2.321083172147002E-2</v>
      </c>
      <c r="I16" s="47">
        <f t="shared" si="14"/>
        <v>-5.3529133112269069E-2</v>
      </c>
      <c r="J16" s="47">
        <f t="shared" si="14"/>
        <v>0.11056511056511056</v>
      </c>
      <c r="K16" s="46">
        <v>48</v>
      </c>
      <c r="L16" s="41">
        <v>-113</v>
      </c>
      <c r="M16" s="41">
        <v>270</v>
      </c>
      <c r="N16" s="47">
        <f t="shared" si="15"/>
        <v>0</v>
      </c>
      <c r="O16" s="47">
        <f t="shared" si="15"/>
        <v>-3.6453201970443348E-2</v>
      </c>
      <c r="P16" s="47">
        <f t="shared" si="15"/>
        <v>7.5489282385834106E-2</v>
      </c>
      <c r="Q16" s="41">
        <v>0</v>
      </c>
      <c r="R16" s="41">
        <v>-37</v>
      </c>
      <c r="S16" s="41">
        <v>81</v>
      </c>
      <c r="T16" s="47">
        <f t="shared" si="16"/>
        <v>6.4220183486238536E-2</v>
      </c>
      <c r="U16" s="47">
        <f t="shared" si="16"/>
        <v>-5.8333333333333334E-2</v>
      </c>
      <c r="V16" s="47">
        <f t="shared" si="16"/>
        <v>0.1310344827586207</v>
      </c>
      <c r="W16" s="41">
        <v>7</v>
      </c>
      <c r="X16" s="41">
        <v>-7</v>
      </c>
      <c r="Y16" s="41">
        <v>19</v>
      </c>
      <c r="Z16" s="47">
        <f t="shared" si="17"/>
        <v>7.2273324572930356E-2</v>
      </c>
      <c r="AA16" s="47">
        <f t="shared" si="17"/>
        <v>-3.0581039755351681E-2</v>
      </c>
      <c r="AB16" s="47">
        <f t="shared" si="17"/>
        <v>-5.9726962457337884E-2</v>
      </c>
      <c r="AC16" s="41">
        <v>55</v>
      </c>
      <c r="AD16" s="41">
        <v>-20</v>
      </c>
      <c r="AE16" s="41">
        <v>-35</v>
      </c>
      <c r="AF16" s="47">
        <f t="shared" si="18"/>
        <v>0</v>
      </c>
      <c r="AG16" s="47">
        <f t="shared" si="18"/>
        <v>0</v>
      </c>
      <c r="AH16" s="47">
        <f t="shared" si="18"/>
        <v>-0.1</v>
      </c>
      <c r="AI16" s="41">
        <v>0</v>
      </c>
      <c r="AJ16" s="41">
        <v>0</v>
      </c>
      <c r="AK16" s="41">
        <v>-1</v>
      </c>
      <c r="AL16" s="47">
        <f t="shared" si="19"/>
        <v>0</v>
      </c>
      <c r="AM16" s="47">
        <f t="shared" si="19"/>
        <v>0</v>
      </c>
      <c r="AN16" s="47">
        <f t="shared" si="19"/>
        <v>0</v>
      </c>
      <c r="AO16" s="41"/>
      <c r="AP16" s="41"/>
      <c r="AQ16" s="41"/>
      <c r="AR16" s="47">
        <f t="shared" si="20"/>
        <v>0</v>
      </c>
      <c r="AS16" s="47">
        <f t="shared" si="20"/>
        <v>0</v>
      </c>
      <c r="AT16" s="47">
        <f t="shared" si="20"/>
        <v>0</v>
      </c>
      <c r="AU16" s="41"/>
      <c r="AV16" s="41"/>
      <c r="AW16" s="41"/>
      <c r="AX16" s="47"/>
      <c r="AY16" s="47"/>
      <c r="AZ16" s="47"/>
      <c r="BA16" s="41"/>
      <c r="BB16" s="41"/>
      <c r="BC16" s="41"/>
      <c r="BD16" s="47"/>
      <c r="BE16" s="47"/>
      <c r="BF16" s="47"/>
      <c r="BG16" s="41"/>
      <c r="BH16" s="41"/>
      <c r="BI16" s="41"/>
      <c r="BJ16" s="47"/>
      <c r="BK16" s="47"/>
      <c r="BL16" s="47"/>
      <c r="BM16" s="41"/>
      <c r="BN16" s="41"/>
      <c r="BO16" s="41"/>
      <c r="BP16" s="47">
        <f t="shared" si="21"/>
        <v>0.67670915411355737</v>
      </c>
      <c r="BQ16" s="47">
        <f t="shared" si="21"/>
        <v>-0.77760736196319014</v>
      </c>
      <c r="BR16" s="47">
        <f t="shared" si="21"/>
        <v>-0.11154345006485085</v>
      </c>
      <c r="BS16" s="41">
        <v>584</v>
      </c>
      <c r="BT16" s="41">
        <v>-507</v>
      </c>
      <c r="BU16" s="41">
        <v>-86</v>
      </c>
      <c r="BV16" s="47">
        <f t="shared" si="22"/>
        <v>0</v>
      </c>
      <c r="BW16" s="47">
        <f t="shared" si="22"/>
        <v>0</v>
      </c>
      <c r="BX16" s="47">
        <f t="shared" si="22"/>
        <v>0</v>
      </c>
      <c r="BY16" s="41"/>
      <c r="BZ16" s="41"/>
      <c r="CA16" s="41"/>
      <c r="CB16" s="47">
        <f t="shared" si="23"/>
        <v>0</v>
      </c>
      <c r="CC16" s="47">
        <f t="shared" si="23"/>
        <v>0</v>
      </c>
      <c r="CD16" s="47">
        <f t="shared" si="23"/>
        <v>0</v>
      </c>
      <c r="CE16" s="41"/>
      <c r="CF16" s="41"/>
      <c r="CG16" s="41"/>
      <c r="CH16" s="47">
        <f t="shared" si="24"/>
        <v>0</v>
      </c>
      <c r="CI16" s="47">
        <f t="shared" si="24"/>
        <v>0</v>
      </c>
      <c r="CJ16" s="47">
        <f t="shared" si="24"/>
        <v>0</v>
      </c>
      <c r="CK16" s="41"/>
      <c r="CL16" s="41"/>
      <c r="CM16" s="41"/>
      <c r="CN16" s="47">
        <f t="shared" si="25"/>
        <v>0</v>
      </c>
      <c r="CO16" s="47">
        <f t="shared" si="25"/>
        <v>0</v>
      </c>
      <c r="CP16" s="47">
        <f t="shared" si="25"/>
        <v>0</v>
      </c>
      <c r="CQ16" s="41"/>
      <c r="CR16" s="41"/>
      <c r="CS16" s="41"/>
    </row>
    <row r="17" spans="1:97" x14ac:dyDescent="0.35">
      <c r="A17" s="41" t="s">
        <v>323</v>
      </c>
      <c r="B17" s="42"/>
      <c r="C17" s="42"/>
      <c r="D17" s="42"/>
      <c r="E17" s="46"/>
      <c r="F17" s="41"/>
      <c r="G17" s="41"/>
      <c r="H17" s="42"/>
      <c r="I17" s="42"/>
      <c r="J17" s="42"/>
      <c r="K17" s="46"/>
      <c r="L17" s="41"/>
      <c r="M17" s="41"/>
      <c r="N17" s="42"/>
      <c r="O17" s="42"/>
      <c r="P17" s="42"/>
      <c r="Q17" s="41"/>
      <c r="R17" s="41"/>
      <c r="S17" s="41"/>
      <c r="T17" s="42"/>
      <c r="U17" s="42"/>
      <c r="V17" s="42"/>
      <c r="W17" s="41"/>
      <c r="X17" s="41"/>
      <c r="Y17" s="41"/>
      <c r="Z17" s="42"/>
      <c r="AA17" s="42"/>
      <c r="AB17" s="42"/>
      <c r="AC17" s="41"/>
      <c r="AD17" s="41"/>
      <c r="AE17" s="41"/>
      <c r="AF17" s="42"/>
      <c r="AG17" s="42"/>
      <c r="AH17" s="42"/>
      <c r="AI17" s="41"/>
      <c r="AJ17" s="41"/>
      <c r="AK17" s="41"/>
      <c r="AL17" s="42"/>
      <c r="AM17" s="42"/>
      <c r="AN17" s="42"/>
      <c r="AO17" s="41"/>
      <c r="AP17" s="41"/>
      <c r="AQ17" s="41"/>
      <c r="AR17" s="42"/>
      <c r="AS17" s="42"/>
      <c r="AT17" s="42"/>
      <c r="AU17" s="41"/>
      <c r="AV17" s="41"/>
      <c r="AW17" s="41"/>
      <c r="AX17" s="42"/>
      <c r="AY17" s="42"/>
      <c r="AZ17" s="42"/>
      <c r="BA17" s="41"/>
      <c r="BB17" s="41"/>
      <c r="BC17" s="41"/>
      <c r="BD17" s="42"/>
      <c r="BE17" s="42"/>
      <c r="BF17" s="42"/>
      <c r="BG17" s="41"/>
      <c r="BH17" s="41"/>
      <c r="BI17" s="41"/>
      <c r="BJ17" s="42"/>
      <c r="BK17" s="42"/>
      <c r="BL17" s="42"/>
      <c r="BM17" s="41"/>
      <c r="BN17" s="41"/>
      <c r="BO17" s="41"/>
      <c r="BP17" s="42"/>
      <c r="BQ17" s="42"/>
      <c r="BR17" s="42"/>
      <c r="BS17" s="41"/>
      <c r="BT17" s="41"/>
      <c r="BU17" s="41"/>
      <c r="BV17" s="42"/>
      <c r="BW17" s="42"/>
      <c r="BX17" s="42"/>
      <c r="BY17" s="41"/>
      <c r="BZ17" s="41"/>
      <c r="CA17" s="41"/>
      <c r="CB17" s="42"/>
      <c r="CC17" s="42"/>
      <c r="CD17" s="42"/>
      <c r="CE17" s="41"/>
      <c r="CF17" s="41"/>
      <c r="CG17" s="41"/>
      <c r="CH17" s="42"/>
      <c r="CI17" s="42"/>
      <c r="CJ17" s="42"/>
      <c r="CK17" s="41"/>
      <c r="CL17" s="41"/>
      <c r="CM17" s="41"/>
      <c r="CN17" s="42"/>
      <c r="CO17" s="42"/>
      <c r="CP17" s="42"/>
      <c r="CQ17" s="41"/>
      <c r="CR17" s="41"/>
      <c r="CS17" s="41"/>
    </row>
    <row r="18" spans="1:97" x14ac:dyDescent="0.35">
      <c r="A18" s="41" t="s">
        <v>368</v>
      </c>
      <c r="B18" s="54" t="str">
        <f>+E18</f>
        <v>n/a</v>
      </c>
      <c r="C18" s="54" t="str">
        <f t="shared" ref="C18:C19" si="26">+F18</f>
        <v>n/a</v>
      </c>
      <c r="D18" s="54" t="str">
        <f t="shared" ref="D18:D19" si="27">+G18</f>
        <v>n/a</v>
      </c>
      <c r="E18" s="55" t="s">
        <v>353</v>
      </c>
      <c r="F18" s="55" t="s">
        <v>353</v>
      </c>
      <c r="G18" s="55" t="s">
        <v>353</v>
      </c>
      <c r="H18" s="42">
        <f>+K18</f>
        <v>146</v>
      </c>
      <c r="I18" s="42">
        <f t="shared" ref="I18:I19" si="28">+L18</f>
        <v>163</v>
      </c>
      <c r="J18" s="42">
        <f t="shared" ref="J18:J19" si="29">+M18</f>
        <v>162</v>
      </c>
      <c r="K18" s="46">
        <v>146</v>
      </c>
      <c r="L18" s="41">
        <v>163</v>
      </c>
      <c r="M18" s="41">
        <v>162</v>
      </c>
      <c r="N18" s="42">
        <f>+Q18</f>
        <v>145</v>
      </c>
      <c r="O18" s="42">
        <f t="shared" ref="O18:O19" si="30">+R18</f>
        <v>179</v>
      </c>
      <c r="P18" s="42">
        <f t="shared" ref="P18:P19" si="31">+S18</f>
        <v>147</v>
      </c>
      <c r="Q18" s="41">
        <v>145</v>
      </c>
      <c r="R18" s="41">
        <v>179</v>
      </c>
      <c r="S18" s="41">
        <v>147</v>
      </c>
      <c r="T18" s="42">
        <f>+W18</f>
        <v>130</v>
      </c>
      <c r="U18" s="42">
        <f t="shared" ref="U18:U19" si="32">+X18</f>
        <v>150</v>
      </c>
      <c r="V18" s="42">
        <f t="shared" ref="V18:V19" si="33">+Y18</f>
        <v>148</v>
      </c>
      <c r="W18" s="41">
        <v>130</v>
      </c>
      <c r="X18" s="41">
        <v>150</v>
      </c>
      <c r="Y18" s="41">
        <v>148</v>
      </c>
      <c r="Z18" s="42">
        <f>+AC18</f>
        <v>351</v>
      </c>
      <c r="AA18" s="42">
        <f t="shared" ref="AA18:AA19" si="34">+AD18</f>
        <v>325</v>
      </c>
      <c r="AB18" s="42">
        <f t="shared" ref="AB18:AB19" si="35">+AE18</f>
        <v>334</v>
      </c>
      <c r="AC18" s="41">
        <v>351</v>
      </c>
      <c r="AD18" s="41">
        <v>325</v>
      </c>
      <c r="AE18" s="41">
        <v>334</v>
      </c>
      <c r="AF18" s="42">
        <f>+AI18</f>
        <v>0</v>
      </c>
      <c r="AG18" s="42">
        <f t="shared" ref="AG18:AG19" si="36">+AJ18</f>
        <v>0</v>
      </c>
      <c r="AH18" s="42">
        <f t="shared" ref="AH18:AH19" si="37">+AK18</f>
        <v>0</v>
      </c>
      <c r="AI18" s="41"/>
      <c r="AJ18" s="41"/>
      <c r="AK18" s="41"/>
      <c r="AL18" s="42">
        <f>+AO18</f>
        <v>26</v>
      </c>
      <c r="AM18" s="42">
        <f t="shared" ref="AM18:AM19" si="38">+AP18</f>
        <v>28</v>
      </c>
      <c r="AN18" s="42">
        <f t="shared" ref="AN18:AN19" si="39">+AQ18</f>
        <v>28</v>
      </c>
      <c r="AO18" s="41">
        <v>26</v>
      </c>
      <c r="AP18" s="41">
        <v>28</v>
      </c>
      <c r="AQ18" s="41">
        <v>28</v>
      </c>
      <c r="AR18" s="42">
        <f>+AU18</f>
        <v>0</v>
      </c>
      <c r="AS18" s="42">
        <f t="shared" ref="AS18:AS19" si="40">+AV18</f>
        <v>0</v>
      </c>
      <c r="AT18" s="42">
        <f t="shared" ref="AT18:AT19" si="41">+AW18</f>
        <v>0</v>
      </c>
      <c r="AU18" s="41"/>
      <c r="AV18" s="41"/>
      <c r="AW18" s="41"/>
      <c r="AX18" s="42"/>
      <c r="AY18" s="42"/>
      <c r="AZ18" s="42"/>
      <c r="BA18" s="41"/>
      <c r="BB18" s="41"/>
      <c r="BC18" s="41"/>
      <c r="BD18" s="42"/>
      <c r="BE18" s="42"/>
      <c r="BF18" s="42"/>
      <c r="BG18" s="41"/>
      <c r="BH18" s="41"/>
      <c r="BI18" s="41"/>
      <c r="BJ18" s="42"/>
      <c r="BK18" s="42"/>
      <c r="BL18" s="42"/>
      <c r="BM18" s="41"/>
      <c r="BN18" s="41"/>
      <c r="BO18" s="41"/>
      <c r="BP18" s="42">
        <f>+BS18</f>
        <v>177</v>
      </c>
      <c r="BQ18" s="42">
        <f t="shared" ref="BQ18:BQ19" si="42">+BT18</f>
        <v>172</v>
      </c>
      <c r="BR18" s="42">
        <f t="shared" ref="BR18:BR19" si="43">+BU18</f>
        <v>186</v>
      </c>
      <c r="BS18" s="41">
        <v>177</v>
      </c>
      <c r="BT18" s="41">
        <v>172</v>
      </c>
      <c r="BU18" s="41">
        <v>186</v>
      </c>
      <c r="BV18" s="42">
        <f>+BY18</f>
        <v>177</v>
      </c>
      <c r="BW18" s="42">
        <f t="shared" ref="BW18:BW19" si="44">+BZ18</f>
        <v>172</v>
      </c>
      <c r="BX18" s="42">
        <f t="shared" ref="BX18:BX19" si="45">+CA18</f>
        <v>186</v>
      </c>
      <c r="BY18" s="41">
        <v>177</v>
      </c>
      <c r="BZ18" s="41">
        <v>172</v>
      </c>
      <c r="CA18" s="41">
        <v>186</v>
      </c>
      <c r="CB18" s="42">
        <f>+CE18</f>
        <v>230</v>
      </c>
      <c r="CC18" s="42">
        <f t="shared" ref="CC18:CC19" si="46">+CF18</f>
        <v>250</v>
      </c>
      <c r="CD18" s="42">
        <f t="shared" ref="CD18:CD19" si="47">+CG18</f>
        <v>316</v>
      </c>
      <c r="CE18" s="41">
        <v>230</v>
      </c>
      <c r="CF18" s="41">
        <v>250</v>
      </c>
      <c r="CG18" s="41">
        <v>316</v>
      </c>
      <c r="CH18" s="42">
        <f>+CK18</f>
        <v>10</v>
      </c>
      <c r="CI18" s="42">
        <f t="shared" ref="CI18:CI19" si="48">+CL18</f>
        <v>10</v>
      </c>
      <c r="CJ18" s="42">
        <f t="shared" ref="CJ18:CJ19" si="49">+CM18</f>
        <v>10</v>
      </c>
      <c r="CK18" s="41">
        <v>10</v>
      </c>
      <c r="CL18" s="41">
        <v>10</v>
      </c>
      <c r="CM18" s="41">
        <v>10</v>
      </c>
      <c r="CN18" s="42">
        <f>+CQ18</f>
        <v>0</v>
      </c>
      <c r="CO18" s="42">
        <f t="shared" ref="CO18:CO19" si="50">+CR18</f>
        <v>0</v>
      </c>
      <c r="CP18" s="42">
        <f t="shared" ref="CP18:CP19" si="51">+CS18</f>
        <v>0</v>
      </c>
      <c r="CQ18" s="41"/>
      <c r="CR18" s="41"/>
      <c r="CS18" s="41"/>
    </row>
    <row r="19" spans="1:97" x14ac:dyDescent="0.35">
      <c r="A19" s="41" t="s">
        <v>369</v>
      </c>
      <c r="B19" s="54" t="str">
        <f t="shared" ref="B19" si="52">+E19</f>
        <v>n/a</v>
      </c>
      <c r="C19" s="54" t="str">
        <f t="shared" si="26"/>
        <v>n/a</v>
      </c>
      <c r="D19" s="54" t="str">
        <f t="shared" si="27"/>
        <v>n/a</v>
      </c>
      <c r="E19" s="55" t="s">
        <v>353</v>
      </c>
      <c r="F19" s="55" t="s">
        <v>353</v>
      </c>
      <c r="G19" s="55" t="s">
        <v>353</v>
      </c>
      <c r="H19" s="42">
        <f t="shared" ref="H19" si="53">+K19</f>
        <v>139</v>
      </c>
      <c r="I19" s="42">
        <f t="shared" si="28"/>
        <v>157</v>
      </c>
      <c r="J19" s="42">
        <f t="shared" si="29"/>
        <v>147</v>
      </c>
      <c r="K19" s="46">
        <v>139</v>
      </c>
      <c r="L19" s="41">
        <v>157</v>
      </c>
      <c r="M19" s="41">
        <v>147</v>
      </c>
      <c r="N19" s="42">
        <f t="shared" ref="N19" si="54">+Q19</f>
        <v>119</v>
      </c>
      <c r="O19" s="42">
        <f t="shared" si="30"/>
        <v>148</v>
      </c>
      <c r="P19" s="42">
        <f t="shared" si="31"/>
        <v>125</v>
      </c>
      <c r="Q19" s="41">
        <v>119</v>
      </c>
      <c r="R19" s="41">
        <v>148</v>
      </c>
      <c r="S19" s="41">
        <v>125</v>
      </c>
      <c r="T19" s="42">
        <f t="shared" ref="T19" si="55">+W19</f>
        <v>113</v>
      </c>
      <c r="U19" s="42">
        <f t="shared" si="32"/>
        <v>128</v>
      </c>
      <c r="V19" s="42">
        <f t="shared" si="33"/>
        <v>112</v>
      </c>
      <c r="W19" s="41">
        <v>113</v>
      </c>
      <c r="X19" s="41">
        <v>128</v>
      </c>
      <c r="Y19" s="41">
        <v>112</v>
      </c>
      <c r="Z19" s="42">
        <f t="shared" ref="Z19" si="56">+AC19</f>
        <v>0</v>
      </c>
      <c r="AA19" s="42">
        <f t="shared" si="34"/>
        <v>0</v>
      </c>
      <c r="AB19" s="42">
        <f t="shared" si="35"/>
        <v>0</v>
      </c>
      <c r="AC19" s="41"/>
      <c r="AD19" s="41"/>
      <c r="AE19" s="41"/>
      <c r="AF19" s="42">
        <f t="shared" ref="AF19" si="57">+AI19</f>
        <v>0</v>
      </c>
      <c r="AG19" s="42">
        <f t="shared" si="36"/>
        <v>0</v>
      </c>
      <c r="AH19" s="42">
        <f t="shared" si="37"/>
        <v>0</v>
      </c>
      <c r="AI19" s="41"/>
      <c r="AJ19" s="41"/>
      <c r="AK19" s="41"/>
      <c r="AL19" s="42">
        <f t="shared" ref="AL19" si="58">+AO19</f>
        <v>0</v>
      </c>
      <c r="AM19" s="42">
        <f t="shared" si="38"/>
        <v>0</v>
      </c>
      <c r="AN19" s="42">
        <f t="shared" si="39"/>
        <v>0</v>
      </c>
      <c r="AO19" s="41"/>
      <c r="AP19" s="41"/>
      <c r="AQ19" s="41"/>
      <c r="AR19" s="42">
        <f t="shared" ref="AR19" si="59">+AU19</f>
        <v>0</v>
      </c>
      <c r="AS19" s="42">
        <f t="shared" si="40"/>
        <v>0</v>
      </c>
      <c r="AT19" s="42">
        <f t="shared" si="41"/>
        <v>0</v>
      </c>
      <c r="AU19" s="41"/>
      <c r="AV19" s="41"/>
      <c r="AW19" s="41"/>
      <c r="AX19" s="42"/>
      <c r="AY19" s="42"/>
      <c r="AZ19" s="42"/>
      <c r="BA19" s="41"/>
      <c r="BB19" s="41"/>
      <c r="BC19" s="41"/>
      <c r="BD19" s="42"/>
      <c r="BE19" s="42"/>
      <c r="BF19" s="42"/>
      <c r="BG19" s="41"/>
      <c r="BH19" s="41"/>
      <c r="BI19" s="41"/>
      <c r="BJ19" s="42"/>
      <c r="BK19" s="42"/>
      <c r="BL19" s="42"/>
      <c r="BM19" s="41"/>
      <c r="BN19" s="41"/>
      <c r="BO19" s="41"/>
      <c r="BP19" s="42">
        <f t="shared" ref="BP19" si="60">+BS19</f>
        <v>10</v>
      </c>
      <c r="BQ19" s="42">
        <f t="shared" si="42"/>
        <v>10</v>
      </c>
      <c r="BR19" s="42">
        <f t="shared" si="43"/>
        <v>10</v>
      </c>
      <c r="BS19" s="41">
        <v>10</v>
      </c>
      <c r="BT19" s="41">
        <v>10</v>
      </c>
      <c r="BU19" s="41">
        <v>10</v>
      </c>
      <c r="BV19" s="42">
        <f t="shared" ref="BV19" si="61">+BY19</f>
        <v>0</v>
      </c>
      <c r="BW19" s="42">
        <f t="shared" si="44"/>
        <v>0</v>
      </c>
      <c r="BX19" s="42">
        <f t="shared" si="45"/>
        <v>0</v>
      </c>
      <c r="BY19" s="41"/>
      <c r="BZ19" s="41"/>
      <c r="CA19" s="41"/>
      <c r="CB19" s="42">
        <f t="shared" ref="CB19" si="62">+CE19</f>
        <v>0</v>
      </c>
      <c r="CC19" s="42">
        <f t="shared" si="46"/>
        <v>0</v>
      </c>
      <c r="CD19" s="42">
        <f t="shared" si="47"/>
        <v>0</v>
      </c>
      <c r="CE19" s="41"/>
      <c r="CF19" s="41"/>
      <c r="CG19" s="41"/>
      <c r="CH19" s="42">
        <f t="shared" ref="CH19" si="63">+CK19</f>
        <v>0</v>
      </c>
      <c r="CI19" s="42">
        <f t="shared" si="48"/>
        <v>0</v>
      </c>
      <c r="CJ19" s="42">
        <f t="shared" si="49"/>
        <v>0</v>
      </c>
      <c r="CK19" s="41"/>
      <c r="CL19" s="41"/>
      <c r="CM19" s="41"/>
      <c r="CN19" s="42">
        <f t="shared" ref="CN19" si="64">+CQ19</f>
        <v>0</v>
      </c>
      <c r="CO19" s="42">
        <f t="shared" si="50"/>
        <v>0</v>
      </c>
      <c r="CP19" s="42">
        <f t="shared" si="51"/>
        <v>0</v>
      </c>
      <c r="CQ19" s="41"/>
      <c r="CR19" s="41"/>
      <c r="CS19" s="41"/>
    </row>
    <row r="20" spans="1:97" x14ac:dyDescent="0.35">
      <c r="A20" s="41" t="s">
        <v>324</v>
      </c>
      <c r="B20" s="42"/>
      <c r="C20" s="42"/>
      <c r="D20" s="42"/>
      <c r="E20" s="46"/>
      <c r="F20" s="41"/>
      <c r="G20" s="41"/>
      <c r="H20" s="42"/>
      <c r="I20" s="42"/>
      <c r="J20" s="42"/>
      <c r="K20" s="46"/>
      <c r="L20" s="41"/>
      <c r="M20" s="41"/>
      <c r="N20" s="42"/>
      <c r="O20" s="42"/>
      <c r="P20" s="42"/>
      <c r="Q20" s="41"/>
      <c r="R20" s="41"/>
      <c r="S20" s="41"/>
      <c r="T20" s="42"/>
      <c r="U20" s="42"/>
      <c r="V20" s="42"/>
      <c r="W20" s="41"/>
      <c r="X20" s="41"/>
      <c r="Y20" s="41"/>
      <c r="Z20" s="42"/>
      <c r="AA20" s="42"/>
      <c r="AB20" s="42"/>
      <c r="AC20" s="41"/>
      <c r="AD20" s="41"/>
      <c r="AE20" s="41"/>
      <c r="AF20" s="42"/>
      <c r="AG20" s="42"/>
      <c r="AH20" s="42"/>
      <c r="AI20" s="41"/>
      <c r="AJ20" s="41"/>
      <c r="AK20" s="41"/>
      <c r="AL20" s="42"/>
      <c r="AM20" s="42"/>
      <c r="AN20" s="42"/>
      <c r="AO20" s="41"/>
      <c r="AP20" s="41"/>
      <c r="AQ20" s="41"/>
      <c r="AR20" s="42"/>
      <c r="AS20" s="42"/>
      <c r="AT20" s="42"/>
      <c r="AU20" s="41"/>
      <c r="AV20" s="41"/>
      <c r="AW20" s="41"/>
      <c r="AX20" s="42"/>
      <c r="AY20" s="42"/>
      <c r="AZ20" s="42"/>
      <c r="BA20" s="41"/>
      <c r="BB20" s="41"/>
      <c r="BC20" s="41"/>
      <c r="BD20" s="42"/>
      <c r="BE20" s="42"/>
      <c r="BF20" s="42"/>
      <c r="BG20" s="41"/>
      <c r="BH20" s="41"/>
      <c r="BI20" s="41"/>
      <c r="BJ20" s="42"/>
      <c r="BK20" s="42"/>
      <c r="BL20" s="42"/>
      <c r="BM20" s="41"/>
      <c r="BN20" s="41"/>
      <c r="BO20" s="41"/>
      <c r="BP20" s="42"/>
      <c r="BQ20" s="42"/>
      <c r="BR20" s="42"/>
      <c r="BS20" s="41"/>
      <c r="BT20" s="41"/>
      <c r="BU20" s="41"/>
      <c r="BV20" s="42"/>
      <c r="BW20" s="42"/>
      <c r="BX20" s="42"/>
      <c r="BY20" s="41"/>
      <c r="BZ20" s="41"/>
      <c r="CA20" s="41"/>
      <c r="CB20" s="42"/>
      <c r="CC20" s="42"/>
      <c r="CD20" s="42"/>
      <c r="CE20" s="41"/>
      <c r="CF20" s="41"/>
      <c r="CG20" s="41"/>
      <c r="CH20" s="42"/>
      <c r="CI20" s="42"/>
      <c r="CJ20" s="42"/>
      <c r="CK20" s="41"/>
      <c r="CL20" s="41"/>
      <c r="CM20" s="41"/>
      <c r="CN20" s="42"/>
      <c r="CO20" s="42"/>
      <c r="CP20" s="42"/>
      <c r="CQ20" s="41"/>
      <c r="CR20" s="41"/>
      <c r="CS20" s="41"/>
    </row>
    <row r="21" spans="1:97" x14ac:dyDescent="0.35">
      <c r="A21" s="41" t="s">
        <v>314</v>
      </c>
      <c r="B21" s="43">
        <f>+B11</f>
        <v>23000</v>
      </c>
      <c r="C21" s="43">
        <f>+C11</f>
        <v>21085</v>
      </c>
      <c r="D21" s="43">
        <f>+D11</f>
        <v>25517</v>
      </c>
      <c r="E21" s="44">
        <v>23000</v>
      </c>
      <c r="F21" s="45">
        <v>21085</v>
      </c>
      <c r="G21" s="41">
        <v>25517</v>
      </c>
      <c r="H21" s="43">
        <f>+H11</f>
        <v>14336</v>
      </c>
      <c r="I21" s="43">
        <f>+I11</f>
        <v>13634.4</v>
      </c>
      <c r="J21" s="43">
        <f>+J11</f>
        <v>16344</v>
      </c>
      <c r="K21" s="44">
        <v>14837</v>
      </c>
      <c r="L21" s="45">
        <v>13555</v>
      </c>
      <c r="M21" s="45">
        <v>16225</v>
      </c>
      <c r="N21" s="43">
        <f>+N11</f>
        <v>7062</v>
      </c>
      <c r="O21" s="43">
        <f>+O11</f>
        <v>6486.6</v>
      </c>
      <c r="P21" s="43">
        <f>+P11</f>
        <v>8134</v>
      </c>
      <c r="Q21" s="45">
        <v>7169</v>
      </c>
      <c r="R21" s="45">
        <v>6510</v>
      </c>
      <c r="S21" s="45">
        <v>8048</v>
      </c>
      <c r="T21" s="43">
        <f>+T11</f>
        <v>869.40000000000009</v>
      </c>
      <c r="U21" s="43">
        <f>+U11</f>
        <v>855</v>
      </c>
      <c r="V21" s="43">
        <f>+V11</f>
        <v>1055.5999999999999</v>
      </c>
      <c r="W21" s="45">
        <v>875</v>
      </c>
      <c r="X21" s="45">
        <v>850</v>
      </c>
      <c r="Y21" s="45">
        <v>1076</v>
      </c>
      <c r="Z21" s="43">
        <f>+Z11</f>
        <v>2191.7999999999997</v>
      </c>
      <c r="AA21" s="43">
        <f>+AA11</f>
        <v>1982.2</v>
      </c>
      <c r="AB21" s="43">
        <f>+AB11</f>
        <v>1749</v>
      </c>
      <c r="AC21" s="45">
        <v>2167</v>
      </c>
      <c r="AD21" s="45">
        <v>2012</v>
      </c>
      <c r="AE21" s="45">
        <v>1752</v>
      </c>
      <c r="AF21" s="43">
        <f>+AF11</f>
        <v>46.800000000000004</v>
      </c>
      <c r="AG21" s="43">
        <f>+AG11</f>
        <v>45</v>
      </c>
      <c r="AH21" s="43">
        <f>+AH11</f>
        <v>27</v>
      </c>
      <c r="AI21" s="45">
        <v>46</v>
      </c>
      <c r="AJ21" s="45">
        <v>43</v>
      </c>
      <c r="AK21" s="45">
        <v>27</v>
      </c>
      <c r="AL21" s="43">
        <f>+AL11</f>
        <v>8881</v>
      </c>
      <c r="AM21" s="43">
        <f>+AM11</f>
        <v>7590</v>
      </c>
      <c r="AN21" s="43">
        <f>+AN11</f>
        <v>7500</v>
      </c>
      <c r="AO21" s="45">
        <v>1364</v>
      </c>
      <c r="AP21" s="45">
        <v>1080</v>
      </c>
      <c r="AQ21" s="45">
        <v>1081</v>
      </c>
      <c r="AR21" s="43">
        <f>+AR11</f>
        <v>160</v>
      </c>
      <c r="AS21" s="43">
        <f>+AS11</f>
        <v>106.39999999999999</v>
      </c>
      <c r="AT21" s="43">
        <f>+AT11</f>
        <v>159.9</v>
      </c>
      <c r="AU21" s="45"/>
      <c r="AV21" s="45"/>
      <c r="AW21" s="45"/>
      <c r="AX21" s="43"/>
      <c r="AY21" s="43"/>
      <c r="AZ21" s="43"/>
      <c r="BA21" s="45"/>
      <c r="BB21" s="45"/>
      <c r="BC21" s="45"/>
      <c r="BD21" s="43"/>
      <c r="BE21" s="43"/>
      <c r="BF21" s="43"/>
      <c r="BG21" s="45"/>
      <c r="BH21" s="45"/>
      <c r="BI21" s="45"/>
      <c r="BJ21" s="43"/>
      <c r="BK21" s="43"/>
      <c r="BL21" s="43"/>
      <c r="BM21" s="45">
        <v>2699</v>
      </c>
      <c r="BN21" s="45">
        <v>2468</v>
      </c>
      <c r="BO21" s="45">
        <v>2423</v>
      </c>
      <c r="BP21" s="43">
        <f>+BP11</f>
        <v>6223</v>
      </c>
      <c r="BQ21" s="43">
        <f>+BQ11</f>
        <v>5124</v>
      </c>
      <c r="BR21" s="43">
        <f>+BR11</f>
        <v>5220</v>
      </c>
      <c r="BS21" s="45">
        <v>4679</v>
      </c>
      <c r="BT21" s="45">
        <v>3540</v>
      </c>
      <c r="BU21" s="45">
        <v>3807</v>
      </c>
      <c r="BV21" s="43">
        <f>+BV11</f>
        <v>0</v>
      </c>
      <c r="BW21" s="43">
        <f>+BW11</f>
        <v>0</v>
      </c>
      <c r="BX21" s="43">
        <f>+BX11</f>
        <v>0</v>
      </c>
      <c r="BY21" s="45"/>
      <c r="BZ21" s="45"/>
      <c r="CA21" s="45"/>
      <c r="CB21" s="43">
        <f>+CB11</f>
        <v>0</v>
      </c>
      <c r="CC21" s="43">
        <f>+CC11</f>
        <v>0</v>
      </c>
      <c r="CD21" s="43">
        <f>+CD11</f>
        <v>0</v>
      </c>
      <c r="CE21" s="45"/>
      <c r="CF21" s="45"/>
      <c r="CG21" s="45"/>
      <c r="CH21" s="43">
        <f>+CH11</f>
        <v>0</v>
      </c>
      <c r="CI21" s="43">
        <f>+CI11</f>
        <v>0</v>
      </c>
      <c r="CJ21" s="43">
        <f>+CJ11</f>
        <v>0</v>
      </c>
      <c r="CK21" s="45"/>
      <c r="CL21" s="45"/>
      <c r="CM21" s="45"/>
      <c r="CN21" s="43">
        <f>+CN11</f>
        <v>0</v>
      </c>
      <c r="CO21" s="43">
        <f>+CO11</f>
        <v>0</v>
      </c>
      <c r="CP21" s="43">
        <f>+CP11</f>
        <v>0</v>
      </c>
      <c r="CQ21" s="45">
        <v>750</v>
      </c>
      <c r="CR21" s="45">
        <v>731</v>
      </c>
      <c r="CS21" s="45">
        <v>683</v>
      </c>
    </row>
    <row r="22" spans="1:97" x14ac:dyDescent="0.35">
      <c r="A22" s="41" t="s">
        <v>325</v>
      </c>
      <c r="B22" s="42"/>
      <c r="C22" s="42"/>
      <c r="D22" s="42"/>
      <c r="E22" s="46"/>
      <c r="F22" s="41"/>
      <c r="G22" s="41"/>
      <c r="H22" s="42"/>
      <c r="I22" s="42"/>
      <c r="J22" s="42"/>
      <c r="K22" s="46"/>
      <c r="L22" s="41"/>
      <c r="M22" s="41"/>
      <c r="N22" s="42"/>
      <c r="O22" s="42"/>
      <c r="P22" s="42"/>
      <c r="Q22" s="41"/>
      <c r="R22" s="41"/>
      <c r="S22" s="41"/>
      <c r="T22" s="42"/>
      <c r="U22" s="42"/>
      <c r="V22" s="42"/>
      <c r="W22" s="41"/>
      <c r="X22" s="41"/>
      <c r="Y22" s="41"/>
      <c r="Z22" s="42"/>
      <c r="AA22" s="42"/>
      <c r="AB22" s="42"/>
      <c r="AC22" s="41"/>
      <c r="AD22" s="41"/>
      <c r="AE22" s="41"/>
      <c r="AF22" s="42"/>
      <c r="AG22" s="42"/>
      <c r="AH22" s="42"/>
      <c r="AI22" s="41"/>
      <c r="AJ22" s="41"/>
      <c r="AK22" s="41"/>
      <c r="AL22" s="42"/>
      <c r="AM22" s="42"/>
      <c r="AN22" s="42"/>
      <c r="AO22" s="41"/>
      <c r="AP22" s="41"/>
      <c r="AQ22" s="41"/>
      <c r="AR22" s="42"/>
      <c r="AS22" s="42"/>
      <c r="AT22" s="42"/>
      <c r="AU22" s="41"/>
      <c r="AV22" s="41"/>
      <c r="AW22" s="41"/>
      <c r="AX22" s="42"/>
      <c r="AY22" s="42"/>
      <c r="AZ22" s="42"/>
      <c r="BA22" s="41"/>
      <c r="BB22" s="41"/>
      <c r="BC22" s="41"/>
      <c r="BD22" s="42"/>
      <c r="BE22" s="42"/>
      <c r="BF22" s="42"/>
      <c r="BG22" s="41"/>
      <c r="BH22" s="41"/>
      <c r="BI22" s="41"/>
      <c r="BJ22" s="42"/>
      <c r="BK22" s="42"/>
      <c r="BL22" s="42"/>
      <c r="BM22" s="41"/>
      <c r="BN22" s="41"/>
      <c r="BO22" s="41"/>
      <c r="BP22" s="42"/>
      <c r="BQ22" s="42"/>
      <c r="BR22" s="42"/>
      <c r="BS22" s="41"/>
      <c r="BT22" s="41"/>
      <c r="BU22" s="41"/>
      <c r="BV22" s="42"/>
      <c r="BW22" s="42"/>
      <c r="BX22" s="42"/>
      <c r="BY22" s="41"/>
      <c r="BZ22" s="41"/>
      <c r="CA22" s="41"/>
      <c r="CB22" s="42"/>
      <c r="CC22" s="42"/>
      <c r="CD22" s="42"/>
      <c r="CE22" s="41"/>
      <c r="CF22" s="41"/>
      <c r="CG22" s="41"/>
      <c r="CH22" s="42"/>
      <c r="CI22" s="42"/>
      <c r="CJ22" s="42"/>
      <c r="CK22" s="41"/>
      <c r="CL22" s="41"/>
      <c r="CM22" s="41"/>
      <c r="CN22" s="42"/>
      <c r="CO22" s="42"/>
      <c r="CP22" s="42"/>
      <c r="CQ22" s="41"/>
      <c r="CR22" s="41"/>
      <c r="CS22" s="41"/>
    </row>
    <row r="23" spans="1:97" x14ac:dyDescent="0.35">
      <c r="A23" s="41" t="s">
        <v>326</v>
      </c>
      <c r="B23" s="47">
        <f>+SUM(E21/B$21)</f>
        <v>1</v>
      </c>
      <c r="C23" s="47">
        <f>+SUM(F21/C$21)</f>
        <v>1</v>
      </c>
      <c r="D23" s="47">
        <f>+SUM(G21/D$21)</f>
        <v>1</v>
      </c>
      <c r="E23" s="46">
        <v>2487</v>
      </c>
      <c r="F23" s="41">
        <v>3350</v>
      </c>
      <c r="G23" s="41">
        <v>1745</v>
      </c>
      <c r="H23" s="47">
        <f t="shared" ref="H23:J24" si="65">+SUM(K23/H$21)</f>
        <v>8.9494977678571425E-2</v>
      </c>
      <c r="I23" s="47">
        <f t="shared" si="65"/>
        <v>0.13370592031919262</v>
      </c>
      <c r="J23" s="47">
        <f t="shared" si="65"/>
        <v>4.087126774351444E-2</v>
      </c>
      <c r="K23" s="44">
        <v>1283</v>
      </c>
      <c r="L23" s="45">
        <v>1823</v>
      </c>
      <c r="M23" s="41">
        <v>668</v>
      </c>
      <c r="N23" s="47">
        <f t="shared" ref="N23:P24" si="66">+SUM(Q23/N$21)</f>
        <v>1.5859529878221468E-2</v>
      </c>
      <c r="O23" s="47">
        <f t="shared" si="66"/>
        <v>1.5724724817315697E-2</v>
      </c>
      <c r="P23" s="47">
        <f t="shared" si="66"/>
        <v>8.1140890090976147E-3</v>
      </c>
      <c r="Q23" s="41">
        <v>112</v>
      </c>
      <c r="R23" s="41">
        <v>102</v>
      </c>
      <c r="S23" s="41">
        <v>66</v>
      </c>
      <c r="T23" s="47">
        <f t="shared" ref="T23:V24" si="67">+SUM(W23/T$21)</f>
        <v>5.9811364159190243E-2</v>
      </c>
      <c r="U23" s="47">
        <f t="shared" si="67"/>
        <v>4.2105263157894736E-2</v>
      </c>
      <c r="V23" s="47">
        <f t="shared" si="67"/>
        <v>2.1788556271314895E-2</v>
      </c>
      <c r="W23" s="41">
        <v>52</v>
      </c>
      <c r="X23" s="41">
        <v>36</v>
      </c>
      <c r="Y23" s="41">
        <v>23</v>
      </c>
      <c r="Z23" s="47">
        <f t="shared" ref="Z23:AB24" si="68">+SUM(AC23/Z$21)</f>
        <v>0.1017428597499772</v>
      </c>
      <c r="AA23" s="47">
        <f t="shared" si="68"/>
        <v>0.10392493189385531</v>
      </c>
      <c r="AB23" s="47">
        <f t="shared" si="68"/>
        <v>0.14751286449399656</v>
      </c>
      <c r="AC23" s="41">
        <v>223</v>
      </c>
      <c r="AD23" s="41">
        <v>206</v>
      </c>
      <c r="AE23" s="41">
        <v>258</v>
      </c>
      <c r="AF23" s="47">
        <f t="shared" ref="AF23:AH24" si="69">+SUM(AI23/AF$21)</f>
        <v>0.32051282051282048</v>
      </c>
      <c r="AG23" s="47">
        <f t="shared" si="69"/>
        <v>0.28888888888888886</v>
      </c>
      <c r="AH23" s="47">
        <f t="shared" si="69"/>
        <v>0.70370370370370372</v>
      </c>
      <c r="AI23" s="41">
        <v>15</v>
      </c>
      <c r="AJ23" s="41">
        <v>13</v>
      </c>
      <c r="AK23" s="41">
        <v>19</v>
      </c>
      <c r="AL23" s="47">
        <f t="shared" ref="AL23:AN24" si="70">+SUM(AO23/AL$21)</f>
        <v>5.9677964193221487E-2</v>
      </c>
      <c r="AM23" s="47">
        <f t="shared" si="70"/>
        <v>6.9301712779973643E-2</v>
      </c>
      <c r="AN23" s="47">
        <f t="shared" si="70"/>
        <v>6.8133333333333337E-2</v>
      </c>
      <c r="AO23" s="41">
        <v>530</v>
      </c>
      <c r="AP23" s="41">
        <v>526</v>
      </c>
      <c r="AQ23" s="41">
        <v>511</v>
      </c>
      <c r="AR23" s="47">
        <f t="shared" ref="AR23:AT24" si="71">+SUM(AU23/AR$21)</f>
        <v>0</v>
      </c>
      <c r="AS23" s="47">
        <f t="shared" si="71"/>
        <v>0</v>
      </c>
      <c r="AT23" s="47">
        <f t="shared" si="71"/>
        <v>0</v>
      </c>
      <c r="AU23" s="41"/>
      <c r="AV23" s="41"/>
      <c r="AW23" s="41"/>
      <c r="AX23" s="47"/>
      <c r="AY23" s="47"/>
      <c r="AZ23" s="47"/>
      <c r="BA23" s="41"/>
      <c r="BB23" s="41"/>
      <c r="BC23" s="41"/>
      <c r="BD23" s="47"/>
      <c r="BE23" s="47"/>
      <c r="BF23" s="47"/>
      <c r="BG23" s="41"/>
      <c r="BH23" s="41"/>
      <c r="BI23" s="41"/>
      <c r="BJ23" s="47"/>
      <c r="BK23" s="47"/>
      <c r="BL23" s="47"/>
      <c r="BM23" s="41">
        <v>1923</v>
      </c>
      <c r="BN23" s="41">
        <v>1985</v>
      </c>
      <c r="BO23" s="41">
        <v>1960</v>
      </c>
      <c r="BP23" s="47">
        <f t="shared" ref="BP23:BR24" si="72">+SUM(BS23/BP$21)</f>
        <v>0.37393540093202637</v>
      </c>
      <c r="BQ23" s="47">
        <f t="shared" si="72"/>
        <v>0.46077283372365341</v>
      </c>
      <c r="BR23" s="47">
        <f t="shared" si="72"/>
        <v>0.48084291187739464</v>
      </c>
      <c r="BS23" s="41">
        <v>2327</v>
      </c>
      <c r="BT23" s="41">
        <v>2361</v>
      </c>
      <c r="BU23" s="41">
        <v>2510</v>
      </c>
      <c r="BV23" s="47" t="e">
        <f t="shared" ref="BV23:BX24" si="73">+SUM(BY23/BV$21)</f>
        <v>#DIV/0!</v>
      </c>
      <c r="BW23" s="47" t="e">
        <f t="shared" si="73"/>
        <v>#DIV/0!</v>
      </c>
      <c r="BX23" s="47" t="e">
        <f t="shared" si="73"/>
        <v>#DIV/0!</v>
      </c>
      <c r="BY23" s="41"/>
      <c r="BZ23" s="41"/>
      <c r="CA23" s="41"/>
      <c r="CB23" s="47" t="e">
        <f t="shared" ref="CB23:CD24" si="74">+SUM(CE23/CB$21)</f>
        <v>#DIV/0!</v>
      </c>
      <c r="CC23" s="47" t="e">
        <f t="shared" si="74"/>
        <v>#DIV/0!</v>
      </c>
      <c r="CD23" s="47" t="e">
        <f t="shared" si="74"/>
        <v>#DIV/0!</v>
      </c>
      <c r="CE23" s="41"/>
      <c r="CF23" s="41"/>
      <c r="CG23" s="41"/>
      <c r="CH23" s="47" t="e">
        <f t="shared" ref="CH23:CJ24" si="75">+SUM(CK23/CH$21)</f>
        <v>#DIV/0!</v>
      </c>
      <c r="CI23" s="47" t="e">
        <f t="shared" si="75"/>
        <v>#DIV/0!</v>
      </c>
      <c r="CJ23" s="47" t="e">
        <f t="shared" si="75"/>
        <v>#DIV/0!</v>
      </c>
      <c r="CK23" s="41"/>
      <c r="CL23" s="41"/>
      <c r="CM23" s="41"/>
      <c r="CN23" s="47" t="e">
        <f t="shared" ref="CN23:CP24" si="76">+SUM(CQ23/CN$21)</f>
        <v>#DIV/0!</v>
      </c>
      <c r="CO23" s="47" t="e">
        <f t="shared" si="76"/>
        <v>#DIV/0!</v>
      </c>
      <c r="CP23" s="47" t="e">
        <f t="shared" si="76"/>
        <v>#DIV/0!</v>
      </c>
      <c r="CQ23" s="41">
        <v>1628</v>
      </c>
      <c r="CR23" s="41">
        <v>1300</v>
      </c>
      <c r="CS23" s="41">
        <v>1357</v>
      </c>
    </row>
    <row r="24" spans="1:97" x14ac:dyDescent="0.35">
      <c r="A24" s="41" t="s">
        <v>327</v>
      </c>
      <c r="B24" s="47">
        <f>+SUM(E23/B$21)</f>
        <v>0.1081304347826087</v>
      </c>
      <c r="C24" s="47">
        <f>+SUM(F23/C$21)</f>
        <v>0.15888072089162911</v>
      </c>
      <c r="D24" s="47">
        <f>+SUM(G23/D$21)</f>
        <v>6.8385782027667832E-2</v>
      </c>
      <c r="E24" s="46">
        <v>1708</v>
      </c>
      <c r="F24" s="41">
        <v>1908</v>
      </c>
      <c r="G24" s="41">
        <v>2404</v>
      </c>
      <c r="H24" s="47">
        <f t="shared" si="65"/>
        <v>4.2550223214285712E-2</v>
      </c>
      <c r="I24" s="47">
        <f t="shared" si="65"/>
        <v>4.899372176260048E-2</v>
      </c>
      <c r="J24" s="47">
        <f t="shared" si="65"/>
        <v>3.3773861967694566E-2</v>
      </c>
      <c r="K24" s="46">
        <v>610</v>
      </c>
      <c r="L24" s="41">
        <v>668</v>
      </c>
      <c r="M24" s="41">
        <v>552</v>
      </c>
      <c r="N24" s="47">
        <f t="shared" si="66"/>
        <v>5.6641178136505237E-4</v>
      </c>
      <c r="O24" s="47">
        <f t="shared" si="66"/>
        <v>0</v>
      </c>
      <c r="P24" s="47">
        <f t="shared" si="66"/>
        <v>0</v>
      </c>
      <c r="Q24" s="41">
        <v>4</v>
      </c>
      <c r="R24" s="41">
        <v>0</v>
      </c>
      <c r="S24" s="41">
        <v>0</v>
      </c>
      <c r="T24" s="47">
        <f t="shared" si="67"/>
        <v>0</v>
      </c>
      <c r="U24" s="47">
        <f t="shared" si="67"/>
        <v>0</v>
      </c>
      <c r="V24" s="47">
        <f t="shared" si="67"/>
        <v>0</v>
      </c>
      <c r="W24" s="41">
        <v>0</v>
      </c>
      <c r="X24" s="41">
        <v>0</v>
      </c>
      <c r="Y24" s="41">
        <v>0</v>
      </c>
      <c r="Z24" s="47">
        <f t="shared" si="68"/>
        <v>5.5662012957386632E-2</v>
      </c>
      <c r="AA24" s="47">
        <f t="shared" si="68"/>
        <v>0</v>
      </c>
      <c r="AB24" s="47">
        <f t="shared" si="68"/>
        <v>5.4888507718696397E-2</v>
      </c>
      <c r="AC24" s="41">
        <v>122</v>
      </c>
      <c r="AD24" s="41">
        <v>0</v>
      </c>
      <c r="AE24" s="41">
        <v>96</v>
      </c>
      <c r="AF24" s="47">
        <f t="shared" si="69"/>
        <v>2.3504273504273504E-2</v>
      </c>
      <c r="AG24" s="47">
        <f t="shared" si="69"/>
        <v>0.02</v>
      </c>
      <c r="AH24" s="47">
        <f t="shared" si="69"/>
        <v>3.7037037037037035E-2</v>
      </c>
      <c r="AI24" s="41">
        <v>1.1000000000000001</v>
      </c>
      <c r="AJ24" s="41">
        <v>0.9</v>
      </c>
      <c r="AK24" s="41">
        <v>1</v>
      </c>
      <c r="AL24" s="47">
        <f t="shared" si="70"/>
        <v>5.1570769057538567E-2</v>
      </c>
      <c r="AM24" s="47">
        <f t="shared" si="70"/>
        <v>5.5599472990777339E-2</v>
      </c>
      <c r="AN24" s="47">
        <f t="shared" si="70"/>
        <v>5.7333333333333333E-2</v>
      </c>
      <c r="AO24" s="41">
        <v>458</v>
      </c>
      <c r="AP24" s="41">
        <v>422</v>
      </c>
      <c r="AQ24" s="41">
        <v>430</v>
      </c>
      <c r="AR24" s="47">
        <f t="shared" si="71"/>
        <v>0</v>
      </c>
      <c r="AS24" s="47">
        <f t="shared" si="71"/>
        <v>0</v>
      </c>
      <c r="AT24" s="47">
        <f t="shared" si="71"/>
        <v>0</v>
      </c>
      <c r="AU24" s="41"/>
      <c r="AV24" s="41"/>
      <c r="AW24" s="41"/>
      <c r="AX24" s="47"/>
      <c r="AY24" s="47"/>
      <c r="AZ24" s="47"/>
      <c r="BA24" s="41"/>
      <c r="BB24" s="41"/>
      <c r="BC24" s="41"/>
      <c r="BD24" s="47"/>
      <c r="BE24" s="47"/>
      <c r="BF24" s="47"/>
      <c r="BG24" s="41"/>
      <c r="BH24" s="41"/>
      <c r="BI24" s="41"/>
      <c r="BJ24" s="47"/>
      <c r="BK24" s="47"/>
      <c r="BL24" s="47"/>
      <c r="BM24" s="41">
        <v>260</v>
      </c>
      <c r="BN24" s="41">
        <v>283</v>
      </c>
      <c r="BO24" s="41">
        <v>349</v>
      </c>
      <c r="BP24" s="47">
        <f t="shared" si="72"/>
        <v>0</v>
      </c>
      <c r="BQ24" s="47">
        <f t="shared" si="72"/>
        <v>0</v>
      </c>
      <c r="BR24" s="47">
        <f t="shared" si="72"/>
        <v>0</v>
      </c>
      <c r="BS24" s="41"/>
      <c r="BT24" s="41"/>
      <c r="BU24" s="41"/>
      <c r="BV24" s="47" t="e">
        <f t="shared" si="73"/>
        <v>#DIV/0!</v>
      </c>
      <c r="BW24" s="47" t="e">
        <f t="shared" si="73"/>
        <v>#DIV/0!</v>
      </c>
      <c r="BX24" s="47" t="e">
        <f t="shared" si="73"/>
        <v>#DIV/0!</v>
      </c>
      <c r="BY24" s="41"/>
      <c r="BZ24" s="41"/>
      <c r="CA24" s="41"/>
      <c r="CB24" s="47" t="e">
        <f t="shared" si="74"/>
        <v>#DIV/0!</v>
      </c>
      <c r="CC24" s="47" t="e">
        <f t="shared" si="74"/>
        <v>#DIV/0!</v>
      </c>
      <c r="CD24" s="47" t="e">
        <f t="shared" si="74"/>
        <v>#DIV/0!</v>
      </c>
      <c r="CE24" s="41"/>
      <c r="CF24" s="41"/>
      <c r="CG24" s="41"/>
      <c r="CH24" s="47" t="e">
        <f t="shared" si="75"/>
        <v>#DIV/0!</v>
      </c>
      <c r="CI24" s="47" t="e">
        <f t="shared" si="75"/>
        <v>#DIV/0!</v>
      </c>
      <c r="CJ24" s="47" t="e">
        <f t="shared" si="75"/>
        <v>#DIV/0!</v>
      </c>
      <c r="CK24" s="41"/>
      <c r="CL24" s="41"/>
      <c r="CM24" s="41"/>
      <c r="CN24" s="47" t="e">
        <f t="shared" si="76"/>
        <v>#DIV/0!</v>
      </c>
      <c r="CO24" s="47" t="e">
        <f t="shared" si="76"/>
        <v>#DIV/0!</v>
      </c>
      <c r="CP24" s="47" t="e">
        <f t="shared" si="76"/>
        <v>#DIV/0!</v>
      </c>
      <c r="CQ24" s="41">
        <v>2355</v>
      </c>
      <c r="CR24" s="41">
        <v>2361</v>
      </c>
      <c r="CS24" s="41">
        <v>2279</v>
      </c>
    </row>
    <row r="25" spans="1:97" x14ac:dyDescent="0.35">
      <c r="A25" s="41" t="s">
        <v>328</v>
      </c>
      <c r="B25" s="42"/>
      <c r="C25" s="42"/>
      <c r="D25" s="42"/>
      <c r="H25" s="42"/>
      <c r="I25" s="42"/>
      <c r="J25" s="42"/>
      <c r="K25" s="46"/>
      <c r="L25" s="41"/>
      <c r="M25" s="41"/>
      <c r="N25" s="42"/>
      <c r="O25" s="42"/>
      <c r="P25" s="42"/>
      <c r="Q25" s="41"/>
      <c r="R25" s="41"/>
      <c r="S25" s="41"/>
      <c r="T25" s="42"/>
      <c r="U25" s="42"/>
      <c r="V25" s="42"/>
      <c r="W25" s="41"/>
      <c r="X25" s="41"/>
      <c r="Y25" s="41"/>
      <c r="Z25" s="42"/>
      <c r="AA25" s="42"/>
      <c r="AB25" s="42"/>
      <c r="AC25" s="41"/>
      <c r="AD25" s="41"/>
      <c r="AE25" s="41"/>
      <c r="AF25" s="42"/>
      <c r="AG25" s="42"/>
      <c r="AH25" s="42"/>
      <c r="AI25" s="41"/>
      <c r="AJ25" s="41"/>
      <c r="AK25" s="41"/>
      <c r="AL25" s="42"/>
      <c r="AM25" s="42"/>
      <c r="AN25" s="42"/>
      <c r="AO25" s="41"/>
      <c r="AP25" s="41"/>
      <c r="AQ25" s="41"/>
      <c r="AR25" s="42"/>
      <c r="AS25" s="42"/>
      <c r="AT25" s="42"/>
      <c r="AU25" s="41"/>
      <c r="AV25" s="41"/>
      <c r="AW25" s="41"/>
      <c r="AX25" s="42"/>
      <c r="AY25" s="42"/>
      <c r="AZ25" s="42"/>
      <c r="BA25" s="41"/>
      <c r="BB25" s="41"/>
      <c r="BC25" s="41"/>
      <c r="BD25" s="42"/>
      <c r="BE25" s="42"/>
      <c r="BF25" s="42"/>
      <c r="BG25" s="41"/>
      <c r="BH25" s="41"/>
      <c r="BI25" s="41"/>
      <c r="BJ25" s="42"/>
      <c r="BK25" s="42"/>
      <c r="BL25" s="42"/>
      <c r="BM25" s="41"/>
      <c r="BN25" s="41"/>
      <c r="BO25" s="41"/>
      <c r="BP25" s="42"/>
      <c r="BQ25" s="42"/>
      <c r="BR25" s="42"/>
      <c r="BS25" s="41"/>
      <c r="BT25" s="41"/>
      <c r="BU25" s="41"/>
      <c r="BV25" s="42"/>
      <c r="BW25" s="42"/>
      <c r="BX25" s="42"/>
      <c r="BY25" s="41"/>
      <c r="BZ25" s="41"/>
      <c r="CA25" s="41"/>
      <c r="CB25" s="42"/>
      <c r="CC25" s="42"/>
      <c r="CD25" s="42"/>
      <c r="CE25" s="41"/>
      <c r="CF25" s="41"/>
      <c r="CG25" s="41"/>
      <c r="CH25" s="42"/>
      <c r="CI25" s="42"/>
      <c r="CJ25" s="42"/>
      <c r="CK25" s="41"/>
      <c r="CL25" s="41"/>
      <c r="CM25" s="41"/>
      <c r="CN25" s="42"/>
      <c r="CO25" s="42"/>
      <c r="CP25" s="42"/>
      <c r="CQ25" s="41"/>
      <c r="CR25" s="41"/>
      <c r="CS25" s="41"/>
    </row>
    <row r="26" spans="1:97" x14ac:dyDescent="0.35">
      <c r="A26" s="41" t="s">
        <v>326</v>
      </c>
      <c r="B26" s="47">
        <f t="shared" ref="B26:D27" si="77">+SUM(E26/B$21)</f>
        <v>7.9173913043478261E-2</v>
      </c>
      <c r="C26" s="47">
        <f t="shared" si="77"/>
        <v>6.3694569599241163E-2</v>
      </c>
      <c r="D26" s="47">
        <f t="shared" si="77"/>
        <v>0.10945644080416977</v>
      </c>
      <c r="E26" s="46">
        <v>1821</v>
      </c>
      <c r="F26" s="41">
        <v>1343</v>
      </c>
      <c r="G26" s="41">
        <v>2793</v>
      </c>
      <c r="H26" s="47">
        <f t="shared" ref="H26:J27" si="78">+SUM(K26/H$21)</f>
        <v>4.4294084821428568E-2</v>
      </c>
      <c r="I26" s="47">
        <f t="shared" si="78"/>
        <v>2.6110426568092471E-2</v>
      </c>
      <c r="J26" s="47">
        <f t="shared" si="78"/>
        <v>5.8675966715614293E-2</v>
      </c>
      <c r="K26" s="46">
        <v>635</v>
      </c>
      <c r="L26" s="41">
        <v>356</v>
      </c>
      <c r="M26" s="41">
        <v>959</v>
      </c>
      <c r="N26" s="47">
        <f t="shared" ref="N26:P27" si="79">+SUM(Q26/N$21)</f>
        <v>0.14103653355989804</v>
      </c>
      <c r="O26" s="47">
        <f t="shared" si="79"/>
        <v>0.11916874788024542</v>
      </c>
      <c r="P26" s="47">
        <f t="shared" si="79"/>
        <v>0.19424637324809441</v>
      </c>
      <c r="Q26" s="41">
        <v>996</v>
      </c>
      <c r="R26" s="41">
        <v>773</v>
      </c>
      <c r="S26" s="45">
        <v>1580</v>
      </c>
      <c r="T26" s="47">
        <f t="shared" ref="T26:V27" si="80">+SUM(W26/T$21)</f>
        <v>2.8755463538072231E-2</v>
      </c>
      <c r="U26" s="47">
        <f t="shared" si="80"/>
        <v>3.6257309941520467E-2</v>
      </c>
      <c r="V26" s="47">
        <f t="shared" si="80"/>
        <v>8.8101553618795E-2</v>
      </c>
      <c r="W26" s="41">
        <v>25</v>
      </c>
      <c r="X26" s="41">
        <v>31</v>
      </c>
      <c r="Y26" s="45">
        <v>93</v>
      </c>
      <c r="Z26" s="47">
        <f t="shared" ref="Z26:AB27" si="81">+SUM(AC26/Z$21)</f>
        <v>6.5243179122182693E-2</v>
      </c>
      <c r="AA26" s="47">
        <f t="shared" si="81"/>
        <v>6.8106144687720707E-2</v>
      </c>
      <c r="AB26" s="47">
        <f t="shared" si="81"/>
        <v>4.2309891366495142E-2</v>
      </c>
      <c r="AC26" s="41">
        <v>143</v>
      </c>
      <c r="AD26" s="41">
        <v>135</v>
      </c>
      <c r="AE26" s="45">
        <v>74</v>
      </c>
      <c r="AF26" s="47">
        <f t="shared" ref="AF26:AH27" si="82">+SUM(AI26/AF$21)</f>
        <v>0.47008547008547003</v>
      </c>
      <c r="AG26" s="47">
        <f t="shared" si="82"/>
        <v>0.48888888888888887</v>
      </c>
      <c r="AH26" s="47">
        <f t="shared" si="82"/>
        <v>0.37037037037037035</v>
      </c>
      <c r="AI26" s="41">
        <v>22</v>
      </c>
      <c r="AJ26" s="41">
        <v>22</v>
      </c>
      <c r="AK26" s="45">
        <v>10</v>
      </c>
      <c r="AL26" s="47">
        <f t="shared" ref="AL26:AN27" si="83">+SUM(AO26/AL$21)</f>
        <v>1.7678189393086362E-2</v>
      </c>
      <c r="AM26" s="47">
        <f t="shared" si="83"/>
        <v>3.1093544137022398E-2</v>
      </c>
      <c r="AN26" s="47">
        <f t="shared" si="83"/>
        <v>2.6266666666666667E-2</v>
      </c>
      <c r="AO26" s="41">
        <v>157</v>
      </c>
      <c r="AP26" s="41">
        <v>236</v>
      </c>
      <c r="AQ26" s="45">
        <v>197</v>
      </c>
      <c r="AR26" s="47">
        <f t="shared" ref="AR26:AT27" si="84">+SUM(AU26/AR$21)</f>
        <v>0</v>
      </c>
      <c r="AS26" s="47">
        <f t="shared" si="84"/>
        <v>0</v>
      </c>
      <c r="AT26" s="47">
        <f t="shared" si="84"/>
        <v>0</v>
      </c>
      <c r="AU26" s="41"/>
      <c r="AV26" s="41"/>
      <c r="AW26" s="45"/>
      <c r="AX26" s="47"/>
      <c r="AY26" s="47"/>
      <c r="AZ26" s="47"/>
      <c r="BA26" s="41"/>
      <c r="BB26" s="41"/>
      <c r="BC26" s="45"/>
      <c r="BD26" s="47"/>
      <c r="BE26" s="47"/>
      <c r="BF26" s="47"/>
      <c r="BG26" s="41"/>
      <c r="BH26" s="41"/>
      <c r="BI26" s="45"/>
      <c r="BJ26" s="47"/>
      <c r="BK26" s="47"/>
      <c r="BL26" s="47"/>
      <c r="BM26" s="41">
        <v>89</v>
      </c>
      <c r="BN26" s="41">
        <v>111</v>
      </c>
      <c r="BO26" s="45">
        <v>120</v>
      </c>
      <c r="BP26" s="47">
        <f t="shared" ref="BP26:BR27" si="85">+SUM(BS26/BP$21)</f>
        <v>9.4488188976377951E-2</v>
      </c>
      <c r="BQ26" s="47">
        <f t="shared" si="85"/>
        <v>0.1250975800156128</v>
      </c>
      <c r="BR26" s="47">
        <f t="shared" si="85"/>
        <v>0.13122605363984674</v>
      </c>
      <c r="BS26" s="41">
        <v>588</v>
      </c>
      <c r="BT26" s="41">
        <v>641</v>
      </c>
      <c r="BU26" s="45">
        <v>685</v>
      </c>
      <c r="BV26" s="47" t="e">
        <f t="shared" ref="BV26:BX27" si="86">+SUM(BY26/BV$21)</f>
        <v>#DIV/0!</v>
      </c>
      <c r="BW26" s="47" t="e">
        <f t="shared" si="86"/>
        <v>#DIV/0!</v>
      </c>
      <c r="BX26" s="47" t="e">
        <f t="shared" si="86"/>
        <v>#DIV/0!</v>
      </c>
      <c r="BY26" s="41"/>
      <c r="BZ26" s="41"/>
      <c r="CA26" s="45"/>
      <c r="CB26" s="47" t="e">
        <f t="shared" ref="CB26:CD27" si="87">+SUM(CE26/CB$21)</f>
        <v>#DIV/0!</v>
      </c>
      <c r="CC26" s="47" t="e">
        <f t="shared" si="87"/>
        <v>#DIV/0!</v>
      </c>
      <c r="CD26" s="47" t="e">
        <f t="shared" si="87"/>
        <v>#DIV/0!</v>
      </c>
      <c r="CE26" s="41"/>
      <c r="CF26" s="41"/>
      <c r="CG26" s="45"/>
      <c r="CH26" s="47" t="e">
        <f t="shared" ref="CH26:CJ27" si="88">+SUM(CK26/CH$21)</f>
        <v>#DIV/0!</v>
      </c>
      <c r="CI26" s="47" t="e">
        <f t="shared" si="88"/>
        <v>#DIV/0!</v>
      </c>
      <c r="CJ26" s="47" t="e">
        <f t="shared" si="88"/>
        <v>#DIV/0!</v>
      </c>
      <c r="CK26" s="41"/>
      <c r="CL26" s="41"/>
      <c r="CM26" s="45"/>
      <c r="CN26" s="47" t="e">
        <f t="shared" ref="CN26:CP27" si="89">+SUM(CQ26/CN$21)</f>
        <v>#DIV/0!</v>
      </c>
      <c r="CO26" s="47" t="e">
        <f t="shared" si="89"/>
        <v>#DIV/0!</v>
      </c>
      <c r="CP26" s="47" t="e">
        <f t="shared" si="89"/>
        <v>#DIV/0!</v>
      </c>
      <c r="CQ26" s="41">
        <v>171</v>
      </c>
      <c r="CR26" s="41">
        <v>154</v>
      </c>
      <c r="CS26" s="45">
        <v>158</v>
      </c>
    </row>
    <row r="27" spans="1:97" x14ac:dyDescent="0.35">
      <c r="A27" s="41" t="s">
        <v>327</v>
      </c>
      <c r="B27" s="47">
        <f t="shared" si="77"/>
        <v>2.8260869565217392E-3</v>
      </c>
      <c r="C27" s="47">
        <f t="shared" si="77"/>
        <v>3.8890206307801755E-3</v>
      </c>
      <c r="D27" s="47">
        <f t="shared" si="77"/>
        <v>1.4774464082768351E-2</v>
      </c>
      <c r="E27" s="46">
        <v>65</v>
      </c>
      <c r="F27" s="41">
        <v>82</v>
      </c>
      <c r="G27" s="41">
        <v>377</v>
      </c>
      <c r="H27" s="47">
        <f t="shared" si="78"/>
        <v>7.6729910714285713E-4</v>
      </c>
      <c r="I27" s="47">
        <f t="shared" si="78"/>
        <v>1.4668778970838468E-4</v>
      </c>
      <c r="J27" s="47">
        <f t="shared" si="78"/>
        <v>9.3000489476260401E-3</v>
      </c>
      <c r="K27" s="46">
        <v>11</v>
      </c>
      <c r="L27" s="41">
        <v>2</v>
      </c>
      <c r="M27" s="41">
        <v>152</v>
      </c>
      <c r="N27" s="47">
        <f t="shared" si="79"/>
        <v>7.5049561030869445E-3</v>
      </c>
      <c r="O27" s="47">
        <f t="shared" si="79"/>
        <v>1.2024789566182591E-2</v>
      </c>
      <c r="P27" s="47">
        <f t="shared" si="79"/>
        <v>2.5940496680599952E-2</v>
      </c>
      <c r="Q27" s="41">
        <v>53</v>
      </c>
      <c r="R27" s="41">
        <v>78</v>
      </c>
      <c r="S27" s="41">
        <v>211</v>
      </c>
      <c r="T27" s="47">
        <f t="shared" si="80"/>
        <v>1.1502185415228892E-3</v>
      </c>
      <c r="U27" s="47">
        <f t="shared" si="80"/>
        <v>1.1695906432748538E-3</v>
      </c>
      <c r="V27" s="47">
        <f t="shared" si="80"/>
        <v>1.8946570670708603E-3</v>
      </c>
      <c r="W27" s="41">
        <v>1</v>
      </c>
      <c r="X27" s="41">
        <v>1</v>
      </c>
      <c r="Y27" s="41">
        <v>2</v>
      </c>
      <c r="Z27" s="47">
        <f t="shared" si="81"/>
        <v>0</v>
      </c>
      <c r="AA27" s="47">
        <f t="shared" si="81"/>
        <v>1.0089799212995662E-4</v>
      </c>
      <c r="AB27" s="47">
        <f t="shared" si="81"/>
        <v>0</v>
      </c>
      <c r="AC27" s="41">
        <v>0</v>
      </c>
      <c r="AD27" s="41">
        <v>0.2</v>
      </c>
      <c r="AE27" s="41">
        <v>0</v>
      </c>
      <c r="AF27" s="47">
        <f t="shared" si="82"/>
        <v>0</v>
      </c>
      <c r="AG27" s="47">
        <f t="shared" si="82"/>
        <v>0</v>
      </c>
      <c r="AH27" s="47">
        <f t="shared" si="82"/>
        <v>0</v>
      </c>
      <c r="AI27" s="41">
        <v>0</v>
      </c>
      <c r="AJ27" s="41">
        <v>0</v>
      </c>
      <c r="AK27" s="41">
        <v>0</v>
      </c>
      <c r="AL27" s="47">
        <f t="shared" si="83"/>
        <v>5.1795968922418644E-3</v>
      </c>
      <c r="AM27" s="47">
        <f t="shared" si="83"/>
        <v>1.6469038208168644E-2</v>
      </c>
      <c r="AN27" s="47">
        <f t="shared" si="83"/>
        <v>9.0666666666666673E-3</v>
      </c>
      <c r="AO27" s="41">
        <v>46</v>
      </c>
      <c r="AP27" s="41">
        <v>125</v>
      </c>
      <c r="AQ27" s="41">
        <v>68</v>
      </c>
      <c r="AR27" s="47">
        <f t="shared" si="84"/>
        <v>0</v>
      </c>
      <c r="AS27" s="47">
        <f t="shared" si="84"/>
        <v>0</v>
      </c>
      <c r="AT27" s="47">
        <f t="shared" si="84"/>
        <v>0</v>
      </c>
      <c r="AU27" s="41"/>
      <c r="AV27" s="41"/>
      <c r="AW27" s="41"/>
      <c r="AX27" s="47"/>
      <c r="AY27" s="47"/>
      <c r="AZ27" s="47"/>
      <c r="BA27" s="41"/>
      <c r="BB27" s="41"/>
      <c r="BC27" s="41"/>
      <c r="BD27" s="47"/>
      <c r="BE27" s="47"/>
      <c r="BF27" s="47"/>
      <c r="BG27" s="41"/>
      <c r="BH27" s="41"/>
      <c r="BI27" s="41"/>
      <c r="BJ27" s="47"/>
      <c r="BK27" s="47"/>
      <c r="BL27" s="47"/>
      <c r="BM27" s="41">
        <v>41</v>
      </c>
      <c r="BN27" s="41">
        <v>35</v>
      </c>
      <c r="BO27" s="41">
        <v>21</v>
      </c>
      <c r="BP27" s="47">
        <f t="shared" si="85"/>
        <v>0</v>
      </c>
      <c r="BQ27" s="47">
        <f t="shared" si="85"/>
        <v>0</v>
      </c>
      <c r="BR27" s="47">
        <f t="shared" si="85"/>
        <v>0</v>
      </c>
      <c r="BS27" s="41"/>
      <c r="BT27" s="41"/>
      <c r="BU27" s="41"/>
      <c r="BV27" s="47" t="e">
        <f t="shared" si="86"/>
        <v>#DIV/0!</v>
      </c>
      <c r="BW27" s="47" t="e">
        <f t="shared" si="86"/>
        <v>#DIV/0!</v>
      </c>
      <c r="BX27" s="47" t="e">
        <f t="shared" si="86"/>
        <v>#DIV/0!</v>
      </c>
      <c r="BY27" s="41"/>
      <c r="BZ27" s="41"/>
      <c r="CA27" s="41"/>
      <c r="CB27" s="47" t="e">
        <f t="shared" si="87"/>
        <v>#DIV/0!</v>
      </c>
      <c r="CC27" s="47" t="e">
        <f t="shared" si="87"/>
        <v>#DIV/0!</v>
      </c>
      <c r="CD27" s="47" t="e">
        <f t="shared" si="87"/>
        <v>#DIV/0!</v>
      </c>
      <c r="CE27" s="41"/>
      <c r="CF27" s="41"/>
      <c r="CG27" s="41"/>
      <c r="CH27" s="47" t="e">
        <f t="shared" si="88"/>
        <v>#DIV/0!</v>
      </c>
      <c r="CI27" s="47" t="e">
        <f t="shared" si="88"/>
        <v>#DIV/0!</v>
      </c>
      <c r="CJ27" s="47" t="e">
        <f t="shared" si="88"/>
        <v>#DIV/0!</v>
      </c>
      <c r="CK27" s="41"/>
      <c r="CL27" s="41"/>
      <c r="CM27" s="41"/>
      <c r="CN27" s="47" t="e">
        <f t="shared" si="89"/>
        <v>#DIV/0!</v>
      </c>
      <c r="CO27" s="47" t="e">
        <f t="shared" si="89"/>
        <v>#DIV/0!</v>
      </c>
      <c r="CP27" s="47" t="e">
        <f t="shared" si="89"/>
        <v>#DIV/0!</v>
      </c>
      <c r="CQ27" s="41">
        <v>3</v>
      </c>
      <c r="CR27" s="41">
        <v>2</v>
      </c>
      <c r="CS27" s="41">
        <v>3</v>
      </c>
    </row>
    <row r="28" spans="1:97" x14ac:dyDescent="0.35">
      <c r="A28" s="29" t="s">
        <v>329</v>
      </c>
      <c r="B28" s="30">
        <f>+SUM(B21+((B23+B24)*B21)-((B26+B27)*B21))</f>
        <v>46601</v>
      </c>
      <c r="C28" s="30">
        <f>+SUM(C21+((C23+C24)*C21)-((C26+C27)*C21))</f>
        <v>44095</v>
      </c>
      <c r="D28" s="30">
        <f>+SUM(D21+((D23+D24)*D21)-((D26+D27)*D21))</f>
        <v>49609</v>
      </c>
      <c r="E28" s="31">
        <v>25309</v>
      </c>
      <c r="F28" s="32">
        <v>24918</v>
      </c>
      <c r="G28" s="32">
        <v>26496</v>
      </c>
      <c r="H28" s="30">
        <f>+SUM(H21+((H23+H24)*H21)-((H26+H27)*H21))</f>
        <v>15583</v>
      </c>
      <c r="I28" s="30">
        <f>+SUM(I21+((I23+I24)*I21)-((I26+I27)*I21))</f>
        <v>15767.4</v>
      </c>
      <c r="J28" s="30">
        <f>+SUM(J21+((J23+J24)*J21)-((J26+J27)*J21))</f>
        <v>16453</v>
      </c>
      <c r="K28" s="31">
        <v>16084</v>
      </c>
      <c r="L28" s="32">
        <v>15688</v>
      </c>
      <c r="M28" s="32">
        <v>16334</v>
      </c>
      <c r="N28" s="30">
        <f>+SUM(N21+((N23+N24)*N21)-((N26+N27)*N21))</f>
        <v>6129</v>
      </c>
      <c r="O28" s="30">
        <f>+SUM(O21+((O23+O24)*O21)-((O26+O27)*O21))</f>
        <v>5737.6</v>
      </c>
      <c r="P28" s="30">
        <f>+SUM(P21+((P23+P24)*P21)-((P26+P27)*P21))</f>
        <v>6409</v>
      </c>
      <c r="Q28" s="32">
        <v>6236</v>
      </c>
      <c r="R28" s="32">
        <v>5761</v>
      </c>
      <c r="S28" s="32">
        <v>6323</v>
      </c>
      <c r="T28" s="30">
        <f>+SUM(T21+((T23+T24)*T21)-((T26+T27)*T21))</f>
        <v>895.40000000000009</v>
      </c>
      <c r="U28" s="30">
        <f>+SUM(U21+((U23+U24)*U21)-((U26+U27)*U21))</f>
        <v>859</v>
      </c>
      <c r="V28" s="30">
        <f>+SUM(V21+((V23+V24)*V21)-((V26+V27)*V21))</f>
        <v>983.59999999999991</v>
      </c>
      <c r="W28" s="32">
        <v>901</v>
      </c>
      <c r="X28" s="32">
        <v>854</v>
      </c>
      <c r="Y28" s="32">
        <v>1004</v>
      </c>
      <c r="Z28" s="30">
        <f>+SUM(Z21+((Z23+Z24)*Z21)-((Z26+Z27)*Z21))</f>
        <v>2393.7999999999997</v>
      </c>
      <c r="AA28" s="30">
        <f>+SUM(AA21+((AA23+AA24)*AA21)-((AA26+AA27)*AA21))</f>
        <v>2053</v>
      </c>
      <c r="AB28" s="30">
        <f>+SUM(AB21+((AB23+AB24)*AB21)-((AB26+AB27)*AB21))</f>
        <v>2029</v>
      </c>
      <c r="AC28" s="32">
        <v>2368</v>
      </c>
      <c r="AD28" s="32">
        <v>2083</v>
      </c>
      <c r="AE28" s="32">
        <v>2032</v>
      </c>
      <c r="AF28" s="30">
        <f>+SUM(AF21+((AF23+AF24)*AF21)-((AF26+AF27)*AF21))</f>
        <v>40.900000000000006</v>
      </c>
      <c r="AG28" s="30">
        <f>+SUM(AG21+((AG23+AG24)*AG21)-((AG26+AG27)*AG21))</f>
        <v>36.9</v>
      </c>
      <c r="AH28" s="30">
        <f>+SUM(AH21+((AH23+AH24)*AH21)-((AH26+AH27)*AH21))</f>
        <v>37</v>
      </c>
      <c r="AI28" s="32">
        <v>40</v>
      </c>
      <c r="AJ28" s="32">
        <v>35</v>
      </c>
      <c r="AK28" s="32">
        <v>37</v>
      </c>
      <c r="AL28" s="30">
        <f>+SUM(AL21+((AL23+AL24)*AL21)-((AL26+AL27)*AL21))</f>
        <v>9666</v>
      </c>
      <c r="AM28" s="30">
        <f>+SUM(AM21+((AM23+AM24)*AM21)-((AM26+AM27)*AM21))</f>
        <v>8177</v>
      </c>
      <c r="AN28" s="30">
        <f>+SUM(AN21+((AN23+AN24)*AN21)-((AN26+AN27)*AN21))</f>
        <v>8176</v>
      </c>
      <c r="AO28" s="32">
        <v>2147</v>
      </c>
      <c r="AP28" s="32">
        <v>1666</v>
      </c>
      <c r="AQ28" s="32">
        <v>1758</v>
      </c>
      <c r="AR28" s="30">
        <f>+SUM(AR21+((AR23+AR24)*AR21)-((AR26+AR27)*AR21))</f>
        <v>160</v>
      </c>
      <c r="AS28" s="30">
        <f>+SUM(AS21+((AS23+AS24)*AS21)-((AS26+AS27)*AS21))</f>
        <v>106.39999999999999</v>
      </c>
      <c r="AT28" s="30">
        <f>+SUM(AT21+((AT23+AT24)*AT21)-((AT26+AT27)*AT21))</f>
        <v>159.9</v>
      </c>
      <c r="AU28" s="32"/>
      <c r="AV28" s="32"/>
      <c r="AW28" s="32"/>
      <c r="AX28" s="30"/>
      <c r="AY28" s="30"/>
      <c r="AZ28" s="30"/>
      <c r="BA28" s="32"/>
      <c r="BB28" s="32"/>
      <c r="BC28" s="32"/>
      <c r="BD28" s="30"/>
      <c r="BE28" s="30"/>
      <c r="BF28" s="30"/>
      <c r="BG28" s="32"/>
      <c r="BH28" s="32"/>
      <c r="BI28" s="32"/>
      <c r="BJ28" s="30"/>
      <c r="BK28" s="30"/>
      <c r="BL28" s="30"/>
      <c r="BM28" s="32">
        <v>4753</v>
      </c>
      <c r="BN28" s="32">
        <v>4591</v>
      </c>
      <c r="BO28" s="32">
        <v>4590</v>
      </c>
      <c r="BP28" s="30">
        <f>+SUM(BP21+((BP23+BP24)*BP21)-((BP26+BP27)*BP21))</f>
        <v>7962</v>
      </c>
      <c r="BQ28" s="30">
        <f>+SUM(BQ21+((BQ23+BQ24)*BQ21)-((BQ26+BQ27)*BQ21))</f>
        <v>6844</v>
      </c>
      <c r="BR28" s="30">
        <f>+SUM(BR21+((BR23+BR24)*BR21)-((BR26+BR27)*BR21))</f>
        <v>7045</v>
      </c>
      <c r="BS28" s="32">
        <v>6418</v>
      </c>
      <c r="BT28" s="32">
        <v>5260</v>
      </c>
      <c r="BU28" s="32">
        <v>5632</v>
      </c>
      <c r="BV28" s="30" t="e">
        <f>+SUM(BV21+((BV23+BV24)*BV21)-((BV26+BV27)*BV21))</f>
        <v>#DIV/0!</v>
      </c>
      <c r="BW28" s="30" t="e">
        <f>+SUM(BW21+((BW23+BW24)*BW21)-((BW26+BW27)*BW21))</f>
        <v>#DIV/0!</v>
      </c>
      <c r="BX28" s="30" t="e">
        <f>+SUM(BX21+((BX23+BX24)*BX21)-((BX26+BX27)*BX21))</f>
        <v>#DIV/0!</v>
      </c>
      <c r="BY28" s="32"/>
      <c r="BZ28" s="32"/>
      <c r="CA28" s="32"/>
      <c r="CB28" s="30" t="e">
        <f>+SUM(CB21+((CB23+CB24)*CB21)-((CB26+CB27)*CB21))</f>
        <v>#DIV/0!</v>
      </c>
      <c r="CC28" s="30" t="e">
        <f>+SUM(CC21+((CC23+CC24)*CC21)-((CC26+CC27)*CC21))</f>
        <v>#DIV/0!</v>
      </c>
      <c r="CD28" s="30" t="e">
        <f>+SUM(CD21+((CD23+CD24)*CD21)-((CD26+CD27)*CD21))</f>
        <v>#DIV/0!</v>
      </c>
      <c r="CE28" s="32"/>
      <c r="CF28" s="32"/>
      <c r="CG28" s="32"/>
      <c r="CH28" s="30" t="e">
        <f>+SUM(CH21+((CH23+CH24)*CH21)-((CH26+CH27)*CH21))</f>
        <v>#DIV/0!</v>
      </c>
      <c r="CI28" s="30" t="e">
        <f>+SUM(CI21+((CI23+CI24)*CI21)-((CI26+CI27)*CI21))</f>
        <v>#DIV/0!</v>
      </c>
      <c r="CJ28" s="30" t="e">
        <f>+SUM(CJ21+((CJ23+CJ24)*CJ21)-((CJ26+CJ27)*CJ21))</f>
        <v>#DIV/0!</v>
      </c>
      <c r="CK28" s="32"/>
      <c r="CL28" s="32"/>
      <c r="CM28" s="32"/>
      <c r="CN28" s="30" t="e">
        <f>+SUM(CN21+((CN23+CN24)*CN21)-((CN26+CN27)*CN21))</f>
        <v>#DIV/0!</v>
      </c>
      <c r="CO28" s="30" t="e">
        <f>+SUM(CO21+((CO23+CO24)*CO21)-((CO26+CO27)*CO21))</f>
        <v>#DIV/0!</v>
      </c>
      <c r="CP28" s="30" t="e">
        <f>+SUM(CP21+((CP23+CP24)*CP21)-((CP26+CP27)*CP21))</f>
        <v>#DIV/0!</v>
      </c>
      <c r="CQ28" s="32">
        <v>4559</v>
      </c>
      <c r="CR28" s="32">
        <v>4235</v>
      </c>
      <c r="CS28" s="32">
        <v>4158</v>
      </c>
    </row>
    <row r="29" spans="1:97" x14ac:dyDescent="0.35">
      <c r="A29" s="29" t="s">
        <v>330</v>
      </c>
      <c r="B29" s="34">
        <f>+SUM(E29/B21)</f>
        <v>2.7347826086956521E-2</v>
      </c>
      <c r="C29" s="34">
        <f>+SUM(F29/C21)</f>
        <v>3.2250414986957554E-3</v>
      </c>
      <c r="D29" s="34">
        <f>+SUM(G29/D21)</f>
        <v>9.5818473958537445E-2</v>
      </c>
      <c r="E29" s="52">
        <v>629</v>
      </c>
      <c r="F29" s="29">
        <v>68</v>
      </c>
      <c r="G29" s="32">
        <v>2445</v>
      </c>
      <c r="H29" s="34">
        <f>+SUM(K29/H21)</f>
        <v>2.4832589285714284E-2</v>
      </c>
      <c r="I29" s="34">
        <f>+SUM(L29/I21)</f>
        <v>1.5328874024526198E-2</v>
      </c>
      <c r="J29" s="34">
        <f>+SUM(M29/J21)</f>
        <v>0.11729074889867841</v>
      </c>
      <c r="K29" s="52">
        <v>356</v>
      </c>
      <c r="L29" s="29">
        <v>209</v>
      </c>
      <c r="M29" s="32">
        <v>1917</v>
      </c>
      <c r="N29" s="34">
        <f>+SUM(Q29/N21)</f>
        <v>2.874539790427641E-2</v>
      </c>
      <c r="O29" s="34">
        <f>+SUM(R29/O21)</f>
        <v>-2.0349643881232077E-2</v>
      </c>
      <c r="P29" s="34">
        <f>+SUM(S29/P21)</f>
        <v>4.7455126628964839E-2</v>
      </c>
      <c r="Q29" s="29">
        <v>203</v>
      </c>
      <c r="R29" s="29">
        <v>-132</v>
      </c>
      <c r="S29" s="29">
        <v>386</v>
      </c>
      <c r="T29" s="34">
        <f>+SUM(W29/T21)</f>
        <v>8.0515297906602251E-2</v>
      </c>
      <c r="U29" s="34">
        <f>+SUM(X29/U21)</f>
        <v>-1.0526315789473684E-2</v>
      </c>
      <c r="V29" s="34">
        <f>+SUM(Y29/V21)</f>
        <v>0.1345206517620311</v>
      </c>
      <c r="W29" s="29">
        <v>70</v>
      </c>
      <c r="X29" s="29">
        <v>-9</v>
      </c>
      <c r="Y29" s="29">
        <v>142</v>
      </c>
      <c r="Z29" s="34">
        <f>+SUM(AC29/Z21)</f>
        <v>0</v>
      </c>
      <c r="AA29" s="34">
        <f>+SUM(AD29/AA21)</f>
        <v>0</v>
      </c>
      <c r="AB29" s="34">
        <f>+SUM(AE29/AB21)</f>
        <v>0</v>
      </c>
      <c r="AC29" s="29"/>
      <c r="AD29" s="29"/>
      <c r="AE29" s="29"/>
      <c r="AF29" s="34">
        <f>+SUM(AI29/AF21)</f>
        <v>0</v>
      </c>
      <c r="AG29" s="34">
        <f>+SUM(AJ29/AG21)</f>
        <v>0</v>
      </c>
      <c r="AH29" s="34">
        <f>+SUM(AK29/AH21)</f>
        <v>0</v>
      </c>
      <c r="AI29" s="29"/>
      <c r="AJ29" s="29"/>
      <c r="AK29" s="29"/>
      <c r="AL29" s="34">
        <f>+SUM(AO29/AL21)</f>
        <v>0</v>
      </c>
      <c r="AM29" s="34">
        <f>+SUM(AP29/AM21)</f>
        <v>0</v>
      </c>
      <c r="AN29" s="34">
        <f>+SUM(AQ29/AN21)</f>
        <v>0</v>
      </c>
      <c r="AO29" s="29"/>
      <c r="AP29" s="29"/>
      <c r="AQ29" s="29"/>
      <c r="AR29" s="34">
        <f>+SUM(AU29/AR21)</f>
        <v>0</v>
      </c>
      <c r="AS29" s="34">
        <f>+SUM(AV29/AS21)</f>
        <v>0</v>
      </c>
      <c r="AT29" s="34">
        <f>+SUM(AW29/AT21)</f>
        <v>0</v>
      </c>
      <c r="AU29" s="29"/>
      <c r="AV29" s="29"/>
      <c r="AW29" s="29"/>
      <c r="AX29" s="34"/>
      <c r="AY29" s="34"/>
      <c r="AZ29" s="34"/>
      <c r="BA29" s="29"/>
      <c r="BB29" s="29"/>
      <c r="BC29" s="29"/>
      <c r="BD29" s="34"/>
      <c r="BE29" s="34"/>
      <c r="BF29" s="34"/>
      <c r="BG29" s="29"/>
      <c r="BH29" s="29"/>
      <c r="BI29" s="29"/>
      <c r="BJ29" s="34"/>
      <c r="BK29" s="34"/>
      <c r="BL29" s="34"/>
      <c r="BM29" s="29"/>
      <c r="BN29" s="29"/>
      <c r="BO29" s="29"/>
      <c r="BP29" s="34">
        <f>+SUM(BS29/BP21)</f>
        <v>0</v>
      </c>
      <c r="BQ29" s="34">
        <f>+SUM(BT29/BQ21)</f>
        <v>0</v>
      </c>
      <c r="BR29" s="34">
        <f>+SUM(BU29/BR21)</f>
        <v>0</v>
      </c>
      <c r="BS29" s="29"/>
      <c r="BT29" s="29"/>
      <c r="BU29" s="29"/>
      <c r="BV29" s="34" t="e">
        <f>+SUM(BY29/BV21)</f>
        <v>#DIV/0!</v>
      </c>
      <c r="BW29" s="34" t="e">
        <f>+SUM(BZ29/BW21)</f>
        <v>#DIV/0!</v>
      </c>
      <c r="BX29" s="34" t="e">
        <f>+SUM(CA29/BX21)</f>
        <v>#DIV/0!</v>
      </c>
      <c r="BY29" s="29"/>
      <c r="BZ29" s="29"/>
      <c r="CA29" s="29"/>
      <c r="CB29" s="34" t="e">
        <f>+SUM(CE29/CB21)</f>
        <v>#DIV/0!</v>
      </c>
      <c r="CC29" s="34" t="e">
        <f>+SUM(CF29/CC21)</f>
        <v>#DIV/0!</v>
      </c>
      <c r="CD29" s="34" t="e">
        <f>+SUM(CG29/CD21)</f>
        <v>#DIV/0!</v>
      </c>
      <c r="CE29" s="29"/>
      <c r="CF29" s="29"/>
      <c r="CG29" s="29"/>
      <c r="CH29" s="34" t="e">
        <f>+SUM(CK29/CH21)</f>
        <v>#DIV/0!</v>
      </c>
      <c r="CI29" s="34" t="e">
        <f>+SUM(CL29/CI21)</f>
        <v>#DIV/0!</v>
      </c>
      <c r="CJ29" s="34" t="e">
        <f>+SUM(CM29/CJ21)</f>
        <v>#DIV/0!</v>
      </c>
      <c r="CK29" s="29"/>
      <c r="CL29" s="29"/>
      <c r="CM29" s="29"/>
      <c r="CN29" s="34" t="e">
        <f>+SUM(CQ29/CN21)</f>
        <v>#DIV/0!</v>
      </c>
      <c r="CO29" s="34" t="e">
        <f>+SUM(CR29/CO21)</f>
        <v>#DIV/0!</v>
      </c>
      <c r="CP29" s="34" t="e">
        <f>+SUM(CS29/CP21)</f>
        <v>#DIV/0!</v>
      </c>
      <c r="CQ29" s="29">
        <v>-6</v>
      </c>
      <c r="CR29" s="29">
        <v>17</v>
      </c>
      <c r="CS29" s="29">
        <v>-14</v>
      </c>
    </row>
    <row r="30" spans="1:97" x14ac:dyDescent="0.35">
      <c r="A30" s="41" t="s">
        <v>331</v>
      </c>
      <c r="B30" s="43">
        <f>+SUM(B28*(1-B29))</f>
        <v>45326.563956521743</v>
      </c>
      <c r="C30" s="43">
        <f>+SUM(C28*(1-C29))</f>
        <v>43952.791795115008</v>
      </c>
      <c r="D30" s="43">
        <f>+SUM(D28*(1-D29))</f>
        <v>44855.541325390914</v>
      </c>
      <c r="E30" s="44">
        <v>24680</v>
      </c>
      <c r="F30" s="45">
        <v>24849</v>
      </c>
      <c r="G30" s="45">
        <v>24051</v>
      </c>
      <c r="H30" s="43">
        <f>+SUM(H28*(1-H29))</f>
        <v>15196.033761160714</v>
      </c>
      <c r="I30" s="43">
        <f>+SUM(I28*(1-I29))</f>
        <v>15525.703511705686</v>
      </c>
      <c r="J30" s="43">
        <f>+SUM(J28*(1-J29))</f>
        <v>14523.215308370045</v>
      </c>
      <c r="K30" s="44">
        <v>15728</v>
      </c>
      <c r="L30" s="45">
        <v>15479</v>
      </c>
      <c r="M30" s="45">
        <v>14417</v>
      </c>
      <c r="N30" s="43">
        <f>+SUM(N28*(1-N29))</f>
        <v>5952.8194562446897</v>
      </c>
      <c r="O30" s="43">
        <f>+SUM(O28*(1-O29))</f>
        <v>5854.3581167329576</v>
      </c>
      <c r="P30" s="43">
        <f>+SUM(P28*(1-P29))</f>
        <v>6104.8600934349643</v>
      </c>
      <c r="Q30" s="45">
        <v>6033</v>
      </c>
      <c r="R30" s="45">
        <v>5893</v>
      </c>
      <c r="S30" s="45">
        <v>5937</v>
      </c>
      <c r="T30" s="43">
        <f>+SUM(T28*(1-T29))</f>
        <v>823.30660225442841</v>
      </c>
      <c r="U30" s="43">
        <f>+SUM(U28*(1-U29))</f>
        <v>868.04210526315796</v>
      </c>
      <c r="V30" s="43">
        <f>+SUM(V28*(1-V29))</f>
        <v>851.28548692686616</v>
      </c>
      <c r="W30" s="45">
        <v>831</v>
      </c>
      <c r="X30" s="45">
        <v>863</v>
      </c>
      <c r="Y30" s="45">
        <v>862</v>
      </c>
      <c r="Z30" s="43">
        <f>+SUM(Z28*(1-Z29))</f>
        <v>2393.7999999999997</v>
      </c>
      <c r="AA30" s="43">
        <f>+SUM(AA28*(1-AA29))</f>
        <v>2053</v>
      </c>
      <c r="AB30" s="43">
        <f>+SUM(AB28*(1-AB29))</f>
        <v>2029</v>
      </c>
      <c r="AC30" s="45"/>
      <c r="AD30" s="45"/>
      <c r="AE30" s="45"/>
      <c r="AF30" s="43">
        <f>+SUM(AF28*(1-AF29))</f>
        <v>40.900000000000006</v>
      </c>
      <c r="AG30" s="43">
        <f>+SUM(AG28*(1-AG29))</f>
        <v>36.9</v>
      </c>
      <c r="AH30" s="43">
        <f>+SUM(AH28*(1-AH29))</f>
        <v>37</v>
      </c>
      <c r="AI30" s="45"/>
      <c r="AJ30" s="45"/>
      <c r="AK30" s="45"/>
      <c r="AL30" s="43">
        <f>+SUM(AL28*(1-AL29))</f>
        <v>9666</v>
      </c>
      <c r="AM30" s="43">
        <f>+SUM(AM28*(1-AM29))</f>
        <v>8177</v>
      </c>
      <c r="AN30" s="43">
        <f>+SUM(AN28*(1-AN29))</f>
        <v>8176</v>
      </c>
      <c r="AO30" s="45"/>
      <c r="AP30" s="45"/>
      <c r="AQ30" s="45"/>
      <c r="AR30" s="43">
        <f>+SUM(AR28*(1-AR29))</f>
        <v>160</v>
      </c>
      <c r="AS30" s="43">
        <f>+SUM(AS28*(1-AS29))</f>
        <v>106.39999999999999</v>
      </c>
      <c r="AT30" s="43">
        <f>+SUM(AT28*(1-AT29))</f>
        <v>159.9</v>
      </c>
      <c r="AU30" s="45"/>
      <c r="AV30" s="45"/>
      <c r="AW30" s="45"/>
      <c r="AX30" s="43"/>
      <c r="AY30" s="43"/>
      <c r="AZ30" s="43"/>
      <c r="BA30" s="45"/>
      <c r="BB30" s="45"/>
      <c r="BC30" s="45"/>
      <c r="BD30" s="43"/>
      <c r="BE30" s="43"/>
      <c r="BF30" s="43"/>
      <c r="BG30" s="45"/>
      <c r="BH30" s="45"/>
      <c r="BI30" s="45"/>
      <c r="BJ30" s="43"/>
      <c r="BK30" s="43"/>
      <c r="BL30" s="43"/>
      <c r="BM30" s="45"/>
      <c r="BN30" s="45"/>
      <c r="BO30" s="45"/>
      <c r="BP30" s="43">
        <f>+SUM(BP28*(1-BP29))</f>
        <v>7962</v>
      </c>
      <c r="BQ30" s="43">
        <f>+SUM(BQ28*(1-BQ29))</f>
        <v>6844</v>
      </c>
      <c r="BR30" s="43">
        <f>+SUM(BR28*(1-BR29))</f>
        <v>7045</v>
      </c>
      <c r="BS30" s="45"/>
      <c r="BT30" s="45"/>
      <c r="BU30" s="45"/>
      <c r="BV30" s="43" t="e">
        <f>+SUM(BV28*(1-BV29))</f>
        <v>#DIV/0!</v>
      </c>
      <c r="BW30" s="43" t="e">
        <f>+SUM(BW28*(1-BW29))</f>
        <v>#DIV/0!</v>
      </c>
      <c r="BX30" s="43" t="e">
        <f>+SUM(BX28*(1-BX29))</f>
        <v>#DIV/0!</v>
      </c>
      <c r="BY30" s="45"/>
      <c r="BZ30" s="45"/>
      <c r="CA30" s="45"/>
      <c r="CB30" s="43" t="e">
        <f>+SUM(CB28*(1-CB29))</f>
        <v>#DIV/0!</v>
      </c>
      <c r="CC30" s="43" t="e">
        <f>+SUM(CC28*(1-CC29))</f>
        <v>#DIV/0!</v>
      </c>
      <c r="CD30" s="43" t="e">
        <f>+SUM(CD28*(1-CD29))</f>
        <v>#DIV/0!</v>
      </c>
      <c r="CE30" s="45"/>
      <c r="CF30" s="45"/>
      <c r="CG30" s="45"/>
      <c r="CH30" s="43" t="e">
        <f>+SUM(CH28*(1-CH29))</f>
        <v>#DIV/0!</v>
      </c>
      <c r="CI30" s="43" t="e">
        <f>+SUM(CI28*(1-CI29))</f>
        <v>#DIV/0!</v>
      </c>
      <c r="CJ30" s="43" t="e">
        <f>+SUM(CJ28*(1-CJ29))</f>
        <v>#DIV/0!</v>
      </c>
      <c r="CK30" s="45"/>
      <c r="CL30" s="45"/>
      <c r="CM30" s="45"/>
      <c r="CN30" s="43" t="e">
        <f>+SUM(CN28*(1-CN29))</f>
        <v>#DIV/0!</v>
      </c>
      <c r="CO30" s="43" t="e">
        <f>+SUM(CO28*(1-CO29))</f>
        <v>#DIV/0!</v>
      </c>
      <c r="CP30" s="43" t="e">
        <f>+SUM(CP28*(1-CP29))</f>
        <v>#DIV/0!</v>
      </c>
      <c r="CQ30" s="45">
        <v>4565</v>
      </c>
      <c r="CR30" s="45">
        <v>4218</v>
      </c>
      <c r="CS30" s="45">
        <v>4172</v>
      </c>
    </row>
    <row r="31" spans="1:97" x14ac:dyDescent="0.35">
      <c r="A31" s="41" t="s">
        <v>319</v>
      </c>
      <c r="B31" s="42"/>
      <c r="C31" s="42"/>
      <c r="D31" s="42"/>
      <c r="E31" s="46"/>
      <c r="F31" s="41"/>
      <c r="G31" s="41"/>
      <c r="H31" s="42"/>
      <c r="I31" s="42"/>
      <c r="J31" s="42"/>
      <c r="K31" s="46"/>
      <c r="L31" s="41"/>
      <c r="M31" s="41"/>
      <c r="N31" s="42"/>
      <c r="O31" s="42"/>
      <c r="P31" s="42"/>
      <c r="Q31" s="41"/>
      <c r="R31" s="41"/>
      <c r="S31" s="41"/>
      <c r="T31" s="42"/>
      <c r="U31" s="42"/>
      <c r="V31" s="42"/>
      <c r="W31" s="41"/>
      <c r="X31" s="41"/>
      <c r="Y31" s="41"/>
      <c r="Z31" s="42"/>
      <c r="AA31" s="42"/>
      <c r="AB31" s="42"/>
      <c r="AC31" s="41"/>
      <c r="AD31" s="41"/>
      <c r="AE31" s="41"/>
      <c r="AF31" s="42"/>
      <c r="AG31" s="42"/>
      <c r="AH31" s="42"/>
      <c r="AI31" s="41"/>
      <c r="AJ31" s="41"/>
      <c r="AK31" s="41"/>
      <c r="AL31" s="42"/>
      <c r="AM31" s="42"/>
      <c r="AN31" s="42"/>
      <c r="AO31" s="41"/>
      <c r="AP31" s="41"/>
      <c r="AQ31" s="41"/>
      <c r="AR31" s="42"/>
      <c r="AS31" s="42"/>
      <c r="AT31" s="42"/>
      <c r="AU31" s="41"/>
      <c r="AV31" s="41"/>
      <c r="AW31" s="41"/>
      <c r="AX31" s="42"/>
      <c r="AY31" s="42"/>
      <c r="AZ31" s="42"/>
      <c r="BA31" s="41"/>
      <c r="BB31" s="41"/>
      <c r="BC31" s="41"/>
      <c r="BD31" s="42"/>
      <c r="BE31" s="42"/>
      <c r="BF31" s="42"/>
      <c r="BG31" s="41"/>
      <c r="BH31" s="41"/>
      <c r="BI31" s="41"/>
      <c r="BJ31" s="42"/>
      <c r="BK31" s="42"/>
      <c r="BL31" s="42"/>
      <c r="BM31" s="41"/>
      <c r="BN31" s="41"/>
      <c r="BO31" s="41"/>
      <c r="BP31" s="42"/>
      <c r="BQ31" s="42"/>
      <c r="BR31" s="42"/>
      <c r="BS31" s="41"/>
      <c r="BT31" s="41"/>
      <c r="BU31" s="41"/>
      <c r="BV31" s="42"/>
      <c r="BW31" s="42"/>
      <c r="BX31" s="42"/>
      <c r="BY31" s="41"/>
      <c r="BZ31" s="41"/>
      <c r="CA31" s="41"/>
      <c r="CB31" s="42"/>
      <c r="CC31" s="42"/>
      <c r="CD31" s="42"/>
      <c r="CE31" s="41"/>
      <c r="CF31" s="41"/>
      <c r="CG31" s="41"/>
      <c r="CH31" s="42"/>
      <c r="CI31" s="42"/>
      <c r="CJ31" s="42"/>
      <c r="CK31" s="41"/>
      <c r="CL31" s="41"/>
      <c r="CM31" s="41"/>
      <c r="CN31" s="42"/>
      <c r="CO31" s="42"/>
      <c r="CP31" s="42"/>
      <c r="CQ31" s="41"/>
      <c r="CR31" s="41"/>
      <c r="CS31" s="41"/>
    </row>
    <row r="32" spans="1:97" x14ac:dyDescent="0.35">
      <c r="A32" s="41" t="s">
        <v>343</v>
      </c>
      <c r="B32" s="47"/>
      <c r="C32" s="47"/>
      <c r="D32" s="47"/>
      <c r="E32" s="44"/>
      <c r="F32" s="45"/>
      <c r="G32" s="45"/>
      <c r="H32" s="47">
        <f t="shared" ref="H32:J35" si="90">+SUM(K32/H$30)</f>
        <v>0.46972783241926547</v>
      </c>
      <c r="I32" s="47">
        <f t="shared" si="90"/>
        <v>0.42439300705647182</v>
      </c>
      <c r="J32" s="47">
        <f t="shared" si="90"/>
        <v>0.40032457527840032</v>
      </c>
      <c r="K32" s="44">
        <v>7138</v>
      </c>
      <c r="L32" s="45">
        <v>6589</v>
      </c>
      <c r="M32" s="45">
        <v>5814</v>
      </c>
      <c r="N32" s="47">
        <f t="shared" ref="N32:P35" si="91">+SUM(Q32/N$30)</f>
        <v>0.31581673420782524</v>
      </c>
      <c r="O32" s="47">
        <f t="shared" si="91"/>
        <v>0.31651633928982675</v>
      </c>
      <c r="P32" s="47">
        <f t="shared" si="91"/>
        <v>0.31286548270843634</v>
      </c>
      <c r="Q32" s="45">
        <v>1880</v>
      </c>
      <c r="R32" s="45">
        <v>1853</v>
      </c>
      <c r="S32" s="45">
        <v>1910</v>
      </c>
      <c r="T32" s="47">
        <f t="shared" ref="T32:V35" si="92">+SUM(W32/T$30)</f>
        <v>0.65467712578045323</v>
      </c>
      <c r="U32" s="47">
        <f t="shared" si="92"/>
        <v>0.6266977105161039</v>
      </c>
      <c r="V32" s="47">
        <f t="shared" si="92"/>
        <v>0.61319029634161371</v>
      </c>
      <c r="W32" s="45">
        <v>539</v>
      </c>
      <c r="X32" s="45">
        <v>544</v>
      </c>
      <c r="Y32" s="45">
        <v>522</v>
      </c>
      <c r="Z32" s="47">
        <f t="shared" ref="Z32:AB35" si="93">+SUM(AC32/Z$30)</f>
        <v>0</v>
      </c>
      <c r="AA32" s="47">
        <f t="shared" si="93"/>
        <v>0</v>
      </c>
      <c r="AB32" s="47">
        <f t="shared" si="93"/>
        <v>0</v>
      </c>
      <c r="AC32" s="45"/>
      <c r="AD32" s="45"/>
      <c r="AE32" s="45"/>
      <c r="AF32" s="47">
        <f t="shared" ref="AF32:AH35" si="94">+SUM(AI32/AF$30)</f>
        <v>0</v>
      </c>
      <c r="AG32" s="47">
        <f t="shared" si="94"/>
        <v>0</v>
      </c>
      <c r="AH32" s="47">
        <f t="shared" si="94"/>
        <v>0</v>
      </c>
      <c r="AI32" s="45"/>
      <c r="AJ32" s="45"/>
      <c r="AK32" s="45"/>
      <c r="AL32" s="47">
        <f t="shared" ref="AL32:AN35" si="95">+SUM(AO32/AL$30)</f>
        <v>0</v>
      </c>
      <c r="AM32" s="47">
        <f t="shared" si="95"/>
        <v>0</v>
      </c>
      <c r="AN32" s="47">
        <f t="shared" si="95"/>
        <v>0</v>
      </c>
      <c r="AO32" s="45"/>
      <c r="AP32" s="45"/>
      <c r="AQ32" s="45"/>
      <c r="AR32" s="47">
        <f t="shared" ref="AR32:AT35" si="96">+SUM(AU32/AR$30)</f>
        <v>0</v>
      </c>
      <c r="AS32" s="47">
        <f t="shared" si="96"/>
        <v>0</v>
      </c>
      <c r="AT32" s="47">
        <f t="shared" si="96"/>
        <v>0</v>
      </c>
      <c r="AU32" s="45"/>
      <c r="AV32" s="45"/>
      <c r="AW32" s="45"/>
      <c r="AX32" s="47"/>
      <c r="AY32" s="47"/>
      <c r="AZ32" s="47"/>
      <c r="BA32" s="45"/>
      <c r="BB32" s="45"/>
      <c r="BC32" s="45"/>
      <c r="BD32" s="47"/>
      <c r="BE32" s="47"/>
      <c r="BF32" s="47"/>
      <c r="BG32" s="45"/>
      <c r="BH32" s="45"/>
      <c r="BI32" s="45"/>
      <c r="BJ32" s="47"/>
      <c r="BK32" s="47"/>
      <c r="BL32" s="47"/>
      <c r="BM32" s="45"/>
      <c r="BN32" s="45"/>
      <c r="BO32" s="45"/>
      <c r="BP32" s="47">
        <f t="shared" ref="BP32:BR35" si="97">+SUM(BS32/BP$30)</f>
        <v>0</v>
      </c>
      <c r="BQ32" s="47">
        <f t="shared" si="97"/>
        <v>0</v>
      </c>
      <c r="BR32" s="47">
        <f t="shared" si="97"/>
        <v>0</v>
      </c>
      <c r="BS32" s="45"/>
      <c r="BT32" s="45"/>
      <c r="BU32" s="45"/>
      <c r="BV32" s="47" t="e">
        <f t="shared" ref="BV32:BX35" si="98">+SUM(BY32/BV$30)</f>
        <v>#DIV/0!</v>
      </c>
      <c r="BW32" s="47" t="e">
        <f t="shared" si="98"/>
        <v>#DIV/0!</v>
      </c>
      <c r="BX32" s="47" t="e">
        <f t="shared" si="98"/>
        <v>#DIV/0!</v>
      </c>
      <c r="BY32" s="45"/>
      <c r="BZ32" s="45"/>
      <c r="CA32" s="45"/>
      <c r="CB32" s="47" t="e">
        <f t="shared" ref="CB32:CD35" si="99">+SUM(CE32/CB$30)</f>
        <v>#DIV/0!</v>
      </c>
      <c r="CC32" s="47" t="e">
        <f t="shared" si="99"/>
        <v>#DIV/0!</v>
      </c>
      <c r="CD32" s="47" t="e">
        <f t="shared" si="99"/>
        <v>#DIV/0!</v>
      </c>
      <c r="CE32" s="45"/>
      <c r="CF32" s="45"/>
      <c r="CG32" s="45"/>
      <c r="CH32" s="47" t="e">
        <f t="shared" ref="CH32:CJ35" si="100">+SUM(CK32/CH$30)</f>
        <v>#DIV/0!</v>
      </c>
      <c r="CI32" s="47" t="e">
        <f t="shared" si="100"/>
        <v>#DIV/0!</v>
      </c>
      <c r="CJ32" s="47" t="e">
        <f t="shared" si="100"/>
        <v>#DIV/0!</v>
      </c>
      <c r="CK32" s="45"/>
      <c r="CL32" s="45"/>
      <c r="CM32" s="45"/>
      <c r="CN32" s="47" t="e">
        <f t="shared" ref="CN32:CP35" si="101">+SUM(CQ32/CN$30)</f>
        <v>#DIV/0!</v>
      </c>
      <c r="CO32" s="47" t="e">
        <f t="shared" si="101"/>
        <v>#DIV/0!</v>
      </c>
      <c r="CP32" s="47" t="e">
        <f t="shared" si="101"/>
        <v>#DIV/0!</v>
      </c>
      <c r="CQ32" s="45"/>
      <c r="CR32" s="45"/>
      <c r="CS32" s="45"/>
    </row>
    <row r="33" spans="1:97" x14ac:dyDescent="0.35">
      <c r="A33" s="41" t="s">
        <v>332</v>
      </c>
      <c r="B33" s="47"/>
      <c r="C33" s="47"/>
      <c r="D33" s="47"/>
      <c r="E33" s="44"/>
      <c r="F33" s="45"/>
      <c r="G33" s="45"/>
      <c r="H33" s="47">
        <f t="shared" si="90"/>
        <v>0.48348142123624871</v>
      </c>
      <c r="I33" s="47">
        <f t="shared" si="90"/>
        <v>0.49382625361996801</v>
      </c>
      <c r="J33" s="47">
        <f t="shared" si="90"/>
        <v>0.50670597686166974</v>
      </c>
      <c r="K33" s="44">
        <v>7347</v>
      </c>
      <c r="L33" s="45">
        <v>7667</v>
      </c>
      <c r="M33" s="45">
        <v>7359</v>
      </c>
      <c r="N33" s="47">
        <f t="shared" si="91"/>
        <v>0.65884746359738866</v>
      </c>
      <c r="O33" s="47">
        <f t="shared" si="91"/>
        <v>0.6502847834195199</v>
      </c>
      <c r="P33" s="47">
        <f t="shared" si="91"/>
        <v>0.62032543613447566</v>
      </c>
      <c r="Q33" s="45">
        <v>3922</v>
      </c>
      <c r="R33" s="45">
        <v>3807</v>
      </c>
      <c r="S33" s="45">
        <v>3787</v>
      </c>
      <c r="T33" s="47">
        <f t="shared" si="92"/>
        <v>0.32187279838927663</v>
      </c>
      <c r="U33" s="47">
        <f t="shared" si="92"/>
        <v>0.33408517656189363</v>
      </c>
      <c r="V33" s="47">
        <f t="shared" si="92"/>
        <v>0.36415515683122657</v>
      </c>
      <c r="W33" s="45">
        <v>265</v>
      </c>
      <c r="X33" s="45">
        <v>290</v>
      </c>
      <c r="Y33" s="45">
        <v>310</v>
      </c>
      <c r="Z33" s="47">
        <f t="shared" si="93"/>
        <v>0</v>
      </c>
      <c r="AA33" s="47">
        <f t="shared" si="93"/>
        <v>0</v>
      </c>
      <c r="AB33" s="47">
        <f t="shared" si="93"/>
        <v>0</v>
      </c>
      <c r="AC33" s="45"/>
      <c r="AD33" s="45"/>
      <c r="AE33" s="45"/>
      <c r="AF33" s="47">
        <f t="shared" si="94"/>
        <v>0</v>
      </c>
      <c r="AG33" s="47">
        <f t="shared" si="94"/>
        <v>0</v>
      </c>
      <c r="AH33" s="47">
        <f t="shared" si="94"/>
        <v>0</v>
      </c>
      <c r="AI33" s="45"/>
      <c r="AJ33" s="45"/>
      <c r="AK33" s="45"/>
      <c r="AL33" s="47">
        <f t="shared" si="95"/>
        <v>0</v>
      </c>
      <c r="AM33" s="47">
        <f t="shared" si="95"/>
        <v>0</v>
      </c>
      <c r="AN33" s="47">
        <f t="shared" si="95"/>
        <v>0</v>
      </c>
      <c r="AO33" s="45"/>
      <c r="AP33" s="45"/>
      <c r="AQ33" s="45"/>
      <c r="AR33" s="47">
        <f t="shared" si="96"/>
        <v>0</v>
      </c>
      <c r="AS33" s="47">
        <f t="shared" si="96"/>
        <v>0</v>
      </c>
      <c r="AT33" s="47">
        <f t="shared" si="96"/>
        <v>0</v>
      </c>
      <c r="AU33" s="45"/>
      <c r="AV33" s="45"/>
      <c r="AW33" s="45"/>
      <c r="AX33" s="47"/>
      <c r="AY33" s="47"/>
      <c r="AZ33" s="47"/>
      <c r="BA33" s="45"/>
      <c r="BB33" s="45"/>
      <c r="BC33" s="45"/>
      <c r="BD33" s="47"/>
      <c r="BE33" s="47"/>
      <c r="BF33" s="47"/>
      <c r="BG33" s="45"/>
      <c r="BH33" s="45"/>
      <c r="BI33" s="45"/>
      <c r="BJ33" s="47"/>
      <c r="BK33" s="47"/>
      <c r="BL33" s="47"/>
      <c r="BM33" s="45"/>
      <c r="BN33" s="45"/>
      <c r="BO33" s="45"/>
      <c r="BP33" s="47">
        <f t="shared" si="97"/>
        <v>0</v>
      </c>
      <c r="BQ33" s="47">
        <f t="shared" si="97"/>
        <v>0</v>
      </c>
      <c r="BR33" s="47">
        <f t="shared" si="97"/>
        <v>0</v>
      </c>
      <c r="BS33" s="45"/>
      <c r="BT33" s="45"/>
      <c r="BU33" s="45"/>
      <c r="BV33" s="47" t="e">
        <f t="shared" si="98"/>
        <v>#DIV/0!</v>
      </c>
      <c r="BW33" s="47" t="e">
        <f t="shared" si="98"/>
        <v>#DIV/0!</v>
      </c>
      <c r="BX33" s="47" t="e">
        <f t="shared" si="98"/>
        <v>#DIV/0!</v>
      </c>
      <c r="BY33" s="45"/>
      <c r="BZ33" s="45"/>
      <c r="CA33" s="45"/>
      <c r="CB33" s="47" t="e">
        <f t="shared" si="99"/>
        <v>#DIV/0!</v>
      </c>
      <c r="CC33" s="47" t="e">
        <f t="shared" si="99"/>
        <v>#DIV/0!</v>
      </c>
      <c r="CD33" s="47" t="e">
        <f t="shared" si="99"/>
        <v>#DIV/0!</v>
      </c>
      <c r="CE33" s="45"/>
      <c r="CF33" s="45"/>
      <c r="CG33" s="45"/>
      <c r="CH33" s="47" t="e">
        <f t="shared" si="100"/>
        <v>#DIV/0!</v>
      </c>
      <c r="CI33" s="47" t="e">
        <f t="shared" si="100"/>
        <v>#DIV/0!</v>
      </c>
      <c r="CJ33" s="47" t="e">
        <f t="shared" si="100"/>
        <v>#DIV/0!</v>
      </c>
      <c r="CK33" s="45"/>
      <c r="CL33" s="45"/>
      <c r="CM33" s="45"/>
      <c r="CN33" s="47" t="e">
        <f t="shared" si="101"/>
        <v>#DIV/0!</v>
      </c>
      <c r="CO33" s="47" t="e">
        <f t="shared" si="101"/>
        <v>#DIV/0!</v>
      </c>
      <c r="CP33" s="47" t="e">
        <f t="shared" si="101"/>
        <v>#DIV/0!</v>
      </c>
      <c r="CQ33" s="45"/>
      <c r="CR33" s="45"/>
      <c r="CS33" s="45"/>
    </row>
    <row r="34" spans="1:97" x14ac:dyDescent="0.35">
      <c r="A34" s="41" t="s">
        <v>333</v>
      </c>
      <c r="B34" s="47"/>
      <c r="C34" s="47"/>
      <c r="D34" s="47"/>
      <c r="E34" s="46"/>
      <c r="F34" s="41"/>
      <c r="G34" s="41"/>
      <c r="H34" s="47">
        <f t="shared" si="90"/>
        <v>1.8294247325939452E-2</v>
      </c>
      <c r="I34" s="47">
        <f t="shared" si="90"/>
        <v>1.7454925620322335E-2</v>
      </c>
      <c r="J34" s="47">
        <f t="shared" si="90"/>
        <v>1.9348332585694957E-2</v>
      </c>
      <c r="K34" s="46">
        <v>278</v>
      </c>
      <c r="L34" s="41">
        <v>271</v>
      </c>
      <c r="M34" s="41">
        <v>281</v>
      </c>
      <c r="N34" s="47">
        <f t="shared" si="91"/>
        <v>3.0741735297889372E-2</v>
      </c>
      <c r="O34" s="47">
        <f t="shared" si="91"/>
        <v>3.2112828810840488E-2</v>
      </c>
      <c r="P34" s="47">
        <f t="shared" si="91"/>
        <v>3.0631332600250052E-2</v>
      </c>
      <c r="Q34" s="41">
        <v>183</v>
      </c>
      <c r="R34" s="41">
        <v>188</v>
      </c>
      <c r="S34" s="41">
        <v>187</v>
      </c>
      <c r="T34" s="47">
        <f t="shared" si="92"/>
        <v>2.7936129671522123E-2</v>
      </c>
      <c r="U34" s="47">
        <f t="shared" si="92"/>
        <v>2.7648428405122234E-2</v>
      </c>
      <c r="V34" s="47">
        <f t="shared" si="92"/>
        <v>2.9367351357356981E-2</v>
      </c>
      <c r="W34" s="41">
        <v>23</v>
      </c>
      <c r="X34" s="41">
        <v>24</v>
      </c>
      <c r="Y34" s="41">
        <v>25</v>
      </c>
      <c r="Z34" s="47">
        <f t="shared" si="93"/>
        <v>0</v>
      </c>
      <c r="AA34" s="47">
        <f t="shared" si="93"/>
        <v>0</v>
      </c>
      <c r="AB34" s="47">
        <f t="shared" si="93"/>
        <v>0</v>
      </c>
      <c r="AC34" s="41"/>
      <c r="AD34" s="41"/>
      <c r="AE34" s="41"/>
      <c r="AF34" s="47">
        <f t="shared" si="94"/>
        <v>0</v>
      </c>
      <c r="AG34" s="47">
        <f t="shared" si="94"/>
        <v>0</v>
      </c>
      <c r="AH34" s="47">
        <f t="shared" si="94"/>
        <v>0</v>
      </c>
      <c r="AI34" s="41"/>
      <c r="AJ34" s="41"/>
      <c r="AK34" s="41"/>
      <c r="AL34" s="47">
        <f t="shared" si="95"/>
        <v>0</v>
      </c>
      <c r="AM34" s="47">
        <f t="shared" si="95"/>
        <v>0</v>
      </c>
      <c r="AN34" s="47">
        <f t="shared" si="95"/>
        <v>0</v>
      </c>
      <c r="AO34" s="41"/>
      <c r="AP34" s="41"/>
      <c r="AQ34" s="41"/>
      <c r="AR34" s="47">
        <f t="shared" si="96"/>
        <v>0</v>
      </c>
      <c r="AS34" s="47">
        <f t="shared" si="96"/>
        <v>0</v>
      </c>
      <c r="AT34" s="47">
        <f t="shared" si="96"/>
        <v>0</v>
      </c>
      <c r="AU34" s="41"/>
      <c r="AV34" s="41"/>
      <c r="AW34" s="41"/>
      <c r="AX34" s="47"/>
      <c r="AY34" s="47"/>
      <c r="AZ34" s="47"/>
      <c r="BA34" s="41"/>
      <c r="BB34" s="41"/>
      <c r="BC34" s="41"/>
      <c r="BD34" s="47"/>
      <c r="BE34" s="47"/>
      <c r="BF34" s="47"/>
      <c r="BG34" s="41"/>
      <c r="BH34" s="41"/>
      <c r="BI34" s="41"/>
      <c r="BJ34" s="47"/>
      <c r="BK34" s="47"/>
      <c r="BL34" s="47"/>
      <c r="BM34" s="41"/>
      <c r="BN34" s="41"/>
      <c r="BO34" s="41"/>
      <c r="BP34" s="47">
        <f t="shared" si="97"/>
        <v>0</v>
      </c>
      <c r="BQ34" s="47">
        <f t="shared" si="97"/>
        <v>0</v>
      </c>
      <c r="BR34" s="47">
        <f t="shared" si="97"/>
        <v>0</v>
      </c>
      <c r="BS34" s="41"/>
      <c r="BT34" s="41"/>
      <c r="BU34" s="41"/>
      <c r="BV34" s="47" t="e">
        <f t="shared" si="98"/>
        <v>#DIV/0!</v>
      </c>
      <c r="BW34" s="47" t="e">
        <f t="shared" si="98"/>
        <v>#DIV/0!</v>
      </c>
      <c r="BX34" s="47" t="e">
        <f t="shared" si="98"/>
        <v>#DIV/0!</v>
      </c>
      <c r="BY34" s="41"/>
      <c r="BZ34" s="41"/>
      <c r="CA34" s="41"/>
      <c r="CB34" s="47" t="e">
        <f t="shared" si="99"/>
        <v>#DIV/0!</v>
      </c>
      <c r="CC34" s="47" t="e">
        <f t="shared" si="99"/>
        <v>#DIV/0!</v>
      </c>
      <c r="CD34" s="47" t="e">
        <f t="shared" si="99"/>
        <v>#DIV/0!</v>
      </c>
      <c r="CE34" s="41"/>
      <c r="CF34" s="41"/>
      <c r="CG34" s="41"/>
      <c r="CH34" s="47" t="e">
        <f t="shared" si="100"/>
        <v>#DIV/0!</v>
      </c>
      <c r="CI34" s="47" t="e">
        <f t="shared" si="100"/>
        <v>#DIV/0!</v>
      </c>
      <c r="CJ34" s="47" t="e">
        <f t="shared" si="100"/>
        <v>#DIV/0!</v>
      </c>
      <c r="CK34" s="41"/>
      <c r="CL34" s="41"/>
      <c r="CM34" s="41"/>
      <c r="CN34" s="47" t="e">
        <f t="shared" si="101"/>
        <v>#DIV/0!</v>
      </c>
      <c r="CO34" s="47" t="e">
        <f t="shared" si="101"/>
        <v>#DIV/0!</v>
      </c>
      <c r="CP34" s="47" t="e">
        <f t="shared" si="101"/>
        <v>#DIV/0!</v>
      </c>
      <c r="CQ34" s="41"/>
      <c r="CR34" s="41"/>
      <c r="CS34" s="41"/>
    </row>
    <row r="35" spans="1:97" x14ac:dyDescent="0.35">
      <c r="A35" s="41" t="s">
        <v>334</v>
      </c>
      <c r="B35" s="47"/>
      <c r="C35" s="47"/>
      <c r="D35" s="47"/>
      <c r="E35" s="46"/>
      <c r="F35" s="41"/>
      <c r="G35" s="41"/>
      <c r="H35" s="47">
        <f t="shared" si="90"/>
        <v>6.3437605835272054E-2</v>
      </c>
      <c r="I35" s="47">
        <f t="shared" si="90"/>
        <v>6.1317672289840815E-2</v>
      </c>
      <c r="J35" s="47">
        <f t="shared" si="90"/>
        <v>6.6307630889766003E-2</v>
      </c>
      <c r="K35" s="46">
        <v>964</v>
      </c>
      <c r="L35" s="41">
        <v>952</v>
      </c>
      <c r="M35" s="41">
        <v>963</v>
      </c>
      <c r="N35" s="47">
        <f t="shared" si="91"/>
        <v>8.0634059797742609E-3</v>
      </c>
      <c r="O35" s="47">
        <f t="shared" si="91"/>
        <v>7.6865813642969264E-3</v>
      </c>
      <c r="P35" s="47">
        <f t="shared" si="91"/>
        <v>8.5178037177165919E-3</v>
      </c>
      <c r="Q35" s="41">
        <v>48</v>
      </c>
      <c r="R35" s="41">
        <v>45</v>
      </c>
      <c r="S35" s="41">
        <v>52</v>
      </c>
      <c r="T35" s="47">
        <f t="shared" si="92"/>
        <v>4.8584573341777602E-3</v>
      </c>
      <c r="U35" s="47">
        <f t="shared" si="92"/>
        <v>4.6080714008537053E-3</v>
      </c>
      <c r="V35" s="47">
        <f t="shared" si="92"/>
        <v>5.8734702714713961E-3</v>
      </c>
      <c r="W35" s="41">
        <v>4</v>
      </c>
      <c r="X35" s="41">
        <v>4</v>
      </c>
      <c r="Y35" s="41">
        <v>5</v>
      </c>
      <c r="Z35" s="47">
        <f t="shared" si="93"/>
        <v>0</v>
      </c>
      <c r="AA35" s="47">
        <f t="shared" si="93"/>
        <v>0</v>
      </c>
      <c r="AB35" s="47">
        <f t="shared" si="93"/>
        <v>0</v>
      </c>
      <c r="AC35" s="41"/>
      <c r="AD35" s="41"/>
      <c r="AE35" s="41"/>
      <c r="AF35" s="47">
        <f t="shared" si="94"/>
        <v>0</v>
      </c>
      <c r="AG35" s="47">
        <f t="shared" si="94"/>
        <v>0</v>
      </c>
      <c r="AH35" s="47">
        <f t="shared" si="94"/>
        <v>0</v>
      </c>
      <c r="AI35" s="41"/>
      <c r="AJ35" s="41"/>
      <c r="AK35" s="41"/>
      <c r="AL35" s="47">
        <f t="shared" si="95"/>
        <v>0</v>
      </c>
      <c r="AM35" s="47">
        <f t="shared" si="95"/>
        <v>0</v>
      </c>
      <c r="AN35" s="47">
        <f t="shared" si="95"/>
        <v>0</v>
      </c>
      <c r="AO35" s="41"/>
      <c r="AP35" s="41"/>
      <c r="AQ35" s="41"/>
      <c r="AR35" s="47">
        <f t="shared" si="96"/>
        <v>0</v>
      </c>
      <c r="AS35" s="47">
        <f t="shared" si="96"/>
        <v>0</v>
      </c>
      <c r="AT35" s="47">
        <f t="shared" si="96"/>
        <v>0</v>
      </c>
      <c r="AU35" s="41"/>
      <c r="AV35" s="41"/>
      <c r="AW35" s="41"/>
      <c r="AX35" s="47"/>
      <c r="AY35" s="47"/>
      <c r="AZ35" s="47"/>
      <c r="BA35" s="41"/>
      <c r="BB35" s="41"/>
      <c r="BC35" s="41"/>
      <c r="BD35" s="47"/>
      <c r="BE35" s="47"/>
      <c r="BF35" s="47"/>
      <c r="BG35" s="41"/>
      <c r="BH35" s="41"/>
      <c r="BI35" s="41"/>
      <c r="BJ35" s="47"/>
      <c r="BK35" s="47"/>
      <c r="BL35" s="47"/>
      <c r="BM35" s="41"/>
      <c r="BN35" s="41"/>
      <c r="BO35" s="41"/>
      <c r="BP35" s="47">
        <f t="shared" si="97"/>
        <v>0</v>
      </c>
      <c r="BQ35" s="47">
        <f t="shared" si="97"/>
        <v>0</v>
      </c>
      <c r="BR35" s="47">
        <f t="shared" si="97"/>
        <v>0</v>
      </c>
      <c r="BS35" s="41"/>
      <c r="BT35" s="41"/>
      <c r="BU35" s="41"/>
      <c r="BV35" s="47" t="e">
        <f t="shared" si="98"/>
        <v>#DIV/0!</v>
      </c>
      <c r="BW35" s="47" t="e">
        <f t="shared" si="98"/>
        <v>#DIV/0!</v>
      </c>
      <c r="BX35" s="47" t="e">
        <f t="shared" si="98"/>
        <v>#DIV/0!</v>
      </c>
      <c r="BY35" s="41"/>
      <c r="BZ35" s="41"/>
      <c r="CA35" s="41"/>
      <c r="CB35" s="47" t="e">
        <f t="shared" si="99"/>
        <v>#DIV/0!</v>
      </c>
      <c r="CC35" s="47" t="e">
        <f t="shared" si="99"/>
        <v>#DIV/0!</v>
      </c>
      <c r="CD35" s="47" t="e">
        <f t="shared" si="99"/>
        <v>#DIV/0!</v>
      </c>
      <c r="CE35" s="41"/>
      <c r="CF35" s="41"/>
      <c r="CG35" s="41"/>
      <c r="CH35" s="47" t="e">
        <f t="shared" si="100"/>
        <v>#DIV/0!</v>
      </c>
      <c r="CI35" s="47" t="e">
        <f t="shared" si="100"/>
        <v>#DIV/0!</v>
      </c>
      <c r="CJ35" s="47" t="e">
        <f t="shared" si="100"/>
        <v>#DIV/0!</v>
      </c>
      <c r="CK35" s="41"/>
      <c r="CL35" s="41"/>
      <c r="CM35" s="41"/>
      <c r="CN35" s="47" t="e">
        <f t="shared" si="101"/>
        <v>#DIV/0!</v>
      </c>
      <c r="CO35" s="47" t="e">
        <f t="shared" si="101"/>
        <v>#DIV/0!</v>
      </c>
      <c r="CP35" s="47" t="e">
        <f t="shared" si="101"/>
        <v>#DIV/0!</v>
      </c>
      <c r="CQ35" s="41"/>
      <c r="CR35" s="41"/>
      <c r="CS35" s="41"/>
    </row>
    <row r="36" spans="1:97" x14ac:dyDescent="0.35">
      <c r="A36" s="29" t="s">
        <v>335</v>
      </c>
      <c r="B36" s="34">
        <f>+SUM(B21/B28)</f>
        <v>0.49355164052273559</v>
      </c>
      <c r="C36" s="34">
        <f>+SUM(C21/C28)</f>
        <v>0.4781721283592244</v>
      </c>
      <c r="D36" s="34">
        <f>+SUM(D21/D28)</f>
        <v>0.51436231328992721</v>
      </c>
      <c r="E36" s="35">
        <v>0.91</v>
      </c>
      <c r="F36" s="36">
        <v>0.85</v>
      </c>
      <c r="G36" s="36">
        <v>0.96</v>
      </c>
      <c r="H36" s="34">
        <f>+SUM(H21/H28)</f>
        <v>0.91997689790155934</v>
      </c>
      <c r="I36" s="34">
        <f>+SUM(I21/I28)</f>
        <v>0.86472087978994638</v>
      </c>
      <c r="J36" s="34">
        <f>+SUM(J21/J28)</f>
        <v>0.99337506837658784</v>
      </c>
      <c r="K36" s="35">
        <v>0.92</v>
      </c>
      <c r="L36" s="36">
        <v>0.86</v>
      </c>
      <c r="M36" s="36">
        <v>0.99</v>
      </c>
      <c r="N36" s="34">
        <f>+SUM(N21/N28)</f>
        <v>1.1522271169848262</v>
      </c>
      <c r="O36" s="34">
        <f>+SUM(O21/O28)</f>
        <v>1.130542387060792</v>
      </c>
      <c r="P36" s="34">
        <f>+SUM(P21/P28)</f>
        <v>1.2691527539397722</v>
      </c>
      <c r="Q36" s="36">
        <v>1.1499999999999999</v>
      </c>
      <c r="R36" s="36">
        <v>1.1299999999999999</v>
      </c>
      <c r="S36" s="36">
        <v>1.27</v>
      </c>
      <c r="T36" s="34">
        <f>+SUM(T21/T28)</f>
        <v>0.97096269823542547</v>
      </c>
      <c r="U36" s="34">
        <f>+SUM(U21/U28)</f>
        <v>0.99534342258440045</v>
      </c>
      <c r="V36" s="34">
        <f>+SUM(V21/V28)</f>
        <v>1.0732004880032533</v>
      </c>
      <c r="W36" s="36">
        <v>0.97</v>
      </c>
      <c r="X36" s="36">
        <v>1</v>
      </c>
      <c r="Y36" s="36">
        <v>1.07</v>
      </c>
      <c r="Z36" s="34">
        <f>+SUM(Z21/Z28)</f>
        <v>0.91561533962737074</v>
      </c>
      <c r="AA36" s="34">
        <f>+SUM(AA21/AA28)</f>
        <v>0.96551388212372136</v>
      </c>
      <c r="AB36" s="34">
        <f>+SUM(AB21/AB28)</f>
        <v>0.86200098570724493</v>
      </c>
      <c r="AC36" s="36">
        <v>0.91</v>
      </c>
      <c r="AD36" s="36">
        <v>0.97</v>
      </c>
      <c r="AE36" s="36">
        <v>0.86</v>
      </c>
      <c r="AF36" s="34">
        <f>+SUM(AF21/AF28)</f>
        <v>1.1442542787286063</v>
      </c>
      <c r="AG36" s="34">
        <f>+SUM(AG21/AG28)</f>
        <v>1.2195121951219512</v>
      </c>
      <c r="AH36" s="34">
        <f>+SUM(AH21/AH28)</f>
        <v>0.72972972972972971</v>
      </c>
      <c r="AI36" s="36">
        <v>1.1599999999999999</v>
      </c>
      <c r="AJ36" s="36">
        <v>1.21</v>
      </c>
      <c r="AK36" s="36">
        <v>0.73</v>
      </c>
      <c r="AL36" s="34">
        <f>+SUM(AL21/AL28)</f>
        <v>0.91878750258638531</v>
      </c>
      <c r="AM36" s="34">
        <f>+SUM(AM21/AM28)</f>
        <v>0.92821328115445767</v>
      </c>
      <c r="AN36" s="34">
        <f>+SUM(AN21/AN28)</f>
        <v>0.91731898238747556</v>
      </c>
      <c r="AO36" s="36">
        <v>0.64</v>
      </c>
      <c r="AP36" s="36">
        <v>0.65</v>
      </c>
      <c r="AQ36" s="36">
        <v>0.61</v>
      </c>
      <c r="AR36" s="34">
        <f>+SUM(AR21/AR28)</f>
        <v>1</v>
      </c>
      <c r="AS36" s="34">
        <f>+SUM(AS21/AS28)</f>
        <v>1</v>
      </c>
      <c r="AT36" s="34">
        <f>+SUM(AT21/AT28)</f>
        <v>1</v>
      </c>
      <c r="AU36" s="36"/>
      <c r="AV36" s="36"/>
      <c r="AW36" s="36"/>
      <c r="AX36" s="34"/>
      <c r="AY36" s="34"/>
      <c r="AZ36" s="34"/>
      <c r="BA36" s="36"/>
      <c r="BB36" s="36"/>
      <c r="BC36" s="36"/>
      <c r="BD36" s="34"/>
      <c r="BE36" s="34"/>
      <c r="BF36" s="34"/>
      <c r="BG36" s="36"/>
      <c r="BH36" s="36"/>
      <c r="BI36" s="36"/>
      <c r="BJ36" s="34"/>
      <c r="BK36" s="34"/>
      <c r="BL36" s="34"/>
      <c r="BM36" s="36">
        <v>0.56999999999999995</v>
      </c>
      <c r="BN36" s="36">
        <v>0.54</v>
      </c>
      <c r="BO36" s="36">
        <v>0.53</v>
      </c>
      <c r="BP36" s="34">
        <f>+SUM(BP21/BP28)</f>
        <v>0.7815875408188897</v>
      </c>
      <c r="BQ36" s="34">
        <f>+SUM(BQ21/BQ28)</f>
        <v>0.74868497954412627</v>
      </c>
      <c r="BR36" s="34">
        <f>+SUM(BR21/BR28)</f>
        <v>0.74095102909865151</v>
      </c>
      <c r="BS36" s="36">
        <v>0.73</v>
      </c>
      <c r="BT36" s="36">
        <v>0.67</v>
      </c>
      <c r="BU36" s="36">
        <v>0.68</v>
      </c>
      <c r="BV36" s="34" t="e">
        <f>+SUM(BV21/BV28)</f>
        <v>#DIV/0!</v>
      </c>
      <c r="BW36" s="34" t="e">
        <f>+SUM(BW21/BW28)</f>
        <v>#DIV/0!</v>
      </c>
      <c r="BX36" s="34" t="e">
        <f>+SUM(BX21/BX28)</f>
        <v>#DIV/0!</v>
      </c>
      <c r="BY36" s="36"/>
      <c r="BZ36" s="36"/>
      <c r="CA36" s="36"/>
      <c r="CB36" s="34" t="e">
        <f>+SUM(CB21/CB28)</f>
        <v>#DIV/0!</v>
      </c>
      <c r="CC36" s="34" t="e">
        <f>+SUM(CC21/CC28)</f>
        <v>#DIV/0!</v>
      </c>
      <c r="CD36" s="34" t="e">
        <f>+SUM(CD21/CD28)</f>
        <v>#DIV/0!</v>
      </c>
      <c r="CE36" s="36"/>
      <c r="CF36" s="36"/>
      <c r="CG36" s="36"/>
      <c r="CH36" s="34" t="e">
        <f>+SUM(CH21/CH28)</f>
        <v>#DIV/0!</v>
      </c>
      <c r="CI36" s="34" t="e">
        <f>+SUM(CI21/CI28)</f>
        <v>#DIV/0!</v>
      </c>
      <c r="CJ36" s="34" t="e">
        <f>+SUM(CJ21/CJ28)</f>
        <v>#DIV/0!</v>
      </c>
      <c r="CK36" s="36"/>
      <c r="CL36" s="36"/>
      <c r="CM36" s="36"/>
      <c r="CN36" s="34" t="e">
        <f>+SUM(CN21/CN28)</f>
        <v>#DIV/0!</v>
      </c>
      <c r="CO36" s="34" t="e">
        <f>+SUM(CO21/CO28)</f>
        <v>#DIV/0!</v>
      </c>
      <c r="CP36" s="34" t="e">
        <f>+SUM(CP21/CP28)</f>
        <v>#DIV/0!</v>
      </c>
      <c r="CQ36" s="36">
        <v>0.16</v>
      </c>
      <c r="CR36" s="36">
        <v>0.17</v>
      </c>
      <c r="CS36" s="36">
        <v>0.16</v>
      </c>
    </row>
    <row r="37" spans="1:97" x14ac:dyDescent="0.35">
      <c r="A37" s="29" t="s">
        <v>336</v>
      </c>
      <c r="B37" s="53" t="s">
        <v>339</v>
      </c>
      <c r="C37" s="53" t="s">
        <v>339</v>
      </c>
      <c r="D37" s="53" t="s">
        <v>339</v>
      </c>
      <c r="E37" s="36"/>
      <c r="F37" s="36"/>
      <c r="G37" s="36"/>
      <c r="H37" s="53" t="s">
        <v>339</v>
      </c>
      <c r="I37" s="53" t="s">
        <v>339</v>
      </c>
      <c r="J37" s="53" t="s">
        <v>339</v>
      </c>
      <c r="K37" s="36">
        <v>0.87</v>
      </c>
      <c r="L37" s="36">
        <v>0.81</v>
      </c>
      <c r="M37" s="36">
        <v>0.87</v>
      </c>
      <c r="N37" s="53" t="s">
        <v>339</v>
      </c>
      <c r="O37" s="53" t="s">
        <v>339</v>
      </c>
      <c r="P37" s="53" t="s">
        <v>339</v>
      </c>
      <c r="Q37" s="36"/>
      <c r="R37" s="36"/>
      <c r="S37" s="36"/>
      <c r="T37" s="53" t="s">
        <v>339</v>
      </c>
      <c r="U37" s="53" t="s">
        <v>339</v>
      </c>
      <c r="V37" s="53" t="s">
        <v>339</v>
      </c>
      <c r="W37" s="36"/>
      <c r="X37" s="36"/>
      <c r="Y37" s="36"/>
      <c r="Z37" s="53" t="s">
        <v>339</v>
      </c>
      <c r="AA37" s="53" t="s">
        <v>339</v>
      </c>
      <c r="AB37" s="53" t="s">
        <v>339</v>
      </c>
      <c r="AC37" s="36"/>
      <c r="AD37" s="36"/>
      <c r="AE37" s="36"/>
      <c r="AF37" s="53" t="s">
        <v>339</v>
      </c>
      <c r="AG37" s="53" t="s">
        <v>339</v>
      </c>
      <c r="AH37" s="53" t="s">
        <v>339</v>
      </c>
      <c r="AI37" s="36"/>
      <c r="AJ37" s="36"/>
      <c r="AK37" s="36"/>
      <c r="AL37" s="53" t="s">
        <v>339</v>
      </c>
      <c r="AM37" s="53" t="s">
        <v>339</v>
      </c>
      <c r="AN37" s="53" t="s">
        <v>339</v>
      </c>
      <c r="AO37" s="36"/>
      <c r="AP37" s="36"/>
      <c r="AQ37" s="36"/>
      <c r="AR37" s="53" t="s">
        <v>339</v>
      </c>
      <c r="AS37" s="53" t="s">
        <v>339</v>
      </c>
      <c r="AT37" s="53" t="s">
        <v>339</v>
      </c>
      <c r="AU37" s="36"/>
      <c r="AV37" s="36"/>
      <c r="AW37" s="36"/>
      <c r="AX37" s="53"/>
      <c r="AY37" s="53"/>
      <c r="AZ37" s="53"/>
      <c r="BA37" s="36"/>
      <c r="BB37" s="36"/>
      <c r="BC37" s="36"/>
      <c r="BD37" s="53"/>
      <c r="BE37" s="53"/>
      <c r="BF37" s="53"/>
      <c r="BG37" s="36"/>
      <c r="BH37" s="36"/>
      <c r="BI37" s="36"/>
      <c r="BJ37" s="53"/>
      <c r="BK37" s="53"/>
      <c r="BL37" s="53"/>
      <c r="BM37" s="36"/>
      <c r="BN37" s="36"/>
      <c r="BO37" s="36"/>
      <c r="BP37" s="53" t="s">
        <v>339</v>
      </c>
      <c r="BQ37" s="53" t="s">
        <v>339</v>
      </c>
      <c r="BR37" s="53" t="s">
        <v>339</v>
      </c>
      <c r="BS37" s="36"/>
      <c r="BT37" s="36"/>
      <c r="BU37" s="36"/>
      <c r="BV37" s="53" t="s">
        <v>339</v>
      </c>
      <c r="BW37" s="53" t="s">
        <v>339</v>
      </c>
      <c r="BX37" s="53" t="s">
        <v>339</v>
      </c>
      <c r="BY37" s="36"/>
      <c r="BZ37" s="36"/>
      <c r="CA37" s="36"/>
      <c r="CB37" s="53" t="s">
        <v>339</v>
      </c>
      <c r="CC37" s="53" t="s">
        <v>339</v>
      </c>
      <c r="CD37" s="53" t="s">
        <v>339</v>
      </c>
      <c r="CE37" s="36"/>
      <c r="CF37" s="36"/>
      <c r="CG37" s="36"/>
      <c r="CH37" s="53" t="s">
        <v>339</v>
      </c>
      <c r="CI37" s="53" t="s">
        <v>339</v>
      </c>
      <c r="CJ37" s="53" t="s">
        <v>339</v>
      </c>
      <c r="CK37" s="36"/>
      <c r="CL37" s="36"/>
      <c r="CM37" s="36"/>
      <c r="CN37" s="53" t="s">
        <v>339</v>
      </c>
      <c r="CO37" s="53" t="s">
        <v>339</v>
      </c>
      <c r="CP37" s="53" t="s">
        <v>339</v>
      </c>
      <c r="CQ37" s="36"/>
      <c r="CR37" s="36"/>
      <c r="CS37" s="36"/>
    </row>
    <row r="38" spans="1:97" x14ac:dyDescent="0.35">
      <c r="B38" s="26"/>
      <c r="C38" s="26"/>
      <c r="D38" s="26"/>
      <c r="H38" s="26"/>
      <c r="I38" s="26"/>
      <c r="J38" s="26"/>
      <c r="N38" s="26"/>
      <c r="O38" s="26"/>
      <c r="P38" s="26"/>
      <c r="T38" s="26"/>
      <c r="U38" s="26"/>
      <c r="V38" s="26"/>
      <c r="Z38" s="26"/>
      <c r="AA38" s="26"/>
      <c r="AB38" s="26"/>
      <c r="AF38" s="26"/>
      <c r="AG38" s="26"/>
      <c r="AH38" s="26"/>
      <c r="AL38" s="26"/>
      <c r="AM38" s="26"/>
      <c r="AN38" s="26"/>
      <c r="AR38" s="26"/>
      <c r="AS38" s="26"/>
      <c r="AT38" s="26"/>
      <c r="AX38" s="26"/>
      <c r="AY38" s="26"/>
      <c r="AZ38" s="26"/>
      <c r="BD38" s="26"/>
      <c r="BE38" s="26"/>
      <c r="BF38" s="26"/>
      <c r="BJ38" s="26"/>
      <c r="BK38" s="26"/>
      <c r="BL38" s="26"/>
      <c r="BP38" s="26"/>
      <c r="BQ38" s="26"/>
      <c r="BR38" s="26"/>
      <c r="BV38" s="26"/>
      <c r="BW38" s="26"/>
      <c r="BX38" s="26"/>
      <c r="CB38" s="26"/>
      <c r="CC38" s="26"/>
      <c r="CD38" s="26"/>
      <c r="CH38" s="26"/>
      <c r="CI38" s="26"/>
      <c r="CJ38" s="26"/>
      <c r="CN38" s="26"/>
      <c r="CO38" s="26"/>
      <c r="CP38" s="26"/>
    </row>
    <row r="39" spans="1:97" x14ac:dyDescent="0.35">
      <c r="A39" s="38" t="s">
        <v>355</v>
      </c>
      <c r="B39" s="33">
        <f>+SUM((B12-E12)/E12)</f>
        <v>0</v>
      </c>
      <c r="C39" s="33">
        <f>+SUM((C12-F12)/F12)</f>
        <v>0</v>
      </c>
      <c r="D39" s="33">
        <f>+SUM((D12-G12)/G12)</f>
        <v>0</v>
      </c>
      <c r="H39" s="33">
        <f>+SUM((H12-K12)/K12)</f>
        <v>1.211605415860737E-2</v>
      </c>
      <c r="I39" s="33">
        <f>+SUM((I12-L12)/L12)</f>
        <v>5.2774609189957196E-2</v>
      </c>
      <c r="J39" s="33">
        <f>+SUM((J12-M12)/M12)</f>
        <v>8.4245700245700272E-2</v>
      </c>
      <c r="N39" s="33">
        <f>+SUM((N12-Q12)/Q12)</f>
        <v>0.12650165016501652</v>
      </c>
      <c r="O39" s="33">
        <f>+SUM((O12-R12)/R12)</f>
        <v>0.14394226600985247</v>
      </c>
      <c r="P39" s="33">
        <f>+SUM((P12-S12)/S12)</f>
        <v>0.11435041938490223</v>
      </c>
      <c r="T39" s="33">
        <f>+SUM((T12-W12)/W12)</f>
        <v>3.6899082568807522E-2</v>
      </c>
      <c r="U39" s="33">
        <f>+SUM((U12-X12)/X12)</f>
        <v>6.8750000000000006E-2</v>
      </c>
      <c r="V39" s="33">
        <f>+SUM((V12-Y12)/Y12)</f>
        <v>7.7439999999999856E-2</v>
      </c>
      <c r="Z39" s="33">
        <f>+SUM((Z12-AC12)/AC12)</f>
        <v>1.0935348226018316E-2</v>
      </c>
      <c r="AA39" s="33">
        <f>+SUM((AA12-AD12)/AD12)</f>
        <v>-1.4961773700305762E-2</v>
      </c>
      <c r="AB39" s="33">
        <f>+SUM((AB12-AE12)/AE12)</f>
        <v>-3.1296928327644137E-3</v>
      </c>
      <c r="AF39" s="33">
        <f>+SUM((AF12-AI12)/AI12)</f>
        <v>-1</v>
      </c>
      <c r="AG39" s="33">
        <f>+SUM((AG12-AJ12)/AJ12)</f>
        <v>-1</v>
      </c>
      <c r="AH39" s="33">
        <f>+SUM((AH12-AK12)/AK12)</f>
        <v>-1</v>
      </c>
      <c r="AL39" s="33">
        <f>+SUM((AL12-AO12)/AO12)</f>
        <v>8.3231441048035194E-3</v>
      </c>
      <c r="AM39" s="33">
        <f>+SUM((AM12-AP12)/AP12)</f>
        <v>-6.9158878504672417E-3</v>
      </c>
      <c r="AN39" s="33">
        <f>+SUM((AN12-AQ12)/AQ12)</f>
        <v>9.6153846153846159E-3</v>
      </c>
      <c r="AR39" s="33">
        <f>+SUM((AR12-AU12)/AU12)</f>
        <v>-1</v>
      </c>
      <c r="AS39" s="33">
        <f>+SUM((AS12-AV12)/AV12)</f>
        <v>-1</v>
      </c>
      <c r="AT39" s="33">
        <f>+SUM((AT12-AW12)/AW12)</f>
        <v>-1</v>
      </c>
      <c r="AX39" s="33"/>
      <c r="AY39" s="33"/>
      <c r="AZ39" s="33"/>
      <c r="BD39" s="33"/>
      <c r="BE39" s="33"/>
      <c r="BF39" s="33"/>
      <c r="BJ39" s="33"/>
      <c r="BK39" s="33"/>
      <c r="BL39" s="33"/>
      <c r="BP39" s="33">
        <f>+SUM((BP12-BS12)/BS12)</f>
        <v>0.27632792584009269</v>
      </c>
      <c r="BQ39" s="33">
        <f>+SUM((BQ12-BT12)/BT12)</f>
        <v>0.3517300613496932</v>
      </c>
      <c r="BR39" s="33">
        <f>+SUM((BR12-BU12)/BU12)</f>
        <v>0.25929961089494158</v>
      </c>
      <c r="BV39" s="33">
        <f>+SUM((BV12-BY12)/BY12)</f>
        <v>-1</v>
      </c>
      <c r="BW39" s="33">
        <f>+SUM((BW12-BZ12)/BZ12)</f>
        <v>-1</v>
      </c>
      <c r="BX39" s="33">
        <f>+SUM((BX12-CA12)/CA12)</f>
        <v>-1</v>
      </c>
      <c r="CB39" s="33">
        <f>+SUM((CB12-CE12)/CE12)</f>
        <v>-1</v>
      </c>
      <c r="CC39" s="33">
        <f>+SUM((CC12-CF12)/CF12)</f>
        <v>-1</v>
      </c>
      <c r="CD39" s="33">
        <f>+SUM((CD12-CG12)/CG12)</f>
        <v>-1</v>
      </c>
      <c r="CH39" s="33">
        <f>+SUM((CH12-CK12)/CK12)</f>
        <v>-1</v>
      </c>
      <c r="CI39" s="33">
        <f>+SUM((CI12-CL12)/CL12)</f>
        <v>-1</v>
      </c>
      <c r="CJ39" s="33">
        <f>+SUM((CJ12-CM12)/CM12)</f>
        <v>-1</v>
      </c>
      <c r="CN39" s="33">
        <f>+SUM((CN12-CQ12)/CQ12)</f>
        <v>-1</v>
      </c>
      <c r="CO39" s="33">
        <f>+SUM((CO12-CR12)/CR12)</f>
        <v>-1</v>
      </c>
      <c r="CP39" s="33">
        <f>+SUM((CP12-CS12)/CS12)</f>
        <v>-1</v>
      </c>
    </row>
    <row r="40" spans="1:97" x14ac:dyDescent="0.35">
      <c r="A40" s="38" t="s">
        <v>346</v>
      </c>
      <c r="B40" s="33">
        <f>+SUM(B21-E21)/E21</f>
        <v>0</v>
      </c>
      <c r="C40" s="33">
        <f>+SUM(C21-F21)/F21</f>
        <v>0</v>
      </c>
      <c r="D40" s="33">
        <f>+SUM(D21-G21)/G21</f>
        <v>0</v>
      </c>
      <c r="E40" s="38"/>
      <c r="F40" s="38"/>
      <c r="G40" s="38"/>
      <c r="H40" s="33">
        <f>+SUM(H21-K21)/K21</f>
        <v>-3.3766934016310576E-2</v>
      </c>
      <c r="I40" s="33">
        <f>+SUM(I21-L21)/L21</f>
        <v>5.8576171154555243E-3</v>
      </c>
      <c r="J40" s="33">
        <f>+SUM(J21-M21)/M21</f>
        <v>7.3343605546995379E-3</v>
      </c>
      <c r="K40" s="37"/>
      <c r="L40" s="37"/>
      <c r="M40" s="37"/>
      <c r="N40" s="33">
        <f>+SUM(N21-Q21)/Q21</f>
        <v>-1.4925373134328358E-2</v>
      </c>
      <c r="O40" s="33">
        <f>+SUM(O21-R21)/R21</f>
        <v>-3.5944700460828934E-3</v>
      </c>
      <c r="P40" s="33">
        <f>+SUM(P21-S21)/S21</f>
        <v>1.0685884691848906E-2</v>
      </c>
      <c r="Q40" s="37"/>
      <c r="R40" s="37"/>
      <c r="S40" s="37"/>
      <c r="T40" s="33">
        <f>+SUM(T21-W21)/W21</f>
        <v>-6.3999999999998962E-3</v>
      </c>
      <c r="U40" s="33">
        <f>+SUM(U21-X21)/X21</f>
        <v>5.8823529411764705E-3</v>
      </c>
      <c r="V40" s="33">
        <f>+SUM(V21-Y21)/Y21</f>
        <v>-1.8959107806691536E-2</v>
      </c>
      <c r="W40" s="37"/>
      <c r="X40" s="37"/>
      <c r="Y40" s="37"/>
      <c r="Z40" s="33">
        <f>+SUM(Z21-AC21)/AC21</f>
        <v>1.1444393170281369E-2</v>
      </c>
      <c r="AA40" s="33">
        <f>+SUM(AA21-AD21)/AD21</f>
        <v>-1.4811133200795206E-2</v>
      </c>
      <c r="AB40" s="33">
        <f>+SUM(AB21-AE21)/AE21</f>
        <v>-1.7123287671232876E-3</v>
      </c>
      <c r="AC40" s="37"/>
      <c r="AD40" s="37"/>
      <c r="AE40" s="37"/>
      <c r="AF40" s="33">
        <f>+SUM(AF21-AI21)/AI21</f>
        <v>1.7391304347826181E-2</v>
      </c>
      <c r="AG40" s="33">
        <f>+SUM(AG21-AJ21)/AJ21</f>
        <v>4.6511627906976744E-2</v>
      </c>
      <c r="AH40" s="33">
        <f>+SUM(AH21-AK21)/AK21</f>
        <v>0</v>
      </c>
      <c r="AI40" s="37"/>
      <c r="AJ40" s="37"/>
      <c r="AK40" s="37"/>
      <c r="AL40" s="33">
        <f>+SUM(AL21-AO21)/AO21</f>
        <v>5.5109970674486801</v>
      </c>
      <c r="AM40" s="33">
        <f>+SUM(AM21-AP21)/AP21</f>
        <v>6.0277777777777777</v>
      </c>
      <c r="AN40" s="33">
        <f>+SUM(AN21-AQ21)/AQ21</f>
        <v>5.9380203515263643</v>
      </c>
      <c r="AO40" s="37"/>
      <c r="AP40" s="37"/>
      <c r="AQ40" s="37"/>
      <c r="AR40" s="33" t="e">
        <f>+SUM(AR21-AU21)/AU21</f>
        <v>#DIV/0!</v>
      </c>
      <c r="AS40" s="33" t="e">
        <f>+SUM(AS21-AV21)/AV21</f>
        <v>#DIV/0!</v>
      </c>
      <c r="AT40" s="33" t="e">
        <f>+SUM(AT21-AW21)/AW21</f>
        <v>#DIV/0!</v>
      </c>
      <c r="AU40" s="37"/>
      <c r="AV40" s="37"/>
      <c r="AW40" s="37"/>
      <c r="AX40" s="33"/>
      <c r="AY40" s="33"/>
      <c r="AZ40" s="33"/>
      <c r="BA40" s="37"/>
      <c r="BB40" s="37"/>
      <c r="BC40" s="37"/>
      <c r="BD40" s="33"/>
      <c r="BE40" s="33"/>
      <c r="BF40" s="33"/>
      <c r="BG40" s="37"/>
      <c r="BH40" s="37"/>
      <c r="BI40" s="37"/>
      <c r="BJ40" s="33"/>
      <c r="BK40" s="33"/>
      <c r="BL40" s="33"/>
      <c r="BM40" s="37"/>
      <c r="BN40" s="37"/>
      <c r="BO40" s="37"/>
      <c r="BP40" s="33">
        <f>+SUM(BP21-BS21)/BS21</f>
        <v>0.32998503953836289</v>
      </c>
      <c r="BQ40" s="33">
        <f>+SUM(BQ21-BT21)/BT21</f>
        <v>0.44745762711864406</v>
      </c>
      <c r="BR40" s="33">
        <f>+SUM(BR21-BU21)/BU21</f>
        <v>0.37115839243498816</v>
      </c>
      <c r="BS40" s="37"/>
      <c r="BT40" s="37"/>
      <c r="BU40" s="37"/>
      <c r="BV40" s="33" t="e">
        <f>+SUM(BV21-BY21)/BY21</f>
        <v>#DIV/0!</v>
      </c>
      <c r="BW40" s="33" t="e">
        <f>+SUM(BW21-BZ21)/BZ21</f>
        <v>#DIV/0!</v>
      </c>
      <c r="BX40" s="33" t="e">
        <f>+SUM(BX21-CA21)/CA21</f>
        <v>#DIV/0!</v>
      </c>
      <c r="BY40" s="37"/>
      <c r="BZ40" s="37"/>
      <c r="CA40" s="37"/>
      <c r="CB40" s="33" t="e">
        <f>+SUM(CB21-CE21)/CE21</f>
        <v>#DIV/0!</v>
      </c>
      <c r="CC40" s="33" t="e">
        <f>+SUM(CC21-CF21)/CF21</f>
        <v>#DIV/0!</v>
      </c>
      <c r="CD40" s="33" t="e">
        <f>+SUM(CD21-CG21)/CG21</f>
        <v>#DIV/0!</v>
      </c>
      <c r="CE40" s="37"/>
      <c r="CF40" s="37"/>
      <c r="CG40" s="37"/>
      <c r="CH40" s="33" t="e">
        <f>+SUM(CH21-CK21)/CK21</f>
        <v>#DIV/0!</v>
      </c>
      <c r="CI40" s="33" t="e">
        <f>+SUM(CI21-CL21)/CL21</f>
        <v>#DIV/0!</v>
      </c>
      <c r="CJ40" s="33" t="e">
        <f>+SUM(CJ21-CM21)/CM21</f>
        <v>#DIV/0!</v>
      </c>
      <c r="CK40" s="37"/>
      <c r="CL40" s="37"/>
      <c r="CM40" s="37"/>
      <c r="CN40" s="33">
        <f>+SUM(CN21-CQ21)/CQ21</f>
        <v>-1</v>
      </c>
      <c r="CO40" s="33">
        <f>+SUM(CO21-CR21)/CR21</f>
        <v>-1</v>
      </c>
      <c r="CP40" s="33">
        <f>+SUM(CP21-CS21)/CS21</f>
        <v>-1</v>
      </c>
      <c r="CQ40" s="37"/>
      <c r="CR40" s="37"/>
      <c r="CS40" s="37"/>
    </row>
    <row r="41" spans="1:97" x14ac:dyDescent="0.35">
      <c r="A41" s="38" t="s">
        <v>347</v>
      </c>
      <c r="B41" s="33">
        <f>+SUM((B30-E30)/E30)</f>
        <v>0.83657066274399283</v>
      </c>
      <c r="C41" s="33">
        <f>+SUM((C30-F30)/F30)</f>
        <v>0.76879519478107805</v>
      </c>
      <c r="D41" s="33">
        <f>+SUM((D30-G30)/G30)</f>
        <v>0.86501772589043757</v>
      </c>
      <c r="E41" s="38"/>
      <c r="F41" s="38"/>
      <c r="G41" s="38"/>
      <c r="H41" s="33">
        <f>+SUM((H30-K30)/K30)</f>
        <v>-3.3822878868215042E-2</v>
      </c>
      <c r="I41" s="33">
        <f>+SUM((I30-L30)/L30)</f>
        <v>3.0172176307051968E-3</v>
      </c>
      <c r="J41" s="33">
        <f>+SUM((J30-M30)/M30)</f>
        <v>7.3673654969858516E-3</v>
      </c>
      <c r="K41" s="37"/>
      <c r="L41" s="37"/>
      <c r="M41" s="37"/>
      <c r="N41" s="33">
        <f>+SUM((N30-Q30)/Q30)</f>
        <v>-1.3290327159839264E-2</v>
      </c>
      <c r="O41" s="33">
        <f>+SUM((O30-R30)/R30)</f>
        <v>-6.5572515301276823E-3</v>
      </c>
      <c r="P41" s="33">
        <f>+SUM((P30-S30)/S30)</f>
        <v>2.8273554562062365E-2</v>
      </c>
      <c r="Q41" s="37"/>
      <c r="R41" s="37"/>
      <c r="S41" s="37"/>
      <c r="T41" s="33">
        <f>+SUM((T30-W30)/W30)</f>
        <v>-9.2579996938286259E-3</v>
      </c>
      <c r="U41" s="33">
        <f>+SUM((U30-X30)/X30)</f>
        <v>5.8425321705190781E-3</v>
      </c>
      <c r="V41" s="33">
        <f>+SUM((V30-Y30)/Y30)</f>
        <v>-1.2429829551199355E-2</v>
      </c>
      <c r="W41" s="37"/>
      <c r="X41" s="37"/>
      <c r="Y41" s="37"/>
      <c r="Z41" s="33" t="e">
        <f>+SUM((Z30-AC30)/AC30)</f>
        <v>#DIV/0!</v>
      </c>
      <c r="AA41" s="33" t="e">
        <f>+SUM((AA30-AD30)/AD30)</f>
        <v>#DIV/0!</v>
      </c>
      <c r="AB41" s="33" t="e">
        <f>+SUM((AB30-AE30)/AE30)</f>
        <v>#DIV/0!</v>
      </c>
      <c r="AC41" s="37"/>
      <c r="AD41" s="37"/>
      <c r="AE41" s="37"/>
      <c r="AF41" s="33" t="e">
        <f>+SUM((AF30-AI30)/AI30)</f>
        <v>#DIV/0!</v>
      </c>
      <c r="AG41" s="33" t="e">
        <f>+SUM((AG30-AJ30)/AJ30)</f>
        <v>#DIV/0!</v>
      </c>
      <c r="AH41" s="33" t="e">
        <f>+SUM((AH30-AK30)/AK30)</f>
        <v>#DIV/0!</v>
      </c>
      <c r="AI41" s="37"/>
      <c r="AJ41" s="37"/>
      <c r="AK41" s="37"/>
      <c r="AL41" s="33" t="e">
        <f>+SUM((AL30-AO30)/AO30)</f>
        <v>#DIV/0!</v>
      </c>
      <c r="AM41" s="33" t="e">
        <f>+SUM((AM30-AP30)/AP30)</f>
        <v>#DIV/0!</v>
      </c>
      <c r="AN41" s="33" t="e">
        <f>+SUM((AN30-AQ30)/AQ30)</f>
        <v>#DIV/0!</v>
      </c>
      <c r="AO41" s="37"/>
      <c r="AP41" s="37"/>
      <c r="AQ41" s="37"/>
      <c r="AR41" s="33" t="e">
        <f>+SUM((AR30-AU30)/AU30)</f>
        <v>#DIV/0!</v>
      </c>
      <c r="AS41" s="33" t="e">
        <f>+SUM((AS30-AV30)/AV30)</f>
        <v>#DIV/0!</v>
      </c>
      <c r="AT41" s="33" t="e">
        <f>+SUM((AT30-AW30)/AW30)</f>
        <v>#DIV/0!</v>
      </c>
      <c r="AU41" s="37"/>
      <c r="AV41" s="37"/>
      <c r="AW41" s="37"/>
      <c r="AX41" s="33"/>
      <c r="AY41" s="33"/>
      <c r="AZ41" s="33"/>
      <c r="BA41" s="37"/>
      <c r="BB41" s="37"/>
      <c r="BC41" s="37"/>
      <c r="BD41" s="33"/>
      <c r="BE41" s="33"/>
      <c r="BF41" s="33"/>
      <c r="BG41" s="37"/>
      <c r="BH41" s="37"/>
      <c r="BI41" s="37"/>
      <c r="BJ41" s="33"/>
      <c r="BK41" s="33"/>
      <c r="BL41" s="33"/>
      <c r="BM41" s="37"/>
      <c r="BN41" s="37"/>
      <c r="BO41" s="37"/>
      <c r="BP41" s="33" t="e">
        <f>+SUM((BP30-BS30)/BS30)</f>
        <v>#DIV/0!</v>
      </c>
      <c r="BQ41" s="33" t="e">
        <f>+SUM((BQ30-BT30)/BT30)</f>
        <v>#DIV/0!</v>
      </c>
      <c r="BR41" s="33" t="e">
        <f>+SUM((BR30-BU30)/BU30)</f>
        <v>#DIV/0!</v>
      </c>
      <c r="BS41" s="37"/>
      <c r="BT41" s="37"/>
      <c r="BU41" s="37"/>
      <c r="BV41" s="33" t="e">
        <f>+SUM((BV30-BY30)/BY30)</f>
        <v>#DIV/0!</v>
      </c>
      <c r="BW41" s="33" t="e">
        <f>+SUM((BW30-BZ30)/BZ30)</f>
        <v>#DIV/0!</v>
      </c>
      <c r="BX41" s="33" t="e">
        <f>+SUM((BX30-CA30)/CA30)</f>
        <v>#DIV/0!</v>
      </c>
      <c r="BY41" s="37"/>
      <c r="BZ41" s="37"/>
      <c r="CA41" s="37"/>
      <c r="CB41" s="33" t="e">
        <f>+SUM((CB30-CE30)/CE30)</f>
        <v>#DIV/0!</v>
      </c>
      <c r="CC41" s="33" t="e">
        <f>+SUM((CC30-CF30)/CF30)</f>
        <v>#DIV/0!</v>
      </c>
      <c r="CD41" s="33" t="e">
        <f>+SUM((CD30-CG30)/CG30)</f>
        <v>#DIV/0!</v>
      </c>
      <c r="CE41" s="37"/>
      <c r="CF41" s="37"/>
      <c r="CG41" s="37"/>
      <c r="CH41" s="33" t="e">
        <f>+SUM((CH30-CK30)/CK30)</f>
        <v>#DIV/0!</v>
      </c>
      <c r="CI41" s="33" t="e">
        <f>+SUM((CI30-CL30)/CL30)</f>
        <v>#DIV/0!</v>
      </c>
      <c r="CJ41" s="33" t="e">
        <f>+SUM((CJ30-CM30)/CM30)</f>
        <v>#DIV/0!</v>
      </c>
      <c r="CK41" s="37"/>
      <c r="CL41" s="37"/>
      <c r="CM41" s="37"/>
      <c r="CN41" s="33" t="e">
        <f>+SUM((CN30-CQ30)/CQ30)</f>
        <v>#DIV/0!</v>
      </c>
      <c r="CO41" s="33" t="e">
        <f>+SUM((CO30-CR30)/CR30)</f>
        <v>#DIV/0!</v>
      </c>
      <c r="CP41" s="33" t="e">
        <f>+SUM((CP30-CS30)/CS30)</f>
        <v>#DIV/0!</v>
      </c>
      <c r="CQ41" s="37"/>
      <c r="CR41" s="37"/>
      <c r="CS41" s="37"/>
    </row>
    <row r="42" spans="1:97" x14ac:dyDescent="0.35">
      <c r="H42" s="7"/>
      <c r="I42" s="7"/>
      <c r="J42" s="7"/>
    </row>
    <row r="45" spans="1:97" x14ac:dyDescent="0.35">
      <c r="A45" s="39" t="s">
        <v>344</v>
      </c>
      <c r="B45" s="39"/>
      <c r="C45" s="39"/>
      <c r="D45" s="39"/>
      <c r="E45" s="39"/>
      <c r="F45" s="39"/>
      <c r="G45" s="39"/>
      <c r="H45" s="37"/>
      <c r="I45" s="37"/>
      <c r="J45" s="37"/>
      <c r="AD45" s="5" t="s">
        <v>479</v>
      </c>
      <c r="AR45" s="5" t="s">
        <v>359</v>
      </c>
      <c r="BJ45" s="5" t="s">
        <v>364</v>
      </c>
      <c r="BP45" s="5" t="s">
        <v>367</v>
      </c>
    </row>
    <row r="46" spans="1:97" x14ac:dyDescent="0.35">
      <c r="A46" s="38" t="s">
        <v>342</v>
      </c>
      <c r="B46" s="38"/>
      <c r="C46" s="38"/>
      <c r="D46" s="38"/>
      <c r="E46" s="38"/>
      <c r="F46" s="38"/>
      <c r="G46" s="38"/>
      <c r="BJ46" s="58" t="s">
        <v>365</v>
      </c>
    </row>
    <row r="49" spans="1:96" x14ac:dyDescent="0.35">
      <c r="C49" s="275"/>
      <c r="L49" s="275"/>
      <c r="R49" s="275"/>
      <c r="X49" s="275"/>
      <c r="AD49" s="275"/>
      <c r="AP49" s="275"/>
    </row>
    <row r="50" spans="1:96" x14ac:dyDescent="0.35">
      <c r="BJ50"/>
      <c r="BK50"/>
      <c r="BL50"/>
    </row>
    <row r="51" spans="1:96" x14ac:dyDescent="0.35">
      <c r="BJ51"/>
      <c r="BK51"/>
      <c r="BL51"/>
    </row>
    <row r="52" spans="1:96" x14ac:dyDescent="0.35">
      <c r="A52" s="8" t="s">
        <v>480</v>
      </c>
      <c r="B52" s="9"/>
      <c r="C52" s="9"/>
      <c r="D52" s="9"/>
      <c r="E52" s="9"/>
      <c r="F52" s="9"/>
      <c r="G52" s="9"/>
      <c r="H52" s="9"/>
      <c r="I52" s="9"/>
      <c r="J52" s="9"/>
      <c r="K52" s="9"/>
      <c r="L52" s="9"/>
      <c r="M52" s="9"/>
      <c r="N52" s="9"/>
      <c r="O52" s="9"/>
      <c r="P52" s="9"/>
      <c r="Q52" s="9"/>
      <c r="R52" s="9"/>
      <c r="S52" s="9"/>
      <c r="T52" s="9"/>
      <c r="U52" s="9"/>
      <c r="V52" s="9"/>
      <c r="W52" s="9"/>
      <c r="X52" s="9"/>
      <c r="Y52" s="9"/>
      <c r="Z52" s="9"/>
    </row>
    <row r="54" spans="1:96" x14ac:dyDescent="0.35">
      <c r="A54" s="38" t="s">
        <v>478</v>
      </c>
      <c r="F54" s="7">
        <v>2598337.9999999907</v>
      </c>
      <c r="H54" s="7"/>
      <c r="I54" s="7"/>
      <c r="J54" s="7"/>
      <c r="L54" s="7">
        <v>1618870.99999999</v>
      </c>
      <c r="R54" s="7">
        <v>806735</v>
      </c>
      <c r="X54" s="7">
        <v>132229.00000000041</v>
      </c>
      <c r="AD54" s="7">
        <v>571193</v>
      </c>
      <c r="AP54" s="7">
        <v>114201.99999999951</v>
      </c>
      <c r="AV54" s="7">
        <f>+SUM(N62)</f>
        <v>189538</v>
      </c>
      <c r="BN54" s="7">
        <v>95425.700000000099</v>
      </c>
      <c r="BT54" s="7">
        <v>105719.99999999981</v>
      </c>
      <c r="CR54" s="7">
        <v>31561.600000000064</v>
      </c>
    </row>
    <row r="55" spans="1:96" x14ac:dyDescent="0.35">
      <c r="A55" s="38" t="s">
        <v>481</v>
      </c>
      <c r="F55" s="37">
        <f>+SUM(F54/(F9*1000))</f>
        <v>0.83655441081776905</v>
      </c>
      <c r="H55" s="7"/>
      <c r="I55" s="7"/>
      <c r="J55" s="7"/>
      <c r="L55" s="37">
        <f>+SUM(L54/(L9*1000))</f>
        <v>0.9261275743707037</v>
      </c>
      <c r="R55" s="37">
        <f>+SUM(R54/(R9*1000))</f>
        <v>0.70890597539543054</v>
      </c>
      <c r="X55" s="37">
        <f>+SUM(X54/(X9*1000))</f>
        <v>0.77326900584795555</v>
      </c>
      <c r="AD55" s="37">
        <f>+SUM(AD54/((AD9+AJ9)*1000))</f>
        <v>0.93946217105263163</v>
      </c>
      <c r="AP55" s="37">
        <f>+SUM(AP54/(AP9*1000))</f>
        <v>1.0381999999999956</v>
      </c>
      <c r="AV55" s="37">
        <f>+SUM(AV54/((AV9+BB9+BH9)*1000))</f>
        <v>0.98206217616580316</v>
      </c>
      <c r="BN55" s="37">
        <f>+SUM(BN54/(BN9*1000))</f>
        <v>0.81560427350427434</v>
      </c>
      <c r="BT55" s="37">
        <f>+SUM(BT54/(BT9*1000))</f>
        <v>0.86655737704917879</v>
      </c>
      <c r="CR55" s="37">
        <f>+SUM(CR54/(CR9*1000))</f>
        <v>0.92828235294117833</v>
      </c>
    </row>
    <row r="56" spans="1:96" x14ac:dyDescent="0.35">
      <c r="A56" s="38" t="s">
        <v>482</v>
      </c>
      <c r="L56" s="21">
        <f>+SUM((L12*1000000)*L55)</f>
        <v>1955055309.4965556</v>
      </c>
      <c r="R56" s="21">
        <f>+SUM((R12*1000000)*R55)</f>
        <v>719539565.02636194</v>
      </c>
      <c r="AD56" s="21">
        <f>+SUM((AD12*1000000)*AD55)</f>
        <v>614408259.86842108</v>
      </c>
      <c r="BN56" s="21">
        <f>+SUM((BN12*1000000)*BN55)</f>
        <v>1163051694.0170951</v>
      </c>
      <c r="CR56" s="21">
        <f>+SUM((CR12*1000000)*CR55)</f>
        <v>740769317.64706028</v>
      </c>
    </row>
    <row r="57" spans="1:96" x14ac:dyDescent="0.35">
      <c r="A57" s="38"/>
    </row>
    <row r="58" spans="1:96" x14ac:dyDescent="0.35">
      <c r="A58" s="5" t="s">
        <v>471</v>
      </c>
    </row>
    <row r="60" spans="1:96" ht="60" x14ac:dyDescent="0.35">
      <c r="A60" s="96" t="s">
        <v>435</v>
      </c>
      <c r="B60" s="97"/>
      <c r="C60" s="98"/>
      <c r="D60" s="98"/>
      <c r="E60" s="99" t="s">
        <v>436</v>
      </c>
      <c r="F60" s="98"/>
      <c r="G60" s="98"/>
      <c r="H60" s="100"/>
      <c r="I60" s="101"/>
      <c r="J60" s="102"/>
      <c r="K60" s="99"/>
      <c r="L60" s="99"/>
      <c r="M60" s="99" t="s">
        <v>437</v>
      </c>
      <c r="N60" s="99"/>
      <c r="O60" s="99"/>
      <c r="P60" s="103"/>
      <c r="Q60" s="101"/>
      <c r="R60" s="104" t="s">
        <v>438</v>
      </c>
      <c r="S60" s="105"/>
      <c r="T60" s="106"/>
      <c r="U60" s="107"/>
      <c r="V60" s="108" t="s">
        <v>443</v>
      </c>
      <c r="BM60" s="5" t="s">
        <v>891</v>
      </c>
      <c r="BN60" s="7">
        <f>+SUM((BN21*1000)/(BN9*1000))</f>
        <v>21.094017094017094</v>
      </c>
      <c r="CR60" s="7">
        <f>+SUM((CR21*1000)/(CR9*1000))</f>
        <v>21.5</v>
      </c>
    </row>
    <row r="61" spans="1:96" ht="60" x14ac:dyDescent="0.35">
      <c r="A61" s="109"/>
      <c r="B61" s="110" t="s">
        <v>412</v>
      </c>
      <c r="C61" s="110" t="s">
        <v>431</v>
      </c>
      <c r="D61" s="110" t="s">
        <v>432</v>
      </c>
      <c r="E61" s="110" t="s">
        <v>413</v>
      </c>
      <c r="F61" s="110" t="s">
        <v>414</v>
      </c>
      <c r="G61" s="110" t="s">
        <v>433</v>
      </c>
      <c r="H61" s="110" t="s">
        <v>434</v>
      </c>
      <c r="I61" s="111"/>
      <c r="J61" s="110" t="s">
        <v>422</v>
      </c>
      <c r="K61" s="110" t="s">
        <v>444</v>
      </c>
      <c r="L61" s="110" t="s">
        <v>445</v>
      </c>
      <c r="M61" s="110" t="s">
        <v>439</v>
      </c>
      <c r="N61" s="112" t="s">
        <v>446</v>
      </c>
      <c r="O61" s="110" t="s">
        <v>447</v>
      </c>
      <c r="P61" s="110" t="s">
        <v>448</v>
      </c>
      <c r="Q61" s="111"/>
      <c r="R61" s="110" t="s">
        <v>440</v>
      </c>
      <c r="S61" s="110" t="s">
        <v>441</v>
      </c>
      <c r="T61" s="110" t="s">
        <v>442</v>
      </c>
      <c r="U61" s="111"/>
      <c r="V61" s="113"/>
      <c r="BM61" s="5" t="s">
        <v>892</v>
      </c>
      <c r="BN61" s="7">
        <f>+SUM(BN12*1000000)/(BN9*1000)</f>
        <v>12188.034188034188</v>
      </c>
      <c r="CR61" s="7">
        <f>+SUM(CR12*1000000)/(CR9*1000)</f>
        <v>23470.588235294119</v>
      </c>
    </row>
    <row r="62" spans="1:96" x14ac:dyDescent="0.35">
      <c r="A62" s="114" t="s">
        <v>430</v>
      </c>
      <c r="B62" s="115">
        <v>1618870.99999999</v>
      </c>
      <c r="C62" s="115">
        <v>335653.99999999953</v>
      </c>
      <c r="D62" s="115">
        <v>471080.99999999878</v>
      </c>
      <c r="E62" s="115">
        <v>806735</v>
      </c>
      <c r="F62" s="115">
        <v>132229.00000000041</v>
      </c>
      <c r="G62" s="115">
        <v>40502.999999999985</v>
      </c>
      <c r="H62" s="115">
        <v>2598337.9999999907</v>
      </c>
      <c r="I62" s="116"/>
      <c r="J62" s="115">
        <v>105719.99999999981</v>
      </c>
      <c r="K62" s="115">
        <v>114201.99999999951</v>
      </c>
      <c r="L62" s="115">
        <v>571193</v>
      </c>
      <c r="M62" s="115">
        <v>47451.000000000015</v>
      </c>
      <c r="N62" s="115">
        <v>189538</v>
      </c>
      <c r="O62" s="115">
        <v>206372.00000000017</v>
      </c>
      <c r="P62" s="117">
        <v>225393.9999999998</v>
      </c>
      <c r="Q62" s="116"/>
      <c r="R62" s="115">
        <v>95425.700000000084</v>
      </c>
      <c r="S62" s="115">
        <v>31561.6000000001</v>
      </c>
      <c r="T62" s="115">
        <v>126987.30000000031</v>
      </c>
      <c r="U62" s="116"/>
      <c r="V62" s="115">
        <v>4217135.4028999899</v>
      </c>
      <c r="BM62" s="5" t="s">
        <v>893</v>
      </c>
      <c r="BN62" s="7">
        <f>+SUM(BN12*1000000)/(BN21*1000)</f>
        <v>577.79578606158839</v>
      </c>
      <c r="CR62" s="7">
        <f>+SUM(CR12*1000000)/(CR21*1000)</f>
        <v>1091.655266757866</v>
      </c>
    </row>
  </sheetData>
  <hyperlinks>
    <hyperlink ref="BJ46" r:id="rId1" display="https://www.gov.uk/government/collections/horticultural-statistics"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R157"/>
  <sheetViews>
    <sheetView zoomScale="55" zoomScaleNormal="55" workbookViewId="0">
      <pane xSplit="1" ySplit="7" topLeftCell="B40" activePane="bottomRight" state="frozen"/>
      <selection activeCell="E295" sqref="E295"/>
      <selection pane="topRight" activeCell="E295" sqref="E295"/>
      <selection pane="bottomLeft" activeCell="E295" sqref="E295"/>
      <selection pane="bottomRight" activeCell="T91" sqref="T91"/>
    </sheetView>
  </sheetViews>
  <sheetFormatPr defaultRowHeight="14.5" x14ac:dyDescent="0.35"/>
  <cols>
    <col min="1" max="1" width="60.7265625" customWidth="1"/>
    <col min="2" max="5" width="12.7265625" customWidth="1"/>
    <col min="6" max="6" width="17.7265625" customWidth="1"/>
    <col min="7" max="7" width="12.7265625" customWidth="1"/>
    <col min="8" max="8" width="60.7265625" customWidth="1"/>
    <col min="9" max="11" width="12.7265625" customWidth="1"/>
    <col min="12" max="13" width="18.7265625" customWidth="1"/>
    <col min="14" max="14" width="12.7265625" customWidth="1"/>
    <col min="15" max="15" width="60.7265625" customWidth="1"/>
    <col min="16" max="21" width="12.7265625" customWidth="1"/>
    <col min="22" max="22" width="60.7265625" customWidth="1"/>
    <col min="23" max="26" width="12.7265625" customWidth="1"/>
    <col min="27" max="27" width="22.26953125" customWidth="1"/>
    <col min="28" max="28" width="18" customWidth="1"/>
    <col min="29" max="29" width="60.7265625" customWidth="1"/>
    <col min="30" max="35" width="12.7265625" customWidth="1"/>
    <col min="36" max="36" width="60.7265625" customWidth="1"/>
    <col min="37" max="40" width="12.7265625" customWidth="1"/>
    <col min="41" max="41" width="18.54296875" bestFit="1" customWidth="1"/>
    <col min="42" max="42" width="18.54296875" customWidth="1"/>
    <col min="44" max="44" width="13.1796875" bestFit="1" customWidth="1"/>
  </cols>
  <sheetData>
    <row r="1" spans="1:44" ht="18.5" x14ac:dyDescent="0.35">
      <c r="A1" s="18" t="s">
        <v>374</v>
      </c>
    </row>
    <row r="2" spans="1:44" x14ac:dyDescent="0.35">
      <c r="A2" s="20" t="s">
        <v>352</v>
      </c>
    </row>
    <row r="5" spans="1:44" ht="15.5" x14ac:dyDescent="0.35">
      <c r="A5" s="38"/>
      <c r="B5" s="139" t="s">
        <v>404</v>
      </c>
      <c r="C5" s="200"/>
      <c r="D5" s="200"/>
      <c r="E5" s="200"/>
      <c r="F5" s="200"/>
      <c r="G5" s="200"/>
      <c r="H5" s="139" t="s">
        <v>405</v>
      </c>
      <c r="I5" s="201"/>
      <c r="J5" s="200"/>
      <c r="K5" s="200"/>
      <c r="L5" s="200"/>
      <c r="M5" s="200"/>
      <c r="N5" s="200"/>
      <c r="O5" s="139" t="s">
        <v>487</v>
      </c>
      <c r="P5" s="201"/>
      <c r="Q5" s="201"/>
      <c r="R5" s="201"/>
      <c r="S5" s="201"/>
      <c r="T5" s="201"/>
      <c r="U5" s="201"/>
      <c r="V5" s="139" t="s">
        <v>494</v>
      </c>
      <c r="W5" s="201"/>
      <c r="X5" s="201"/>
      <c r="Y5" s="201"/>
      <c r="Z5" s="201"/>
      <c r="AA5" s="201"/>
      <c r="AB5" s="201"/>
      <c r="AC5" s="139" t="s">
        <v>522</v>
      </c>
      <c r="AD5" s="201"/>
      <c r="AE5" s="201"/>
      <c r="AF5" s="201"/>
      <c r="AG5" s="201"/>
      <c r="AH5" s="201"/>
      <c r="AI5" s="201"/>
      <c r="AJ5" s="139" t="s">
        <v>539</v>
      </c>
      <c r="AK5" s="201"/>
      <c r="AL5" s="201"/>
      <c r="AM5" s="201"/>
      <c r="AN5" s="201"/>
      <c r="AO5" s="201"/>
      <c r="AP5" s="201"/>
    </row>
    <row r="6" spans="1:44" x14ac:dyDescent="0.35">
      <c r="A6" s="5"/>
      <c r="B6" s="5"/>
      <c r="C6" s="5"/>
      <c r="D6" s="5"/>
      <c r="E6" s="5"/>
      <c r="F6" s="5"/>
      <c r="G6" s="5"/>
      <c r="H6" s="5"/>
      <c r="I6" s="5"/>
      <c r="J6" s="5"/>
      <c r="K6" s="5"/>
      <c r="L6" s="5"/>
      <c r="M6" s="5"/>
      <c r="N6" s="5"/>
      <c r="O6" s="60" t="s">
        <v>518</v>
      </c>
      <c r="V6" s="60" t="s">
        <v>518</v>
      </c>
      <c r="AC6" s="144" t="s">
        <v>523</v>
      </c>
      <c r="AJ6" s="144" t="s">
        <v>540</v>
      </c>
    </row>
    <row r="7" spans="1:44" x14ac:dyDescent="0.35">
      <c r="A7" s="5"/>
      <c r="B7" s="27" t="s">
        <v>340</v>
      </c>
      <c r="C7" s="27" t="s">
        <v>338</v>
      </c>
      <c r="D7" s="27" t="s">
        <v>341</v>
      </c>
      <c r="E7" s="63">
        <v>2017</v>
      </c>
      <c r="F7" s="63">
        <v>2018</v>
      </c>
      <c r="G7" s="63" t="s">
        <v>337</v>
      </c>
      <c r="H7" s="63"/>
      <c r="I7" s="27" t="s">
        <v>340</v>
      </c>
      <c r="J7" s="27" t="s">
        <v>338</v>
      </c>
      <c r="K7" s="27" t="s">
        <v>341</v>
      </c>
      <c r="L7" s="63">
        <v>2017</v>
      </c>
      <c r="M7" s="63">
        <v>2018</v>
      </c>
      <c r="N7" s="63" t="s">
        <v>337</v>
      </c>
      <c r="O7" s="63"/>
      <c r="P7" s="27" t="s">
        <v>340</v>
      </c>
      <c r="Q7" s="27" t="s">
        <v>338</v>
      </c>
      <c r="R7" s="27" t="s">
        <v>341</v>
      </c>
      <c r="S7" s="63">
        <v>2017</v>
      </c>
      <c r="T7" s="63">
        <v>2018</v>
      </c>
      <c r="U7" s="63" t="s">
        <v>337</v>
      </c>
      <c r="V7" s="63"/>
      <c r="W7" s="27" t="s">
        <v>340</v>
      </c>
      <c r="X7" s="27" t="s">
        <v>338</v>
      </c>
      <c r="Y7" s="27" t="s">
        <v>341</v>
      </c>
      <c r="Z7" s="63">
        <v>2017</v>
      </c>
      <c r="AA7" s="63">
        <v>2018</v>
      </c>
      <c r="AB7" s="63" t="s">
        <v>337</v>
      </c>
      <c r="AC7" s="63"/>
      <c r="AD7" s="27" t="s">
        <v>340</v>
      </c>
      <c r="AE7" s="27" t="s">
        <v>338</v>
      </c>
      <c r="AF7" s="27" t="s">
        <v>341</v>
      </c>
      <c r="AG7" s="63">
        <v>2017</v>
      </c>
      <c r="AH7" s="63">
        <v>2018</v>
      </c>
      <c r="AI7" s="63" t="s">
        <v>337</v>
      </c>
      <c r="AJ7" s="63"/>
      <c r="AK7" s="27" t="s">
        <v>340</v>
      </c>
      <c r="AL7" s="27" t="s">
        <v>338</v>
      </c>
      <c r="AM7" s="27" t="s">
        <v>341</v>
      </c>
      <c r="AN7" s="63">
        <v>2017</v>
      </c>
      <c r="AO7" s="63">
        <v>2018</v>
      </c>
      <c r="AP7" s="63" t="s">
        <v>337</v>
      </c>
    </row>
    <row r="8" spans="1:44" x14ac:dyDescent="0.35">
      <c r="A8" s="59" t="s">
        <v>375</v>
      </c>
      <c r="B8" s="25"/>
      <c r="C8" s="25"/>
      <c r="D8" s="25"/>
      <c r="E8" s="64"/>
      <c r="F8" s="65"/>
      <c r="G8" s="65"/>
      <c r="H8" s="65"/>
      <c r="I8" s="25"/>
      <c r="J8" s="25"/>
      <c r="K8" s="25"/>
      <c r="L8" s="64"/>
      <c r="M8" s="65"/>
      <c r="N8" s="65"/>
      <c r="O8" s="65"/>
      <c r="P8" s="25"/>
      <c r="Q8" s="25"/>
      <c r="R8" s="25"/>
      <c r="V8" s="24"/>
      <c r="AJ8" s="24"/>
    </row>
    <row r="9" spans="1:44" ht="15.5" x14ac:dyDescent="0.35">
      <c r="A9" s="60" t="s">
        <v>486</v>
      </c>
      <c r="B9" s="25"/>
      <c r="C9" s="25"/>
      <c r="D9" s="25"/>
      <c r="E9" s="66">
        <v>10004</v>
      </c>
      <c r="F9" s="66">
        <v>9891</v>
      </c>
      <c r="G9" s="66">
        <v>9739</v>
      </c>
      <c r="H9" s="60"/>
      <c r="I9" s="25">
        <v>0.3</v>
      </c>
      <c r="J9" s="422">
        <f>+SUM(M9*1000*I9)</f>
        <v>1503600</v>
      </c>
      <c r="K9" s="25"/>
      <c r="L9" s="61">
        <v>4969</v>
      </c>
      <c r="M9" s="61">
        <v>5012</v>
      </c>
      <c r="N9" s="61">
        <v>5078</v>
      </c>
      <c r="O9" s="145" t="s">
        <v>493</v>
      </c>
      <c r="P9" s="25"/>
      <c r="Q9" s="25"/>
      <c r="R9" s="25"/>
      <c r="S9" s="61">
        <v>34832</v>
      </c>
      <c r="T9" s="61">
        <v>33781</v>
      </c>
      <c r="U9" s="61">
        <v>33580</v>
      </c>
      <c r="V9" s="60" t="s">
        <v>495</v>
      </c>
      <c r="Z9" s="61">
        <v>181818</v>
      </c>
      <c r="AA9" s="61">
        <v>188442</v>
      </c>
      <c r="AB9" s="61">
        <v>186982</v>
      </c>
      <c r="AC9" s="141" t="s">
        <v>524</v>
      </c>
      <c r="AD9" s="25"/>
      <c r="AE9" s="25"/>
      <c r="AF9" s="196"/>
      <c r="AG9" s="197">
        <v>1896</v>
      </c>
      <c r="AH9" s="197">
        <v>1885</v>
      </c>
      <c r="AI9" s="197">
        <v>1877</v>
      </c>
      <c r="AJ9" s="60" t="s">
        <v>541</v>
      </c>
      <c r="AN9" s="61">
        <v>39510</v>
      </c>
      <c r="AO9" s="61">
        <v>39852</v>
      </c>
      <c r="AP9" s="61">
        <v>41535</v>
      </c>
    </row>
    <row r="10" spans="1:44" ht="15.5" x14ac:dyDescent="0.35">
      <c r="A10" s="60" t="s">
        <v>376</v>
      </c>
      <c r="B10" s="25"/>
      <c r="C10" s="25"/>
      <c r="D10" s="25"/>
      <c r="E10" s="66">
        <v>1891</v>
      </c>
      <c r="F10" s="66">
        <v>1883</v>
      </c>
      <c r="G10" s="66">
        <v>1871</v>
      </c>
      <c r="H10" s="60" t="s">
        <v>406</v>
      </c>
      <c r="I10" s="25">
        <v>0.5</v>
      </c>
      <c r="J10" s="422">
        <f>+SUM(M10*1000*I10)</f>
        <v>176000</v>
      </c>
      <c r="K10" s="25"/>
      <c r="L10" s="62">
        <v>361</v>
      </c>
      <c r="M10" s="62">
        <v>352</v>
      </c>
      <c r="N10" s="62">
        <v>356</v>
      </c>
      <c r="O10" s="60" t="s">
        <v>491</v>
      </c>
      <c r="P10" s="25"/>
      <c r="Q10" s="25"/>
      <c r="R10" s="25"/>
      <c r="S10" s="61">
        <v>16669</v>
      </c>
      <c r="T10" s="61">
        <v>16286</v>
      </c>
      <c r="U10" s="61">
        <v>16035</v>
      </c>
      <c r="V10" s="60" t="s">
        <v>496</v>
      </c>
      <c r="Z10" s="61">
        <v>117619</v>
      </c>
      <c r="AA10" s="61">
        <v>123946</v>
      </c>
      <c r="AB10" s="61">
        <v>121500</v>
      </c>
      <c r="AC10" s="141" t="s">
        <v>525</v>
      </c>
      <c r="AD10" s="25"/>
      <c r="AE10" s="25"/>
      <c r="AF10" s="196"/>
      <c r="AG10" s="197">
        <v>7893</v>
      </c>
      <c r="AH10" s="197">
        <v>7960</v>
      </c>
      <c r="AI10" s="197">
        <v>8122</v>
      </c>
      <c r="AJ10" s="60"/>
      <c r="AN10" s="61"/>
      <c r="AO10" s="61"/>
      <c r="AP10" s="61"/>
    </row>
    <row r="11" spans="1:44" ht="15.5" x14ac:dyDescent="0.35">
      <c r="A11" s="149" t="s">
        <v>377</v>
      </c>
      <c r="B11" s="150"/>
      <c r="C11" s="150"/>
      <c r="D11" s="150"/>
      <c r="E11" s="151">
        <v>1589</v>
      </c>
      <c r="F11" s="151">
        <v>1558</v>
      </c>
      <c r="G11" s="151">
        <v>1527</v>
      </c>
      <c r="H11" s="149" t="s">
        <v>407</v>
      </c>
      <c r="I11" s="150"/>
      <c r="J11" s="150"/>
      <c r="K11" s="150"/>
      <c r="L11" s="140">
        <v>55</v>
      </c>
      <c r="M11" s="140">
        <v>58</v>
      </c>
      <c r="N11" s="140">
        <v>57</v>
      </c>
      <c r="O11" s="149" t="s">
        <v>492</v>
      </c>
      <c r="P11" s="150"/>
      <c r="Q11" s="150"/>
      <c r="R11" s="150"/>
      <c r="S11" s="152">
        <v>17340</v>
      </c>
      <c r="T11" s="152">
        <v>16621</v>
      </c>
      <c r="U11" s="152">
        <v>16672</v>
      </c>
      <c r="V11" s="60" t="s">
        <v>497</v>
      </c>
      <c r="Z11" s="61">
        <v>52939</v>
      </c>
      <c r="AA11" s="61">
        <v>53623</v>
      </c>
      <c r="AB11" s="61">
        <v>54732</v>
      </c>
      <c r="AC11" s="150"/>
      <c r="AD11" s="150"/>
      <c r="AE11" s="150"/>
      <c r="AF11" s="150"/>
      <c r="AG11" s="172"/>
      <c r="AH11" s="172"/>
      <c r="AI11" s="172"/>
      <c r="AJ11" s="60"/>
      <c r="AN11" s="61"/>
      <c r="AO11" s="61"/>
      <c r="AP11" s="61"/>
    </row>
    <row r="12" spans="1:44" ht="16" thickBot="1" x14ac:dyDescent="0.4">
      <c r="A12" s="157"/>
      <c r="B12" s="158"/>
      <c r="C12" s="158"/>
      <c r="D12" s="158"/>
      <c r="E12" s="159"/>
      <c r="F12" s="159"/>
      <c r="G12" s="159"/>
      <c r="H12" s="157"/>
      <c r="I12" s="158"/>
      <c r="J12" s="158"/>
      <c r="K12" s="158"/>
      <c r="L12" s="160"/>
      <c r="M12" s="160"/>
      <c r="N12" s="160"/>
      <c r="O12" s="157"/>
      <c r="P12" s="158"/>
      <c r="Q12" s="158"/>
      <c r="R12" s="158"/>
      <c r="S12" s="161"/>
      <c r="T12" s="161"/>
      <c r="U12" s="161"/>
      <c r="V12" s="157" t="s">
        <v>498</v>
      </c>
      <c r="W12" s="162"/>
      <c r="X12" s="162"/>
      <c r="Y12" s="162"/>
      <c r="Z12" s="161">
        <v>11260</v>
      </c>
      <c r="AA12" s="161">
        <v>10872</v>
      </c>
      <c r="AB12" s="161">
        <v>10750</v>
      </c>
      <c r="AC12" s="158"/>
      <c r="AD12" s="158"/>
      <c r="AE12" s="158"/>
      <c r="AF12" s="158"/>
      <c r="AG12" s="162"/>
      <c r="AH12" s="162"/>
      <c r="AI12" s="162"/>
      <c r="AJ12" s="157"/>
      <c r="AK12" s="162"/>
      <c r="AL12" s="162"/>
      <c r="AM12" s="162"/>
      <c r="AN12" s="161"/>
      <c r="AO12" s="161"/>
      <c r="AP12" s="161"/>
    </row>
    <row r="13" spans="1:44" ht="15.5" x14ac:dyDescent="0.35">
      <c r="A13" s="149"/>
      <c r="B13" s="150"/>
      <c r="C13" s="150"/>
      <c r="D13" s="150"/>
      <c r="E13" s="151"/>
      <c r="F13" s="151"/>
      <c r="G13" s="151"/>
      <c r="H13" s="149"/>
      <c r="I13" s="150"/>
      <c r="J13" s="150"/>
      <c r="K13" s="150"/>
      <c r="L13" s="140"/>
      <c r="M13" s="140"/>
      <c r="N13" s="140"/>
      <c r="O13" s="149"/>
      <c r="P13" s="150"/>
      <c r="Q13" s="150"/>
      <c r="R13" s="150"/>
      <c r="S13" s="152"/>
      <c r="T13" s="152"/>
      <c r="U13" s="152"/>
      <c r="V13" s="149"/>
      <c r="Z13" s="61"/>
      <c r="AA13" s="61"/>
      <c r="AB13" s="61"/>
      <c r="AC13" s="150"/>
      <c r="AD13" s="150"/>
      <c r="AE13" s="150"/>
      <c r="AF13" s="150"/>
      <c r="AJ13" s="149"/>
      <c r="AN13" s="61"/>
      <c r="AO13" s="61"/>
      <c r="AP13" s="61"/>
    </row>
    <row r="14" spans="1:44" x14ac:dyDescent="0.35">
      <c r="A14" s="59" t="s">
        <v>378</v>
      </c>
      <c r="B14" s="69"/>
      <c r="C14" s="69"/>
      <c r="D14" s="69"/>
      <c r="E14" s="64"/>
      <c r="F14" s="67"/>
      <c r="G14" s="67"/>
      <c r="H14" s="59"/>
      <c r="I14" s="69"/>
      <c r="J14" s="69"/>
      <c r="K14" s="69"/>
      <c r="L14" s="64"/>
      <c r="M14" s="67"/>
      <c r="N14" s="67"/>
      <c r="O14" s="67"/>
      <c r="P14" s="69"/>
      <c r="Q14" s="69"/>
      <c r="R14" s="69"/>
      <c r="V14" s="24"/>
      <c r="AC14" s="69"/>
      <c r="AD14" s="69"/>
      <c r="AE14" s="69"/>
      <c r="AF14" s="69"/>
      <c r="AJ14" s="24"/>
    </row>
    <row r="15" spans="1:44" ht="15.5" x14ac:dyDescent="0.35">
      <c r="A15" s="60" t="s">
        <v>379</v>
      </c>
      <c r="B15" s="70">
        <f>+SUM(E16:E18)</f>
        <v>2772</v>
      </c>
      <c r="C15" s="70">
        <f>+SUM(F16:F18)</f>
        <v>2835</v>
      </c>
      <c r="D15" s="70">
        <f>+SUM(G16:G18)</f>
        <v>2855</v>
      </c>
      <c r="E15" s="66">
        <v>2772</v>
      </c>
      <c r="F15" s="66">
        <v>2835</v>
      </c>
      <c r="G15" s="66">
        <v>2855</v>
      </c>
      <c r="H15" s="60"/>
      <c r="I15" s="70">
        <f>+SUM(L16:L18)</f>
        <v>10222</v>
      </c>
      <c r="J15" s="70">
        <f>+SUM(M16:M18)</f>
        <v>10476</v>
      </c>
      <c r="K15" s="70">
        <f>+SUM(N16:N18)</f>
        <v>10674</v>
      </c>
      <c r="L15" s="40">
        <v>10222</v>
      </c>
      <c r="M15" s="40">
        <v>10476</v>
      </c>
      <c r="N15" s="40">
        <v>10674</v>
      </c>
      <c r="O15" s="146"/>
      <c r="P15" s="70">
        <f>+SUM(S16:S18)</f>
        <v>15338</v>
      </c>
      <c r="Q15" s="70">
        <f>+SUM(T16:T18)</f>
        <v>14908</v>
      </c>
      <c r="R15" s="70">
        <f>+SUM(U16:U18)</f>
        <v>15343</v>
      </c>
      <c r="S15" s="61">
        <v>15338</v>
      </c>
      <c r="T15" s="61">
        <v>14908</v>
      </c>
      <c r="U15" s="61">
        <v>15343</v>
      </c>
      <c r="V15" s="60" t="s">
        <v>499</v>
      </c>
      <c r="Z15" s="40">
        <v>1119</v>
      </c>
      <c r="AA15" s="40">
        <v>1166</v>
      </c>
      <c r="AB15" s="40">
        <v>1136</v>
      </c>
      <c r="AC15" s="198" t="s">
        <v>526</v>
      </c>
      <c r="AD15" s="150">
        <f>+SUM(AG16:AG18)</f>
        <v>14964</v>
      </c>
      <c r="AE15" s="150">
        <f>+SUM(AH16:AH18)</f>
        <v>15009</v>
      </c>
      <c r="AF15" s="150">
        <f>+SUM(AI16:AI18)</f>
        <v>15245</v>
      </c>
      <c r="AG15" s="197">
        <v>14964</v>
      </c>
      <c r="AH15" s="197">
        <v>15009</v>
      </c>
      <c r="AI15" s="197">
        <v>15244</v>
      </c>
      <c r="AJ15" s="60" t="s">
        <v>542</v>
      </c>
      <c r="AN15" s="40">
        <v>1074</v>
      </c>
      <c r="AO15" s="40">
        <v>1109</v>
      </c>
      <c r="AP15" s="40">
        <v>1137</v>
      </c>
    </row>
    <row r="16" spans="1:44" ht="15.5" x14ac:dyDescent="0.35">
      <c r="A16" s="60" t="s">
        <v>380</v>
      </c>
      <c r="B16" s="70"/>
      <c r="C16" s="70"/>
      <c r="D16" s="70"/>
      <c r="E16" s="66">
        <v>1970</v>
      </c>
      <c r="F16" s="66">
        <v>1991</v>
      </c>
      <c r="G16" s="66">
        <v>2008</v>
      </c>
      <c r="H16" s="60" t="s">
        <v>408</v>
      </c>
      <c r="I16" s="70"/>
      <c r="J16" s="70"/>
      <c r="K16" s="70"/>
      <c r="L16" s="40">
        <v>9970</v>
      </c>
      <c r="M16" s="40">
        <v>10202</v>
      </c>
      <c r="N16" s="40">
        <v>10414</v>
      </c>
      <c r="O16" s="60" t="s">
        <v>489</v>
      </c>
      <c r="P16" s="70"/>
      <c r="Q16" s="70"/>
      <c r="R16" s="70"/>
      <c r="S16" s="61">
        <v>13704</v>
      </c>
      <c r="T16" s="61">
        <v>13240</v>
      </c>
      <c r="U16" s="61">
        <v>13578</v>
      </c>
      <c r="V16" s="60" t="s">
        <v>496</v>
      </c>
      <c r="Z16" s="40">
        <v>1090</v>
      </c>
      <c r="AA16" s="40">
        <v>1137</v>
      </c>
      <c r="AB16" s="40">
        <v>1108</v>
      </c>
      <c r="AC16" s="198" t="s">
        <v>527</v>
      </c>
      <c r="AD16" s="150"/>
      <c r="AE16" s="150"/>
      <c r="AF16" s="150"/>
      <c r="AG16" s="197">
        <v>14708</v>
      </c>
      <c r="AH16" s="197">
        <v>14751</v>
      </c>
      <c r="AI16" s="197">
        <v>14984</v>
      </c>
      <c r="AJ16" s="60" t="s">
        <v>543</v>
      </c>
      <c r="AN16" s="40">
        <v>931</v>
      </c>
      <c r="AO16" s="40">
        <v>959</v>
      </c>
      <c r="AP16" s="40">
        <v>982</v>
      </c>
      <c r="AR16" s="3"/>
    </row>
    <row r="17" spans="1:42" ht="15.5" x14ac:dyDescent="0.35">
      <c r="A17" s="60" t="s">
        <v>381</v>
      </c>
      <c r="B17" s="71"/>
      <c r="C17" s="71"/>
      <c r="D17" s="71"/>
      <c r="E17" s="67">
        <v>136</v>
      </c>
      <c r="F17" s="67">
        <v>143</v>
      </c>
      <c r="G17" s="67">
        <v>156</v>
      </c>
      <c r="H17" s="60" t="s">
        <v>409</v>
      </c>
      <c r="I17" s="71"/>
      <c r="J17" s="71"/>
      <c r="K17" s="71"/>
      <c r="L17" s="22">
        <v>252</v>
      </c>
      <c r="M17" s="22">
        <v>274</v>
      </c>
      <c r="N17" s="22">
        <v>260</v>
      </c>
      <c r="O17" s="60" t="s">
        <v>490</v>
      </c>
      <c r="P17" s="71"/>
      <c r="Q17" s="71"/>
      <c r="R17" s="71"/>
      <c r="S17" s="61">
        <v>1634</v>
      </c>
      <c r="T17" s="61">
        <v>1668</v>
      </c>
      <c r="U17" s="61">
        <v>1765</v>
      </c>
      <c r="V17" s="60" t="s">
        <v>500</v>
      </c>
      <c r="Z17" s="22">
        <v>14</v>
      </c>
      <c r="AA17" s="22">
        <v>15</v>
      </c>
      <c r="AB17" s="22">
        <v>14</v>
      </c>
      <c r="AC17" s="198" t="s">
        <v>528</v>
      </c>
      <c r="AD17" s="153"/>
      <c r="AE17" s="153"/>
      <c r="AF17" s="153"/>
      <c r="AG17" s="155">
        <v>118</v>
      </c>
      <c r="AH17" s="155">
        <v>120</v>
      </c>
      <c r="AI17" s="155">
        <v>120</v>
      </c>
      <c r="AJ17" s="60" t="s">
        <v>544</v>
      </c>
      <c r="AN17" s="22">
        <v>119</v>
      </c>
      <c r="AO17" s="22">
        <v>124</v>
      </c>
      <c r="AP17" s="22">
        <v>117</v>
      </c>
    </row>
    <row r="18" spans="1:42" ht="16" thickBot="1" x14ac:dyDescent="0.4">
      <c r="A18" s="157" t="s">
        <v>382</v>
      </c>
      <c r="B18" s="163"/>
      <c r="C18" s="163"/>
      <c r="D18" s="163"/>
      <c r="E18" s="164">
        <v>666</v>
      </c>
      <c r="F18" s="164">
        <v>701</v>
      </c>
      <c r="G18" s="164">
        <v>691</v>
      </c>
      <c r="H18" s="157"/>
      <c r="I18" s="163"/>
      <c r="J18" s="163"/>
      <c r="K18" s="163"/>
      <c r="L18" s="164"/>
      <c r="M18" s="164"/>
      <c r="N18" s="164"/>
      <c r="O18" s="164"/>
      <c r="P18" s="163"/>
      <c r="Q18" s="163"/>
      <c r="R18" s="163"/>
      <c r="S18" s="162"/>
      <c r="T18" s="162"/>
      <c r="U18" s="162"/>
      <c r="V18" s="157" t="s">
        <v>501</v>
      </c>
      <c r="W18" s="162"/>
      <c r="X18" s="162"/>
      <c r="Y18" s="162"/>
      <c r="Z18" s="165">
        <v>15</v>
      </c>
      <c r="AA18" s="165">
        <v>15</v>
      </c>
      <c r="AB18" s="165">
        <v>14</v>
      </c>
      <c r="AC18" s="199" t="s">
        <v>529</v>
      </c>
      <c r="AD18" s="163"/>
      <c r="AE18" s="163"/>
      <c r="AF18" s="163"/>
      <c r="AG18" s="165">
        <v>138</v>
      </c>
      <c r="AH18" s="165">
        <v>138</v>
      </c>
      <c r="AI18" s="165">
        <v>141</v>
      </c>
      <c r="AJ18" s="157" t="s">
        <v>545</v>
      </c>
      <c r="AK18" s="162"/>
      <c r="AL18" s="162"/>
      <c r="AM18" s="162"/>
      <c r="AN18" s="165">
        <v>24</v>
      </c>
      <c r="AO18" s="165">
        <v>25</v>
      </c>
      <c r="AP18" s="165">
        <v>37</v>
      </c>
    </row>
    <row r="19" spans="1:42" x14ac:dyDescent="0.35">
      <c r="A19" s="60"/>
      <c r="B19" s="71"/>
      <c r="C19" s="71"/>
      <c r="D19" s="71"/>
      <c r="E19" s="67"/>
      <c r="F19" s="67"/>
      <c r="G19" s="67"/>
      <c r="H19" s="60"/>
      <c r="I19" s="71"/>
      <c r="J19" s="71"/>
      <c r="K19" s="71"/>
      <c r="L19" s="67"/>
      <c r="M19" s="67"/>
      <c r="N19" s="67"/>
      <c r="O19" s="67"/>
      <c r="P19" s="71"/>
      <c r="Q19" s="71"/>
      <c r="R19" s="71"/>
      <c r="V19" s="149"/>
      <c r="AC19" s="71"/>
      <c r="AD19" s="71"/>
      <c r="AE19" s="71"/>
      <c r="AF19" s="71"/>
      <c r="AJ19" s="149"/>
    </row>
    <row r="20" spans="1:42" x14ac:dyDescent="0.35">
      <c r="A20" s="60" t="s">
        <v>383</v>
      </c>
      <c r="B20" s="72"/>
      <c r="C20" s="72"/>
      <c r="D20" s="72"/>
      <c r="E20" s="65"/>
      <c r="F20" s="65"/>
      <c r="G20" s="65"/>
      <c r="H20" s="60"/>
      <c r="I20" s="72"/>
      <c r="J20" s="72"/>
      <c r="K20" s="72"/>
      <c r="L20" s="65"/>
      <c r="M20" s="65"/>
      <c r="N20" s="65"/>
      <c r="O20" s="65"/>
      <c r="P20" s="72"/>
      <c r="Q20" s="72"/>
      <c r="R20" s="72"/>
      <c r="V20" s="24"/>
      <c r="AC20" s="72"/>
      <c r="AD20" s="72"/>
      <c r="AE20" s="72"/>
      <c r="AF20" s="72"/>
      <c r="AJ20" s="24"/>
    </row>
    <row r="21" spans="1:42" ht="15.5" x14ac:dyDescent="0.35">
      <c r="A21" s="60" t="s">
        <v>380</v>
      </c>
      <c r="B21" s="71"/>
      <c r="C21" s="71"/>
      <c r="D21" s="71"/>
      <c r="E21" s="67">
        <v>349</v>
      </c>
      <c r="F21" s="67">
        <v>341</v>
      </c>
      <c r="G21" s="67">
        <v>346</v>
      </c>
      <c r="H21" s="60" t="s">
        <v>408</v>
      </c>
      <c r="I21" s="71"/>
      <c r="J21" s="71"/>
      <c r="K21" s="71"/>
      <c r="L21" s="22">
        <v>83</v>
      </c>
      <c r="M21" s="22">
        <v>83</v>
      </c>
      <c r="N21" s="22">
        <v>85</v>
      </c>
      <c r="O21" s="60" t="s">
        <v>489</v>
      </c>
      <c r="P21" s="71"/>
      <c r="Q21" s="71"/>
      <c r="R21" s="71"/>
      <c r="S21" s="62">
        <v>19</v>
      </c>
      <c r="T21" s="62">
        <v>19</v>
      </c>
      <c r="U21" s="62">
        <v>20</v>
      </c>
      <c r="V21" s="60"/>
      <c r="Z21" s="40"/>
      <c r="AA21" s="40"/>
      <c r="AB21" s="40"/>
      <c r="AC21" s="71"/>
      <c r="AD21" s="71"/>
      <c r="AE21" s="71"/>
      <c r="AF21" s="71"/>
      <c r="AJ21" s="60"/>
      <c r="AN21" s="40"/>
      <c r="AO21" s="40"/>
      <c r="AP21" s="40"/>
    </row>
    <row r="22" spans="1:42" ht="15.5" x14ac:dyDescent="0.35">
      <c r="A22" s="60" t="s">
        <v>381</v>
      </c>
      <c r="B22" s="71"/>
      <c r="C22" s="71"/>
      <c r="D22" s="71"/>
      <c r="E22" s="67">
        <v>63</v>
      </c>
      <c r="F22" s="67">
        <v>68</v>
      </c>
      <c r="G22" s="67">
        <v>61</v>
      </c>
      <c r="H22" s="60" t="s">
        <v>409</v>
      </c>
      <c r="I22" s="71"/>
      <c r="J22" s="71"/>
      <c r="K22" s="71"/>
      <c r="L22" s="22">
        <v>146</v>
      </c>
      <c r="M22" s="22">
        <v>144</v>
      </c>
      <c r="N22" s="22">
        <v>146</v>
      </c>
      <c r="O22" s="60" t="s">
        <v>490</v>
      </c>
      <c r="P22" s="71"/>
      <c r="Q22" s="71"/>
      <c r="R22" s="71"/>
      <c r="S22" s="62">
        <v>26</v>
      </c>
      <c r="T22" s="62">
        <v>25</v>
      </c>
      <c r="U22" s="62">
        <v>27</v>
      </c>
      <c r="V22" s="60"/>
      <c r="Z22" s="40"/>
      <c r="AA22" s="40"/>
      <c r="AB22" s="40"/>
      <c r="AC22" s="71"/>
      <c r="AD22" s="71"/>
      <c r="AE22" s="71"/>
      <c r="AF22" s="71"/>
      <c r="AJ22" s="60"/>
      <c r="AN22" s="40"/>
      <c r="AO22" s="40"/>
      <c r="AP22" s="40"/>
    </row>
    <row r="23" spans="1:42" ht="15.5" x14ac:dyDescent="0.35">
      <c r="A23" s="60" t="s">
        <v>382</v>
      </c>
      <c r="B23" s="71"/>
      <c r="C23" s="71"/>
      <c r="D23" s="71"/>
      <c r="E23" s="67">
        <v>312</v>
      </c>
      <c r="F23" s="67">
        <v>301</v>
      </c>
      <c r="G23" s="67">
        <v>309</v>
      </c>
      <c r="H23" s="60"/>
      <c r="I23" s="71"/>
      <c r="J23" s="71"/>
      <c r="K23" s="71"/>
      <c r="L23" s="67"/>
      <c r="M23" s="67"/>
      <c r="N23" s="67"/>
      <c r="O23" s="67"/>
      <c r="P23" s="71"/>
      <c r="Q23" s="71"/>
      <c r="R23" s="71"/>
      <c r="V23" s="60"/>
      <c r="Z23" s="22"/>
      <c r="AA23" s="22"/>
      <c r="AB23" s="22"/>
      <c r="AC23" s="71"/>
      <c r="AD23" s="71"/>
      <c r="AE23" s="71"/>
      <c r="AF23" s="71"/>
      <c r="AJ23" s="60"/>
      <c r="AN23" s="22"/>
      <c r="AO23" s="22"/>
      <c r="AP23" s="22"/>
    </row>
    <row r="24" spans="1:42" ht="15.5" x14ac:dyDescent="0.35">
      <c r="A24" s="60"/>
      <c r="B24" s="71"/>
      <c r="C24" s="71"/>
      <c r="D24" s="71"/>
      <c r="E24" s="67"/>
      <c r="F24" s="67"/>
      <c r="G24" s="67"/>
      <c r="H24" s="60"/>
      <c r="I24" s="71"/>
      <c r="J24" s="71"/>
      <c r="K24" s="71"/>
      <c r="L24" s="67"/>
      <c r="M24" s="67"/>
      <c r="N24" s="67"/>
      <c r="O24" s="67"/>
      <c r="P24" s="71"/>
      <c r="Q24" s="71"/>
      <c r="R24" s="71"/>
      <c r="V24" s="60"/>
      <c r="Z24" s="22"/>
      <c r="AA24" s="22"/>
      <c r="AB24" s="22"/>
      <c r="AC24" s="71"/>
      <c r="AD24" s="71"/>
      <c r="AE24" s="71"/>
      <c r="AF24" s="71"/>
      <c r="AJ24" s="60"/>
      <c r="AN24" s="22"/>
      <c r="AO24" s="22"/>
      <c r="AP24" s="22"/>
    </row>
    <row r="25" spans="1:42" ht="16" thickBot="1" x14ac:dyDescent="0.4">
      <c r="A25" s="162"/>
      <c r="B25" s="166"/>
      <c r="C25" s="166"/>
      <c r="D25" s="166"/>
      <c r="E25" s="167"/>
      <c r="F25" s="167"/>
      <c r="G25" s="167"/>
      <c r="H25" s="157"/>
      <c r="I25" s="166"/>
      <c r="J25" s="166"/>
      <c r="K25" s="166"/>
      <c r="L25" s="167"/>
      <c r="M25" s="167"/>
      <c r="N25" s="167"/>
      <c r="O25" s="167"/>
      <c r="P25" s="166"/>
      <c r="Q25" s="166"/>
      <c r="R25" s="166"/>
      <c r="S25" s="162"/>
      <c r="T25" s="162"/>
      <c r="U25" s="162"/>
      <c r="V25" s="157"/>
      <c r="W25" s="162"/>
      <c r="X25" s="162"/>
      <c r="Y25" s="162"/>
      <c r="Z25" s="165"/>
      <c r="AA25" s="165"/>
      <c r="AB25" s="165"/>
      <c r="AC25" s="166"/>
      <c r="AD25" s="166"/>
      <c r="AE25" s="166"/>
      <c r="AF25" s="166"/>
      <c r="AG25" s="162"/>
      <c r="AH25" s="162"/>
      <c r="AI25" s="162"/>
      <c r="AJ25" s="157"/>
      <c r="AK25" s="162"/>
      <c r="AL25" s="162"/>
      <c r="AM25" s="162"/>
      <c r="AN25" s="165"/>
      <c r="AO25" s="165"/>
      <c r="AP25" s="165"/>
    </row>
    <row r="26" spans="1:42" x14ac:dyDescent="0.35">
      <c r="A26" s="60"/>
      <c r="B26" s="72"/>
      <c r="C26" s="72"/>
      <c r="D26" s="72"/>
      <c r="E26" s="65"/>
      <c r="F26" s="65"/>
      <c r="G26" s="65"/>
      <c r="H26" s="60"/>
      <c r="I26" s="72"/>
      <c r="J26" s="72"/>
      <c r="K26" s="72"/>
      <c r="L26" s="65"/>
      <c r="M26" s="65"/>
      <c r="N26" s="65"/>
      <c r="O26" s="65"/>
      <c r="P26" s="72"/>
      <c r="Q26" s="72"/>
      <c r="R26" s="72"/>
      <c r="V26" s="168"/>
      <c r="AC26" s="72"/>
      <c r="AD26" s="72"/>
      <c r="AE26" s="72"/>
      <c r="AF26" s="72"/>
      <c r="AJ26" s="168"/>
    </row>
    <row r="27" spans="1:42" ht="15.5" x14ac:dyDescent="0.35">
      <c r="A27" s="59" t="s">
        <v>384</v>
      </c>
      <c r="B27" s="72"/>
      <c r="C27" s="72"/>
      <c r="D27" s="72"/>
      <c r="E27" s="65"/>
      <c r="F27" s="65"/>
      <c r="G27" s="65"/>
      <c r="H27" s="60"/>
      <c r="I27" s="72"/>
      <c r="J27" s="72"/>
      <c r="K27" s="72"/>
      <c r="L27" s="65"/>
      <c r="M27" s="65"/>
      <c r="N27" s="65"/>
      <c r="O27" s="65"/>
      <c r="P27" s="72"/>
      <c r="Q27" s="72"/>
      <c r="R27" s="72"/>
      <c r="V27" s="59"/>
      <c r="Z27" s="22"/>
      <c r="AA27" s="22"/>
      <c r="AB27" s="22"/>
      <c r="AC27" s="72"/>
      <c r="AD27" s="72"/>
      <c r="AE27" s="72"/>
      <c r="AF27" s="72"/>
      <c r="AJ27" s="59"/>
      <c r="AN27" s="22"/>
      <c r="AO27" s="22"/>
      <c r="AP27" s="22"/>
    </row>
    <row r="28" spans="1:42" ht="15.5" x14ac:dyDescent="0.35">
      <c r="A28" s="60" t="s">
        <v>401</v>
      </c>
      <c r="B28" s="71"/>
      <c r="C28" s="71"/>
      <c r="D28" s="71"/>
      <c r="E28" s="67">
        <v>904</v>
      </c>
      <c r="F28" s="67">
        <v>901</v>
      </c>
      <c r="G28" s="67">
        <v>917</v>
      </c>
      <c r="H28" s="60"/>
      <c r="I28" s="71"/>
      <c r="J28" s="71"/>
      <c r="K28" s="71"/>
      <c r="L28" s="22">
        <v>867</v>
      </c>
      <c r="M28" s="22">
        <v>891</v>
      </c>
      <c r="N28" s="22">
        <v>922</v>
      </c>
      <c r="O28" s="147"/>
      <c r="P28" s="71"/>
      <c r="Q28" s="71"/>
      <c r="R28" s="71"/>
      <c r="S28" s="62">
        <v>309</v>
      </c>
      <c r="T28" s="62">
        <v>299</v>
      </c>
      <c r="U28" s="62">
        <v>318</v>
      </c>
      <c r="V28" s="24" t="s">
        <v>502</v>
      </c>
      <c r="Z28">
        <v>1840</v>
      </c>
      <c r="AA28">
        <v>1939</v>
      </c>
      <c r="AB28">
        <v>1901</v>
      </c>
      <c r="AC28" s="141" t="s">
        <v>530</v>
      </c>
      <c r="AD28" s="70">
        <f>+SUM(AG16:AG17)</f>
        <v>14826</v>
      </c>
      <c r="AE28" s="70">
        <f>+SUM(AH16:AH17)</f>
        <v>14871</v>
      </c>
      <c r="AF28" s="70">
        <f>+SUM(AI16:AI17)</f>
        <v>15104</v>
      </c>
      <c r="AG28" s="40">
        <v>14826</v>
      </c>
      <c r="AH28" s="40">
        <v>14870</v>
      </c>
      <c r="AI28" s="40">
        <v>15103</v>
      </c>
      <c r="AJ28" s="24"/>
    </row>
    <row r="29" spans="1:42" ht="15.5" x14ac:dyDescent="0.35">
      <c r="A29" s="60"/>
      <c r="B29" s="71"/>
      <c r="C29" s="71"/>
      <c r="D29" s="71"/>
      <c r="E29" s="67"/>
      <c r="F29" s="67"/>
      <c r="G29" s="67"/>
      <c r="H29" s="60"/>
      <c r="I29" s="71"/>
      <c r="J29" s="71"/>
      <c r="K29" s="71"/>
      <c r="L29" s="22"/>
      <c r="M29" s="22"/>
      <c r="N29" s="22"/>
      <c r="O29" s="147"/>
      <c r="P29" s="71"/>
      <c r="Q29" s="71"/>
      <c r="R29" s="71"/>
      <c r="S29" s="62"/>
      <c r="T29" s="62"/>
      <c r="U29" s="62"/>
      <c r="V29" s="24" t="s">
        <v>503</v>
      </c>
      <c r="Z29">
        <v>1584</v>
      </c>
      <c r="AA29">
        <v>1674</v>
      </c>
      <c r="AB29">
        <v>1638</v>
      </c>
      <c r="AC29" s="71"/>
      <c r="AD29" s="71"/>
      <c r="AE29" s="71"/>
      <c r="AF29" s="71"/>
      <c r="AJ29" s="24"/>
    </row>
    <row r="30" spans="1:42" ht="15.5" x14ac:dyDescent="0.35">
      <c r="A30" s="60"/>
      <c r="B30" s="71"/>
      <c r="C30" s="71"/>
      <c r="D30" s="71"/>
      <c r="E30" s="67"/>
      <c r="F30" s="67"/>
      <c r="G30" s="67"/>
      <c r="H30" s="60"/>
      <c r="I30" s="71"/>
      <c r="J30" s="71"/>
      <c r="K30" s="71"/>
      <c r="L30" s="22"/>
      <c r="M30" s="22"/>
      <c r="N30" s="22"/>
      <c r="O30" s="147"/>
      <c r="P30" s="71"/>
      <c r="Q30" s="71"/>
      <c r="R30" s="71"/>
      <c r="S30" s="62"/>
      <c r="T30" s="62"/>
      <c r="U30" s="62"/>
      <c r="V30" s="24" t="s">
        <v>504</v>
      </c>
      <c r="Z30">
        <v>77</v>
      </c>
      <c r="AA30">
        <v>76</v>
      </c>
      <c r="AB30">
        <v>84</v>
      </c>
      <c r="AC30" s="71"/>
      <c r="AD30" s="71"/>
      <c r="AE30" s="71"/>
      <c r="AF30" s="71"/>
      <c r="AJ30" s="24"/>
    </row>
    <row r="31" spans="1:42" ht="15.5" x14ac:dyDescent="0.35">
      <c r="A31" s="60"/>
      <c r="B31" s="71"/>
      <c r="C31" s="71"/>
      <c r="D31" s="71"/>
      <c r="E31" s="67"/>
      <c r="F31" s="67"/>
      <c r="G31" s="67"/>
      <c r="H31" s="60"/>
      <c r="I31" s="71"/>
      <c r="J31" s="71"/>
      <c r="K31" s="71"/>
      <c r="L31" s="22"/>
      <c r="M31" s="22"/>
      <c r="N31" s="22"/>
      <c r="O31" s="147"/>
      <c r="P31" s="71"/>
      <c r="Q31" s="71"/>
      <c r="R31" s="71"/>
      <c r="S31" s="62"/>
      <c r="T31" s="62"/>
      <c r="U31" s="62"/>
      <c r="V31" s="24" t="s">
        <v>500</v>
      </c>
      <c r="Z31">
        <v>147</v>
      </c>
      <c r="AA31">
        <v>157</v>
      </c>
      <c r="AB31">
        <v>148</v>
      </c>
      <c r="AC31" s="71"/>
      <c r="AD31" s="71"/>
      <c r="AE31" s="71"/>
      <c r="AF31" s="71"/>
      <c r="AJ31" s="24"/>
    </row>
    <row r="32" spans="1:42" ht="15.5" x14ac:dyDescent="0.35">
      <c r="A32" s="60"/>
      <c r="B32" s="71"/>
      <c r="C32" s="71"/>
      <c r="D32" s="71"/>
      <c r="E32" s="67"/>
      <c r="F32" s="67"/>
      <c r="G32" s="67"/>
      <c r="H32" s="60"/>
      <c r="I32" s="71"/>
      <c r="J32" s="71"/>
      <c r="K32" s="71"/>
      <c r="L32" s="22"/>
      <c r="M32" s="22"/>
      <c r="N32" s="22"/>
      <c r="O32" s="147"/>
      <c r="P32" s="71"/>
      <c r="Q32" s="71"/>
      <c r="R32" s="71"/>
      <c r="S32" s="62"/>
      <c r="T32" s="62"/>
      <c r="U32" s="62"/>
      <c r="V32" s="24" t="s">
        <v>501</v>
      </c>
      <c r="Z32">
        <v>33</v>
      </c>
      <c r="AA32">
        <v>32</v>
      </c>
      <c r="AB32">
        <v>30</v>
      </c>
      <c r="AC32" s="71"/>
      <c r="AD32" s="71"/>
      <c r="AE32" s="71"/>
      <c r="AF32" s="71"/>
      <c r="AJ32" s="24"/>
    </row>
    <row r="33" spans="1:42" ht="15.5" x14ac:dyDescent="0.35">
      <c r="A33" s="60"/>
      <c r="B33" s="71"/>
      <c r="C33" s="71"/>
      <c r="D33" s="71"/>
      <c r="E33" s="67"/>
      <c r="F33" s="67"/>
      <c r="G33" s="67"/>
      <c r="H33" s="60"/>
      <c r="I33" s="71"/>
      <c r="J33" s="71"/>
      <c r="K33" s="71"/>
      <c r="L33" s="22"/>
      <c r="M33" s="22"/>
      <c r="N33" s="22"/>
      <c r="O33" s="147"/>
      <c r="P33" s="71"/>
      <c r="Q33" s="71"/>
      <c r="R33" s="71"/>
      <c r="S33" s="62"/>
      <c r="T33" s="62"/>
      <c r="U33" s="62"/>
      <c r="V33" s="24"/>
      <c r="AC33" s="71"/>
      <c r="AD33" s="71"/>
      <c r="AE33" s="71"/>
      <c r="AF33" s="71"/>
      <c r="AJ33" s="24"/>
    </row>
    <row r="34" spans="1:42" ht="15.5" x14ac:dyDescent="0.35">
      <c r="A34" s="60"/>
      <c r="B34" s="71"/>
      <c r="C34" s="71"/>
      <c r="D34" s="71"/>
      <c r="E34" s="67"/>
      <c r="F34" s="67"/>
      <c r="G34" s="67"/>
      <c r="H34" s="60"/>
      <c r="I34" s="71"/>
      <c r="J34" s="71"/>
      <c r="K34" s="71"/>
      <c r="L34" s="22"/>
      <c r="M34" s="22"/>
      <c r="N34" s="22"/>
      <c r="O34" s="147"/>
      <c r="P34" s="71"/>
      <c r="Q34" s="71"/>
      <c r="R34" s="71"/>
      <c r="S34" s="62"/>
      <c r="T34" s="62"/>
      <c r="U34" s="62"/>
      <c r="V34" s="24"/>
      <c r="AC34" s="71"/>
      <c r="AD34" s="71"/>
      <c r="AE34" s="71"/>
      <c r="AF34" s="71"/>
      <c r="AJ34" s="24"/>
    </row>
    <row r="35" spans="1:42" ht="15.5" x14ac:dyDescent="0.35">
      <c r="A35" s="60" t="s">
        <v>385</v>
      </c>
      <c r="B35" s="70">
        <f>+SUM(E36+E37-E39+E41)</f>
        <v>2990</v>
      </c>
      <c r="C35" s="70">
        <f>+SUM(F36+F37-F39+F41)</f>
        <v>2953</v>
      </c>
      <c r="D35" s="70">
        <f>+SUM(G36+G37-G39+G41)</f>
        <v>2758</v>
      </c>
      <c r="E35" s="66">
        <v>2988</v>
      </c>
      <c r="F35" s="66">
        <v>2952</v>
      </c>
      <c r="G35" s="66">
        <v>2758</v>
      </c>
      <c r="H35" s="60"/>
      <c r="I35" s="70">
        <f>+SUM(L36+L37-L39+L41)</f>
        <v>1326</v>
      </c>
      <c r="J35" s="70">
        <f>+SUM(M36+M37-M39+M41)</f>
        <v>1253</v>
      </c>
      <c r="K35" s="70">
        <f>+SUM(N36+N37-N39+N41)</f>
        <v>1319</v>
      </c>
      <c r="L35" s="40">
        <v>1326</v>
      </c>
      <c r="M35" s="40">
        <v>1253</v>
      </c>
      <c r="N35" s="40">
        <v>1318</v>
      </c>
      <c r="O35" s="146"/>
      <c r="P35" s="70">
        <f>+SUM(S36+S37-S39+S41)</f>
        <v>1202</v>
      </c>
      <c r="Q35" s="70">
        <f>+SUM(T36+T37-T39+T41)</f>
        <v>1262</v>
      </c>
      <c r="R35" s="70">
        <f>+SUM(U36+U37-U39+U41)</f>
        <v>1258</v>
      </c>
      <c r="S35" s="61">
        <v>1202</v>
      </c>
      <c r="T35" s="61">
        <v>1261</v>
      </c>
      <c r="U35" s="61">
        <v>1258</v>
      </c>
      <c r="V35" s="145" t="s">
        <v>517</v>
      </c>
      <c r="W35" s="70">
        <f>+SUM(Z36+Z37-Z39+Z41)</f>
        <v>2014</v>
      </c>
      <c r="X35" s="70">
        <f>+SUM(AA36+AA37-AA39+AA41)</f>
        <v>2188</v>
      </c>
      <c r="Y35" s="70">
        <f>+SUM(AB36+AB37-AB39+AB41)</f>
        <v>2216</v>
      </c>
      <c r="Z35" s="40">
        <v>2418</v>
      </c>
      <c r="AA35" s="40">
        <v>2626</v>
      </c>
      <c r="AB35" s="40">
        <v>2653</v>
      </c>
      <c r="AC35" s="141" t="s">
        <v>385</v>
      </c>
      <c r="AD35" s="70">
        <f>+SUM(AG36+AG37+AG38)</f>
        <v>4351</v>
      </c>
      <c r="AE35" s="70">
        <f>+SUM(AH36+AH37+AH38)</f>
        <v>4489</v>
      </c>
      <c r="AF35" s="70">
        <f>+SUM(AI36+AI37+AI38)</f>
        <v>4434</v>
      </c>
      <c r="AG35" s="40">
        <v>4351</v>
      </c>
      <c r="AH35" s="40">
        <v>4489</v>
      </c>
      <c r="AI35" s="40">
        <v>4433</v>
      </c>
      <c r="AJ35" s="145" t="s">
        <v>546</v>
      </c>
      <c r="AK35" s="70">
        <f>+SUM(AN35)</f>
        <v>624</v>
      </c>
      <c r="AL35" s="70">
        <f>+SUM(AO35)</f>
        <v>641</v>
      </c>
      <c r="AM35" s="70">
        <f>+SUM(AP35)</f>
        <v>660</v>
      </c>
      <c r="AN35" s="40">
        <v>624</v>
      </c>
      <c r="AO35" s="40">
        <v>641</v>
      </c>
      <c r="AP35" s="40">
        <v>660</v>
      </c>
    </row>
    <row r="36" spans="1:42" ht="15.5" x14ac:dyDescent="0.35">
      <c r="A36" s="60" t="s">
        <v>386</v>
      </c>
      <c r="B36" s="70"/>
      <c r="C36" s="70"/>
      <c r="D36" s="70"/>
      <c r="E36" s="66">
        <v>2985</v>
      </c>
      <c r="F36" s="66">
        <v>2974</v>
      </c>
      <c r="G36" s="66">
        <v>2828</v>
      </c>
      <c r="H36" s="60"/>
      <c r="I36" s="70"/>
      <c r="J36" s="70"/>
      <c r="K36" s="70"/>
      <c r="L36" s="40">
        <v>1317</v>
      </c>
      <c r="M36" s="40">
        <v>1256</v>
      </c>
      <c r="N36" s="40">
        <v>1314</v>
      </c>
      <c r="O36" s="146"/>
      <c r="P36" s="70"/>
      <c r="Q36" s="70"/>
      <c r="R36" s="70"/>
      <c r="S36" s="61">
        <v>1207</v>
      </c>
      <c r="T36" s="61">
        <v>1271</v>
      </c>
      <c r="U36" s="61">
        <v>1255</v>
      </c>
      <c r="V36" s="145" t="s">
        <v>496</v>
      </c>
      <c r="Z36" s="40">
        <v>1905</v>
      </c>
      <c r="AA36" s="40">
        <v>2076</v>
      </c>
      <c r="AB36" s="40">
        <v>2094</v>
      </c>
      <c r="AC36" s="141" t="s">
        <v>531</v>
      </c>
      <c r="AD36" s="70"/>
      <c r="AE36" s="70"/>
      <c r="AF36" s="70"/>
      <c r="AG36" s="40">
        <v>4247</v>
      </c>
      <c r="AH36" s="40">
        <v>4381</v>
      </c>
      <c r="AI36" s="40">
        <v>4326</v>
      </c>
      <c r="AJ36" s="145"/>
      <c r="AN36" s="40"/>
      <c r="AO36" s="40"/>
      <c r="AP36" s="40"/>
    </row>
    <row r="37" spans="1:42" ht="15.5" x14ac:dyDescent="0.35">
      <c r="A37" s="60" t="s">
        <v>387</v>
      </c>
      <c r="B37" s="71"/>
      <c r="C37" s="71"/>
      <c r="D37" s="71"/>
      <c r="E37" s="67">
        <v>11</v>
      </c>
      <c r="F37" s="67">
        <v>-12</v>
      </c>
      <c r="G37" s="67">
        <v>-64</v>
      </c>
      <c r="H37" s="60"/>
      <c r="I37" s="71"/>
      <c r="J37" s="71"/>
      <c r="K37" s="71"/>
      <c r="L37" s="22">
        <v>9</v>
      </c>
      <c r="M37" s="22">
        <v>-3</v>
      </c>
      <c r="N37" s="22">
        <v>4</v>
      </c>
      <c r="O37" s="147"/>
      <c r="P37" s="71"/>
      <c r="Q37" s="71"/>
      <c r="R37" s="71"/>
      <c r="S37" s="62">
        <v>-5</v>
      </c>
      <c r="T37" s="62">
        <v>-9</v>
      </c>
      <c r="U37" s="62">
        <v>3</v>
      </c>
      <c r="V37" s="60" t="s">
        <v>519</v>
      </c>
      <c r="Z37" s="22">
        <v>14</v>
      </c>
      <c r="AA37" s="22">
        <v>10</v>
      </c>
      <c r="AB37" s="22">
        <v>0</v>
      </c>
      <c r="AC37" s="141" t="s">
        <v>532</v>
      </c>
      <c r="AD37" s="71"/>
      <c r="AE37" s="71"/>
      <c r="AF37" s="71"/>
      <c r="AG37" s="22">
        <v>64</v>
      </c>
      <c r="AH37" s="22">
        <v>67</v>
      </c>
      <c r="AI37" s="22">
        <v>67</v>
      </c>
      <c r="AJ37" s="60"/>
      <c r="AN37" s="22"/>
      <c r="AO37" s="22"/>
      <c r="AP37" s="22"/>
    </row>
    <row r="38" spans="1:42" ht="15.5" x14ac:dyDescent="0.35">
      <c r="A38" s="60"/>
      <c r="B38" s="71"/>
      <c r="C38" s="71"/>
      <c r="D38" s="71"/>
      <c r="E38" s="67"/>
      <c r="F38" s="67"/>
      <c r="G38" s="67"/>
      <c r="H38" s="60"/>
      <c r="I38" s="71"/>
      <c r="J38" s="71"/>
      <c r="K38" s="71"/>
      <c r="L38" s="22"/>
      <c r="M38" s="22"/>
      <c r="N38" s="22"/>
      <c r="O38" s="147"/>
      <c r="P38" s="71"/>
      <c r="Q38" s="71"/>
      <c r="R38" s="71"/>
      <c r="S38" s="62"/>
      <c r="T38" s="62"/>
      <c r="U38" s="62"/>
      <c r="V38" s="145" t="s">
        <v>505</v>
      </c>
      <c r="Z38" s="22">
        <v>348</v>
      </c>
      <c r="AA38" s="22">
        <v>369</v>
      </c>
      <c r="AB38" s="22">
        <v>373</v>
      </c>
      <c r="AC38" s="141" t="s">
        <v>529</v>
      </c>
      <c r="AD38" s="71"/>
      <c r="AE38" s="71"/>
      <c r="AF38" s="71"/>
      <c r="AG38" s="155">
        <v>40</v>
      </c>
      <c r="AH38" s="155">
        <v>41</v>
      </c>
      <c r="AI38" s="155">
        <v>41</v>
      </c>
      <c r="AJ38" s="145"/>
      <c r="AN38" s="22"/>
      <c r="AO38" s="22"/>
      <c r="AP38" s="22"/>
    </row>
    <row r="39" spans="1:42" ht="15.5" x14ac:dyDescent="0.35">
      <c r="A39" s="60" t="s">
        <v>388</v>
      </c>
      <c r="B39" s="71"/>
      <c r="C39" s="71"/>
      <c r="D39" s="71"/>
      <c r="E39" s="67">
        <v>7</v>
      </c>
      <c r="F39" s="67">
        <v>9</v>
      </c>
      <c r="G39" s="67">
        <v>6</v>
      </c>
      <c r="H39" s="60"/>
      <c r="I39" s="71"/>
      <c r="J39" s="71"/>
      <c r="K39" s="71"/>
      <c r="L39" s="22"/>
      <c r="M39" s="22"/>
      <c r="N39" s="22"/>
      <c r="O39" s="147"/>
      <c r="P39" s="71"/>
      <c r="Q39" s="71"/>
      <c r="R39" s="71"/>
      <c r="S39" s="22"/>
      <c r="T39" s="22"/>
      <c r="U39" s="22">
        <v>0</v>
      </c>
      <c r="V39" s="145" t="s">
        <v>508</v>
      </c>
      <c r="Z39" s="22">
        <v>34</v>
      </c>
      <c r="AA39" s="22">
        <v>39</v>
      </c>
      <c r="AB39" s="22">
        <v>25</v>
      </c>
      <c r="AC39" s="71"/>
      <c r="AD39" s="71"/>
      <c r="AE39" s="71"/>
      <c r="AF39" s="71"/>
      <c r="AJ39" s="145"/>
      <c r="AN39" s="22"/>
      <c r="AO39" s="22"/>
      <c r="AP39" s="22"/>
    </row>
    <row r="40" spans="1:42" ht="15.5" x14ac:dyDescent="0.35">
      <c r="A40" s="60"/>
      <c r="B40" s="71"/>
      <c r="C40" s="71"/>
      <c r="D40" s="71"/>
      <c r="E40" s="67"/>
      <c r="F40" s="67"/>
      <c r="G40" s="67"/>
      <c r="H40" s="60"/>
      <c r="I40" s="71"/>
      <c r="J40" s="71"/>
      <c r="K40" s="71"/>
      <c r="L40" s="22"/>
      <c r="M40" s="22"/>
      <c r="N40" s="22"/>
      <c r="O40" s="147"/>
      <c r="P40" s="71"/>
      <c r="Q40" s="71"/>
      <c r="R40" s="71"/>
      <c r="S40" s="22"/>
      <c r="T40" s="22"/>
      <c r="U40" s="22"/>
      <c r="V40" s="145" t="s">
        <v>509</v>
      </c>
      <c r="Z40" s="155">
        <v>12</v>
      </c>
      <c r="AA40" s="155">
        <v>10</v>
      </c>
      <c r="AB40" s="155">
        <v>16</v>
      </c>
      <c r="AC40" s="71"/>
      <c r="AD40" s="71"/>
      <c r="AE40" s="71"/>
      <c r="AF40" s="71"/>
      <c r="AJ40" s="145"/>
      <c r="AN40" s="155"/>
      <c r="AO40" s="155"/>
      <c r="AP40" s="155"/>
    </row>
    <row r="41" spans="1:42" ht="15.5" x14ac:dyDescent="0.35">
      <c r="A41" s="60" t="s">
        <v>389</v>
      </c>
      <c r="B41" s="71"/>
      <c r="C41" s="71"/>
      <c r="D41" s="71"/>
      <c r="E41" s="67">
        <v>1</v>
      </c>
      <c r="F41" s="67"/>
      <c r="G41" s="67"/>
      <c r="H41" s="60"/>
      <c r="I41" s="71"/>
      <c r="J41" s="71"/>
      <c r="K41" s="71"/>
      <c r="L41" s="140"/>
      <c r="M41" s="140"/>
      <c r="N41" s="140">
        <v>1</v>
      </c>
      <c r="O41" s="148"/>
      <c r="P41" s="153"/>
      <c r="Q41" s="153"/>
      <c r="R41" s="153"/>
      <c r="S41" s="155"/>
      <c r="T41" s="155"/>
      <c r="U41" s="155"/>
      <c r="V41" s="171" t="s">
        <v>506</v>
      </c>
      <c r="W41" s="172"/>
      <c r="X41" s="172"/>
      <c r="Y41" s="172"/>
      <c r="Z41" s="155">
        <v>129</v>
      </c>
      <c r="AA41" s="155">
        <v>141</v>
      </c>
      <c r="AB41" s="155">
        <v>147</v>
      </c>
      <c r="AC41" s="71"/>
      <c r="AD41" s="71"/>
      <c r="AE41" s="71"/>
      <c r="AF41" s="71"/>
      <c r="AJ41" s="171"/>
      <c r="AK41" s="172"/>
      <c r="AL41" s="172"/>
      <c r="AM41" s="172"/>
      <c r="AN41" s="155"/>
      <c r="AO41" s="155"/>
      <c r="AP41" s="155"/>
    </row>
    <row r="42" spans="1:42" ht="16" thickBot="1" x14ac:dyDescent="0.4">
      <c r="A42" s="157"/>
      <c r="B42" s="163"/>
      <c r="C42" s="163"/>
      <c r="D42" s="163"/>
      <c r="E42" s="164"/>
      <c r="F42" s="164"/>
      <c r="G42" s="164"/>
      <c r="H42" s="157"/>
      <c r="I42" s="163"/>
      <c r="J42" s="163"/>
      <c r="K42" s="163"/>
      <c r="L42" s="160"/>
      <c r="M42" s="160"/>
      <c r="N42" s="160"/>
      <c r="O42" s="169"/>
      <c r="P42" s="163"/>
      <c r="Q42" s="163"/>
      <c r="R42" s="163"/>
      <c r="S42" s="165"/>
      <c r="T42" s="165"/>
      <c r="U42" s="165"/>
      <c r="V42" s="170" t="s">
        <v>507</v>
      </c>
      <c r="W42" s="162"/>
      <c r="X42" s="162"/>
      <c r="Y42" s="162"/>
      <c r="Z42" s="165">
        <v>68</v>
      </c>
      <c r="AA42" s="165">
        <v>78</v>
      </c>
      <c r="AB42" s="165">
        <v>81</v>
      </c>
      <c r="AC42" s="153"/>
      <c r="AD42" s="153"/>
      <c r="AE42" s="153"/>
      <c r="AF42" s="153"/>
      <c r="AJ42" s="170"/>
      <c r="AK42" s="162"/>
      <c r="AL42" s="162"/>
      <c r="AM42" s="162"/>
      <c r="AN42" s="165"/>
      <c r="AO42" s="165"/>
      <c r="AP42" s="165"/>
    </row>
    <row r="43" spans="1:42" ht="16" thickBot="1" x14ac:dyDescent="0.4">
      <c r="A43" s="176" t="s">
        <v>390</v>
      </c>
      <c r="B43" s="177"/>
      <c r="C43" s="177"/>
      <c r="D43" s="177"/>
      <c r="E43" s="178">
        <v>39</v>
      </c>
      <c r="F43" s="178">
        <v>40</v>
      </c>
      <c r="G43" s="178">
        <v>40</v>
      </c>
      <c r="H43" s="176"/>
      <c r="I43" s="177"/>
      <c r="J43" s="177"/>
      <c r="K43" s="177"/>
      <c r="L43" s="178"/>
      <c r="M43" s="178"/>
      <c r="N43" s="178"/>
      <c r="O43" s="178"/>
      <c r="P43" s="177"/>
      <c r="Q43" s="177"/>
      <c r="R43" s="177"/>
      <c r="S43" s="179">
        <v>7</v>
      </c>
      <c r="T43" s="179">
        <v>7</v>
      </c>
      <c r="U43" s="179">
        <v>7</v>
      </c>
      <c r="V43" s="180"/>
      <c r="W43" s="181"/>
      <c r="X43" s="181"/>
      <c r="Y43" s="181"/>
      <c r="Z43" s="181"/>
      <c r="AA43" s="181"/>
      <c r="AB43" s="181"/>
      <c r="AC43" s="177"/>
      <c r="AD43" s="177"/>
      <c r="AE43" s="177"/>
      <c r="AF43" s="177"/>
      <c r="AG43" s="181"/>
      <c r="AH43" s="181"/>
      <c r="AI43" s="181"/>
      <c r="AJ43" s="180"/>
      <c r="AK43" s="181"/>
      <c r="AL43" s="181"/>
      <c r="AM43" s="181"/>
      <c r="AN43" s="181"/>
      <c r="AO43" s="181"/>
      <c r="AP43" s="181"/>
    </row>
    <row r="44" spans="1:42" ht="16" thickBot="1" x14ac:dyDescent="0.4">
      <c r="A44" s="176" t="s">
        <v>391</v>
      </c>
      <c r="B44" s="182">
        <f>+SUM(E35+E43)</f>
        <v>3027</v>
      </c>
      <c r="C44" s="182">
        <f>+SUM(F35+F43)</f>
        <v>2992</v>
      </c>
      <c r="D44" s="182">
        <f>+SUM(G35+G43)</f>
        <v>2798</v>
      </c>
      <c r="E44" s="183">
        <v>3027</v>
      </c>
      <c r="F44" s="183">
        <v>2993</v>
      </c>
      <c r="G44" s="183">
        <v>2798</v>
      </c>
      <c r="H44" s="176"/>
      <c r="I44" s="182">
        <f>+SUM(L35+L43)</f>
        <v>1326</v>
      </c>
      <c r="J44" s="182">
        <f>+SUM(M35+M43)</f>
        <v>1253</v>
      </c>
      <c r="K44" s="182">
        <f>+SUM(N35+N43)</f>
        <v>1318</v>
      </c>
      <c r="L44" s="183">
        <f>+SUM(L35+L43)</f>
        <v>1326</v>
      </c>
      <c r="M44" s="183">
        <f>+SUM(M35+M43)</f>
        <v>1253</v>
      </c>
      <c r="N44" s="183">
        <f>+SUM(N35+N43)</f>
        <v>1318</v>
      </c>
      <c r="O44" s="183"/>
      <c r="P44" s="182">
        <f>+SUM(S35+S43)</f>
        <v>1209</v>
      </c>
      <c r="Q44" s="182">
        <f>+SUM(T35+T43)</f>
        <v>1268</v>
      </c>
      <c r="R44" s="182">
        <f>+SUM(U35+U43)</f>
        <v>1265</v>
      </c>
      <c r="S44" s="184">
        <v>1209</v>
      </c>
      <c r="T44" s="184">
        <v>1266</v>
      </c>
      <c r="U44" s="184">
        <v>1265</v>
      </c>
      <c r="V44" s="180"/>
      <c r="W44" s="182">
        <f>+SUM(Z35+Z43)</f>
        <v>2418</v>
      </c>
      <c r="X44" s="182">
        <f>+SUM(AA35+AA43)</f>
        <v>2626</v>
      </c>
      <c r="Y44" s="182">
        <f>+SUM(AB35+AB43)</f>
        <v>2653</v>
      </c>
      <c r="Z44" s="194">
        <v>2418</v>
      </c>
      <c r="AA44" s="194">
        <v>2626</v>
      </c>
      <c r="AB44" s="194">
        <v>2653</v>
      </c>
      <c r="AC44" s="182"/>
      <c r="AD44" s="182">
        <f>+SUM(AG35+AG43)</f>
        <v>4351</v>
      </c>
      <c r="AE44" s="182">
        <f>+SUM(AH35+AH43)</f>
        <v>4489</v>
      </c>
      <c r="AF44" s="182">
        <f>+SUM(AI35+AI43)</f>
        <v>4433</v>
      </c>
      <c r="AG44" s="194">
        <f>+SUM(AG36+AG37)</f>
        <v>4311</v>
      </c>
      <c r="AH44" s="194">
        <f>+SUM(AH36+AH37)</f>
        <v>4448</v>
      </c>
      <c r="AI44" s="194">
        <f>+SUM(AI36+AI37)</f>
        <v>4393</v>
      </c>
      <c r="AJ44" s="180"/>
      <c r="AK44" s="182">
        <f>+SUM(AN35+AN43)</f>
        <v>624</v>
      </c>
      <c r="AL44" s="182">
        <f>+SUM(AO35+AO43)</f>
        <v>641</v>
      </c>
      <c r="AM44" s="182">
        <f>+SUM(AP35+AP43)</f>
        <v>660</v>
      </c>
      <c r="AN44" s="194">
        <v>624</v>
      </c>
      <c r="AO44" s="194">
        <v>641</v>
      </c>
      <c r="AP44" s="194">
        <v>660</v>
      </c>
    </row>
    <row r="45" spans="1:42" x14ac:dyDescent="0.35">
      <c r="A45" s="173" t="s">
        <v>392</v>
      </c>
      <c r="B45" s="193"/>
      <c r="C45" s="174"/>
      <c r="D45" s="174"/>
      <c r="E45" s="175"/>
      <c r="F45" s="175"/>
      <c r="G45" s="175"/>
      <c r="H45" s="173"/>
      <c r="I45" s="174"/>
      <c r="J45" s="174"/>
      <c r="K45" s="174"/>
      <c r="L45" s="175"/>
      <c r="M45" s="175"/>
      <c r="N45" s="175"/>
      <c r="O45" s="175"/>
      <c r="P45" s="174"/>
      <c r="Q45" s="174"/>
      <c r="R45" s="174"/>
      <c r="V45" s="156" t="s">
        <v>515</v>
      </c>
      <c r="AC45" s="149" t="s">
        <v>533</v>
      </c>
      <c r="AD45" s="174"/>
      <c r="AE45" s="174"/>
      <c r="AF45" s="174"/>
      <c r="AJ45" s="156"/>
    </row>
    <row r="46" spans="1:42" ht="15.5" x14ac:dyDescent="0.35">
      <c r="A46" s="149" t="s">
        <v>393</v>
      </c>
      <c r="B46" s="153"/>
      <c r="C46" s="153"/>
      <c r="D46" s="153"/>
      <c r="E46" s="154">
        <v>359.2</v>
      </c>
      <c r="F46" s="154">
        <v>361.4</v>
      </c>
      <c r="G46" s="154">
        <v>334.2</v>
      </c>
      <c r="H46" s="149" t="s">
        <v>408</v>
      </c>
      <c r="I46" s="153"/>
      <c r="J46" s="153"/>
      <c r="K46" s="153"/>
      <c r="L46" s="155">
        <v>157</v>
      </c>
      <c r="M46" s="155">
        <v>147</v>
      </c>
      <c r="N46" s="155">
        <v>148</v>
      </c>
      <c r="O46" s="171" t="s">
        <v>488</v>
      </c>
      <c r="P46" s="153"/>
      <c r="Q46" s="153"/>
      <c r="R46" s="153"/>
      <c r="S46" s="140">
        <v>416</v>
      </c>
      <c r="T46" s="140">
        <v>444</v>
      </c>
      <c r="U46" s="140">
        <v>416</v>
      </c>
      <c r="V46" s="149" t="s">
        <v>510</v>
      </c>
      <c r="Z46" s="22">
        <v>120</v>
      </c>
      <c r="AA46" s="22">
        <v>124</v>
      </c>
      <c r="AB46" s="22">
        <v>127</v>
      </c>
      <c r="AC46" s="149" t="s">
        <v>534</v>
      </c>
      <c r="AD46" s="153"/>
      <c r="AE46" s="153"/>
      <c r="AF46" s="153"/>
      <c r="AG46" s="155">
        <v>29</v>
      </c>
      <c r="AH46" s="155">
        <v>29</v>
      </c>
      <c r="AI46" s="155">
        <v>29</v>
      </c>
      <c r="AJ46" s="149" t="s">
        <v>547</v>
      </c>
      <c r="AN46" s="22">
        <v>67.099999999999994</v>
      </c>
      <c r="AO46" s="22">
        <v>66.900000000000006</v>
      </c>
      <c r="AP46" s="22">
        <v>67.2</v>
      </c>
    </row>
    <row r="47" spans="1:42" ht="15.5" x14ac:dyDescent="0.35">
      <c r="A47" s="149"/>
      <c r="B47" s="153"/>
      <c r="C47" s="153"/>
      <c r="D47" s="153"/>
      <c r="E47" s="154"/>
      <c r="F47" s="154"/>
      <c r="G47" s="154"/>
      <c r="H47" s="149"/>
      <c r="I47" s="153"/>
      <c r="J47" s="153"/>
      <c r="K47" s="153"/>
      <c r="L47" s="155"/>
      <c r="M47" s="155"/>
      <c r="N47" s="155"/>
      <c r="O47" s="145"/>
      <c r="P47" s="153"/>
      <c r="Q47" s="153"/>
      <c r="R47" s="153"/>
      <c r="S47" s="140"/>
      <c r="T47" s="140"/>
      <c r="U47" s="140"/>
      <c r="V47" s="60" t="s">
        <v>511</v>
      </c>
      <c r="Z47" s="22">
        <v>9</v>
      </c>
      <c r="AA47" s="22">
        <v>9</v>
      </c>
      <c r="AB47" s="22">
        <v>9</v>
      </c>
      <c r="AC47" s="149" t="s">
        <v>535</v>
      </c>
      <c r="AD47" s="153"/>
      <c r="AE47" s="153"/>
      <c r="AF47" s="153"/>
      <c r="AG47" s="155">
        <v>29</v>
      </c>
      <c r="AH47" s="155">
        <v>30</v>
      </c>
      <c r="AI47" s="155">
        <v>29</v>
      </c>
      <c r="AJ47" s="60"/>
      <c r="AN47" s="22"/>
      <c r="AO47" s="22"/>
      <c r="AP47" s="22"/>
    </row>
    <row r="48" spans="1:42" ht="15.5" x14ac:dyDescent="0.35">
      <c r="A48" s="149"/>
      <c r="B48" s="153"/>
      <c r="C48" s="153"/>
      <c r="D48" s="153"/>
      <c r="E48" s="154"/>
      <c r="F48" s="154"/>
      <c r="G48" s="154"/>
      <c r="H48" s="149"/>
      <c r="I48" s="153"/>
      <c r="J48" s="153"/>
      <c r="K48" s="153"/>
      <c r="L48" s="155"/>
      <c r="M48" s="155"/>
      <c r="N48" s="155"/>
      <c r="O48" s="145"/>
      <c r="P48" s="153"/>
      <c r="Q48" s="153"/>
      <c r="R48" s="153"/>
      <c r="S48" s="140"/>
      <c r="T48" s="140"/>
      <c r="U48" s="140"/>
      <c r="V48" s="60" t="s">
        <v>512</v>
      </c>
      <c r="Z48" s="22">
        <v>165</v>
      </c>
      <c r="AA48" s="22">
        <v>172</v>
      </c>
      <c r="AB48" s="22">
        <v>190</v>
      </c>
      <c r="AJ48" s="60"/>
      <c r="AN48" s="22"/>
      <c r="AO48" s="22"/>
      <c r="AP48" s="22"/>
    </row>
    <row r="49" spans="1:42" ht="15.5" x14ac:dyDescent="0.35">
      <c r="A49" s="149"/>
      <c r="B49" s="153"/>
      <c r="C49" s="153"/>
      <c r="D49" s="153"/>
      <c r="E49" s="154"/>
      <c r="F49" s="154"/>
      <c r="G49" s="154"/>
      <c r="H49" s="149"/>
      <c r="I49" s="153"/>
      <c r="J49" s="153"/>
      <c r="K49" s="153"/>
      <c r="L49" s="155"/>
      <c r="M49" s="155"/>
      <c r="N49" s="155"/>
      <c r="O49" s="145"/>
      <c r="P49" s="153"/>
      <c r="Q49" s="153"/>
      <c r="R49" s="153"/>
      <c r="S49" s="140"/>
      <c r="T49" s="140"/>
      <c r="U49" s="140"/>
      <c r="V49" s="60" t="s">
        <v>513</v>
      </c>
      <c r="Z49" s="22">
        <v>302</v>
      </c>
      <c r="AA49" s="22">
        <v>288</v>
      </c>
      <c r="AB49" s="22">
        <v>280</v>
      </c>
      <c r="AC49" s="153"/>
      <c r="AD49" s="153"/>
      <c r="AE49" s="153"/>
      <c r="AF49" s="153"/>
      <c r="AG49" s="172"/>
      <c r="AH49" s="172"/>
      <c r="AI49" s="172"/>
      <c r="AJ49" s="60"/>
      <c r="AN49" s="22"/>
      <c r="AO49" s="22"/>
      <c r="AP49" s="22"/>
    </row>
    <row r="50" spans="1:42" ht="16" thickBot="1" x14ac:dyDescent="0.4">
      <c r="A50" s="157"/>
      <c r="B50" s="163"/>
      <c r="C50" s="163"/>
      <c r="D50" s="163"/>
      <c r="E50" s="164"/>
      <c r="F50" s="164"/>
      <c r="G50" s="164"/>
      <c r="H50" s="157"/>
      <c r="I50" s="163"/>
      <c r="J50" s="163"/>
      <c r="K50" s="163"/>
      <c r="L50" s="165"/>
      <c r="M50" s="165"/>
      <c r="N50" s="165"/>
      <c r="O50" s="170"/>
      <c r="P50" s="163"/>
      <c r="Q50" s="163"/>
      <c r="R50" s="163"/>
      <c r="S50" s="160"/>
      <c r="T50" s="160"/>
      <c r="U50" s="160"/>
      <c r="V50" s="157" t="s">
        <v>514</v>
      </c>
      <c r="W50" s="162"/>
      <c r="X50" s="162"/>
      <c r="Y50" s="162"/>
      <c r="Z50" s="165">
        <v>685</v>
      </c>
      <c r="AA50" s="165">
        <v>550</v>
      </c>
      <c r="AB50" s="165">
        <v>646</v>
      </c>
      <c r="AC50" s="163"/>
      <c r="AD50" s="163"/>
      <c r="AE50" s="163"/>
      <c r="AF50" s="163"/>
      <c r="AG50" s="162"/>
      <c r="AH50" s="162"/>
      <c r="AI50" s="162"/>
      <c r="AJ50" s="157"/>
      <c r="AK50" s="162"/>
      <c r="AL50" s="162"/>
      <c r="AM50" s="162"/>
      <c r="AN50" s="165"/>
      <c r="AO50" s="165"/>
      <c r="AP50" s="165"/>
    </row>
    <row r="51" spans="1:42" ht="15.5" x14ac:dyDescent="0.35">
      <c r="A51" s="149"/>
      <c r="B51" s="153"/>
      <c r="C51" s="153"/>
      <c r="D51" s="153"/>
      <c r="E51" s="154"/>
      <c r="F51" s="154"/>
      <c r="G51" s="154"/>
      <c r="H51" s="149"/>
      <c r="I51" s="153"/>
      <c r="J51" s="153"/>
      <c r="K51" s="153"/>
      <c r="L51" s="155"/>
      <c r="M51" s="155"/>
      <c r="N51" s="155"/>
      <c r="O51" s="145"/>
      <c r="P51" s="153"/>
      <c r="Q51" s="153"/>
      <c r="R51" s="153"/>
      <c r="S51" s="140"/>
      <c r="T51" s="140"/>
      <c r="U51" s="140"/>
      <c r="V51" s="24"/>
      <c r="AC51" s="153"/>
      <c r="AD51" s="153"/>
      <c r="AE51" s="153"/>
      <c r="AF51" s="153"/>
      <c r="AJ51" s="24"/>
    </row>
    <row r="52" spans="1:42" x14ac:dyDescent="0.35">
      <c r="A52" s="59" t="s">
        <v>394</v>
      </c>
      <c r="B52" s="69"/>
      <c r="C52" s="69"/>
      <c r="D52" s="69"/>
      <c r="E52" s="64"/>
      <c r="F52" s="65"/>
      <c r="G52" s="65"/>
      <c r="H52" s="59"/>
      <c r="I52" s="69"/>
      <c r="J52" s="69"/>
      <c r="K52" s="69"/>
      <c r="L52" s="64"/>
      <c r="M52" s="65"/>
      <c r="N52" s="65"/>
      <c r="O52" s="65"/>
      <c r="P52" s="69"/>
      <c r="Q52" s="69"/>
      <c r="R52" s="69"/>
      <c r="V52" s="192" t="s">
        <v>516</v>
      </c>
      <c r="AC52" s="69"/>
      <c r="AD52" s="69"/>
      <c r="AE52" s="69"/>
      <c r="AF52" s="69"/>
      <c r="AJ52" s="192"/>
    </row>
    <row r="53" spans="1:42" ht="15.5" x14ac:dyDescent="0.35">
      <c r="A53" s="60" t="s">
        <v>395</v>
      </c>
      <c r="B53" s="71"/>
      <c r="C53" s="71"/>
      <c r="D53" s="71"/>
      <c r="E53" s="67">
        <v>904</v>
      </c>
      <c r="F53" s="67">
        <v>901</v>
      </c>
      <c r="G53" s="67">
        <v>917</v>
      </c>
      <c r="H53" s="60"/>
      <c r="I53" s="71"/>
      <c r="J53" s="71"/>
      <c r="K53" s="71"/>
      <c r="L53" s="22">
        <v>867</v>
      </c>
      <c r="M53" s="22">
        <v>891</v>
      </c>
      <c r="N53" s="22">
        <v>922</v>
      </c>
      <c r="O53" s="147"/>
      <c r="P53" s="71"/>
      <c r="Q53" s="71"/>
      <c r="R53" s="71"/>
      <c r="S53" s="62">
        <v>309</v>
      </c>
      <c r="T53" s="62">
        <v>299</v>
      </c>
      <c r="U53" s="62">
        <v>318</v>
      </c>
      <c r="V53" s="24"/>
      <c r="Z53" s="40">
        <v>1840</v>
      </c>
      <c r="AA53" s="40">
        <v>1939</v>
      </c>
      <c r="AB53" s="40">
        <v>1901</v>
      </c>
      <c r="AC53" s="141" t="s">
        <v>536</v>
      </c>
      <c r="AD53" s="71"/>
      <c r="AE53" s="71"/>
      <c r="AF53" s="71"/>
      <c r="AG53" s="40">
        <v>14826</v>
      </c>
      <c r="AH53" s="40">
        <v>14870</v>
      </c>
      <c r="AI53" s="40">
        <v>15103</v>
      </c>
      <c r="AJ53" s="24" t="s">
        <v>548</v>
      </c>
      <c r="AN53" s="40">
        <v>931</v>
      </c>
      <c r="AO53" s="40">
        <v>959</v>
      </c>
      <c r="AP53" s="40">
        <v>982</v>
      </c>
    </row>
    <row r="54" spans="1:42" ht="15.5" x14ac:dyDescent="0.35">
      <c r="A54" s="60" t="s">
        <v>396</v>
      </c>
      <c r="B54" s="71"/>
      <c r="C54" s="71"/>
      <c r="D54" s="71"/>
      <c r="E54" s="67">
        <v>325</v>
      </c>
      <c r="F54" s="67">
        <v>343</v>
      </c>
      <c r="G54" s="67">
        <v>303</v>
      </c>
      <c r="H54" s="60"/>
      <c r="I54" s="71"/>
      <c r="J54" s="71"/>
      <c r="K54" s="71"/>
      <c r="L54" s="22">
        <v>803</v>
      </c>
      <c r="M54" s="22">
        <v>792</v>
      </c>
      <c r="N54" s="22">
        <v>756</v>
      </c>
      <c r="O54" s="147"/>
      <c r="P54" s="71"/>
      <c r="Q54" s="71"/>
      <c r="R54" s="71"/>
      <c r="S54" s="62">
        <v>21</v>
      </c>
      <c r="T54" s="62">
        <v>21</v>
      </c>
      <c r="U54" s="62">
        <v>21</v>
      </c>
      <c r="V54" s="24"/>
      <c r="Z54" s="22">
        <v>537</v>
      </c>
      <c r="AA54" s="22">
        <v>549</v>
      </c>
      <c r="AB54" s="22">
        <v>538</v>
      </c>
      <c r="AC54" s="141" t="s">
        <v>538</v>
      </c>
      <c r="AD54" s="71"/>
      <c r="AE54" s="71"/>
      <c r="AF54" s="71"/>
      <c r="AG54" s="22">
        <v>129</v>
      </c>
      <c r="AH54" s="22">
        <v>151</v>
      </c>
      <c r="AI54" s="22">
        <v>151</v>
      </c>
      <c r="AJ54" s="24"/>
      <c r="AN54" s="22">
        <v>165</v>
      </c>
      <c r="AO54" s="22">
        <v>157</v>
      </c>
      <c r="AP54" s="22">
        <v>147</v>
      </c>
    </row>
    <row r="55" spans="1:42" ht="15.5" x14ac:dyDescent="0.35">
      <c r="A55" s="60" t="s">
        <v>397</v>
      </c>
      <c r="B55" s="71"/>
      <c r="C55" s="71"/>
      <c r="D55" s="71"/>
      <c r="E55" s="67">
        <v>20</v>
      </c>
      <c r="F55" s="67">
        <v>22</v>
      </c>
      <c r="G55" s="67">
        <v>14</v>
      </c>
      <c r="H55" s="60"/>
      <c r="I55" s="71"/>
      <c r="J55" s="71"/>
      <c r="K55" s="71"/>
      <c r="L55" s="22">
        <v>1</v>
      </c>
      <c r="M55" s="22">
        <v>1</v>
      </c>
      <c r="N55" s="22">
        <v>1</v>
      </c>
      <c r="O55" s="147"/>
      <c r="P55" s="71"/>
      <c r="Q55" s="71"/>
      <c r="R55" s="71"/>
      <c r="S55" s="62">
        <v>80</v>
      </c>
      <c r="T55" s="62">
        <v>76</v>
      </c>
      <c r="U55" s="62">
        <v>59</v>
      </c>
      <c r="V55" s="24"/>
      <c r="Z55" s="22">
        <v>25</v>
      </c>
      <c r="AA55" s="22">
        <v>36</v>
      </c>
      <c r="AB55" s="22">
        <v>25</v>
      </c>
      <c r="AC55" s="141"/>
      <c r="AD55" s="71"/>
      <c r="AE55" s="71"/>
      <c r="AF55" s="71"/>
      <c r="AJ55" s="24"/>
      <c r="AN55" s="22">
        <v>1</v>
      </c>
      <c r="AO55" s="22">
        <v>1</v>
      </c>
      <c r="AP55" s="22">
        <v>1</v>
      </c>
    </row>
    <row r="56" spans="1:42" ht="15.5" x14ac:dyDescent="0.35">
      <c r="A56" s="60" t="s">
        <v>398</v>
      </c>
      <c r="B56" s="71"/>
      <c r="C56" s="71"/>
      <c r="D56" s="71"/>
      <c r="E56" s="67">
        <v>117</v>
      </c>
      <c r="F56" s="67">
        <v>125</v>
      </c>
      <c r="G56" s="67">
        <v>140</v>
      </c>
      <c r="H56" s="60"/>
      <c r="I56" s="71"/>
      <c r="J56" s="71"/>
      <c r="K56" s="71"/>
      <c r="L56" s="22">
        <v>171</v>
      </c>
      <c r="M56" s="22">
        <v>173</v>
      </c>
      <c r="N56" s="22">
        <v>158</v>
      </c>
      <c r="O56" s="147"/>
      <c r="P56" s="71"/>
      <c r="Q56" s="71"/>
      <c r="R56" s="71"/>
      <c r="S56" s="62">
        <v>97</v>
      </c>
      <c r="T56" s="62">
        <v>92</v>
      </c>
      <c r="U56" s="62">
        <v>101</v>
      </c>
      <c r="V56" s="24"/>
      <c r="Z56" s="22">
        <v>273</v>
      </c>
      <c r="AA56" s="22">
        <v>271</v>
      </c>
      <c r="AB56" s="22">
        <v>254</v>
      </c>
      <c r="AC56" s="141" t="s">
        <v>537</v>
      </c>
      <c r="AD56" s="71"/>
      <c r="AE56" s="71"/>
      <c r="AF56" s="71"/>
      <c r="AG56" s="22">
        <v>912</v>
      </c>
      <c r="AH56" s="40">
        <v>1005</v>
      </c>
      <c r="AI56" s="40">
        <v>1005</v>
      </c>
      <c r="AJ56" s="24"/>
      <c r="AN56" s="22">
        <v>12</v>
      </c>
      <c r="AO56" s="22">
        <v>35</v>
      </c>
      <c r="AP56" s="22">
        <v>79</v>
      </c>
    </row>
    <row r="57" spans="1:42" ht="16" thickBot="1" x14ac:dyDescent="0.4">
      <c r="A57" s="60" t="s">
        <v>399</v>
      </c>
      <c r="B57" s="71"/>
      <c r="C57" s="71"/>
      <c r="D57" s="71"/>
      <c r="E57" s="67">
        <v>16</v>
      </c>
      <c r="F57" s="67">
        <v>15</v>
      </c>
      <c r="G57" s="67">
        <v>27</v>
      </c>
      <c r="H57" s="60"/>
      <c r="I57" s="71"/>
      <c r="J57" s="71"/>
      <c r="K57" s="71"/>
      <c r="L57" s="22">
        <v>78</v>
      </c>
      <c r="M57" s="22">
        <v>81</v>
      </c>
      <c r="N57" s="22">
        <v>118</v>
      </c>
      <c r="O57" s="147"/>
      <c r="P57" s="71"/>
      <c r="Q57" s="71"/>
      <c r="R57" s="71"/>
      <c r="S57" s="140">
        <v>6</v>
      </c>
      <c r="T57" s="140">
        <v>4</v>
      </c>
      <c r="U57" s="140">
        <v>6</v>
      </c>
      <c r="V57" s="24"/>
      <c r="Z57" s="155">
        <v>79</v>
      </c>
      <c r="AA57" s="155">
        <v>82</v>
      </c>
      <c r="AB57" s="155">
        <v>109</v>
      </c>
      <c r="AC57" s="71"/>
      <c r="AD57" s="71"/>
      <c r="AE57" s="71"/>
      <c r="AF57" s="71"/>
      <c r="AJ57" s="24"/>
      <c r="AN57" s="155">
        <v>0.3</v>
      </c>
      <c r="AO57" s="155">
        <v>0.1</v>
      </c>
      <c r="AP57" s="155">
        <v>0.5</v>
      </c>
    </row>
    <row r="58" spans="1:42" ht="16" thickBot="1" x14ac:dyDescent="0.4">
      <c r="A58" s="176" t="s">
        <v>329</v>
      </c>
      <c r="B58" s="182">
        <f>+SUM(E53+E54+E55-E56-E57)</f>
        <v>1116</v>
      </c>
      <c r="C58" s="182">
        <f>+SUM(F53+F54+F55-F56-F57)</f>
        <v>1126</v>
      </c>
      <c r="D58" s="182">
        <f>+SUM(G53+G54+G55-G56-G57)</f>
        <v>1067</v>
      </c>
      <c r="E58" s="183">
        <v>1116</v>
      </c>
      <c r="F58" s="183">
        <v>1125</v>
      </c>
      <c r="G58" s="183">
        <v>1067</v>
      </c>
      <c r="H58" s="176"/>
      <c r="I58" s="182">
        <f>+SUM(L53+L54+L55-L56-L57)</f>
        <v>1422</v>
      </c>
      <c r="J58" s="182">
        <f>+SUM(M53+M54+M55-M56-M57)</f>
        <v>1430</v>
      </c>
      <c r="K58" s="182">
        <f>+SUM(N53+N54+N55-N56-N57)</f>
        <v>1403</v>
      </c>
      <c r="L58" s="185">
        <v>1422</v>
      </c>
      <c r="M58" s="185">
        <v>1430</v>
      </c>
      <c r="N58" s="185">
        <v>1404</v>
      </c>
      <c r="O58" s="186"/>
      <c r="P58" s="182">
        <f>+SUM(S53+S54+S55-S56-S57)</f>
        <v>307</v>
      </c>
      <c r="Q58" s="182">
        <f>+SUM(T53+T54+T55-T56-T57)</f>
        <v>300</v>
      </c>
      <c r="R58" s="182">
        <f>+SUM(U53+U54+U55-U56-U57)</f>
        <v>291</v>
      </c>
      <c r="S58" s="179">
        <v>306</v>
      </c>
      <c r="T58" s="179">
        <v>299</v>
      </c>
      <c r="U58" s="179">
        <v>290</v>
      </c>
      <c r="V58" s="180"/>
      <c r="W58" s="182">
        <f>+SUM(Z53+Z54+Z55-Z56-Z57)</f>
        <v>2050</v>
      </c>
      <c r="X58" s="182">
        <f>+SUM(AA53+AA54+AA55-AA56-AA57)</f>
        <v>2171</v>
      </c>
      <c r="Y58" s="182">
        <f>+SUM(AB53+AB54+AB55-AB56-AB57)</f>
        <v>2101</v>
      </c>
      <c r="Z58" s="185">
        <v>2051</v>
      </c>
      <c r="AA58" s="185">
        <v>2170</v>
      </c>
      <c r="AB58" s="185">
        <v>2100</v>
      </c>
      <c r="AC58" s="182"/>
      <c r="AD58" s="182">
        <f>+SUM(AG53+AG54+AG55-AG56-AG57)</f>
        <v>14043</v>
      </c>
      <c r="AE58" s="182">
        <f>+SUM(AH53+AH54+AH55-AH56-AH57)</f>
        <v>14016</v>
      </c>
      <c r="AF58" s="182">
        <f>+SUM(AI53+AI54+AI55-AI56-AI57)</f>
        <v>14249</v>
      </c>
      <c r="AG58" s="185">
        <v>14043</v>
      </c>
      <c r="AH58" s="185">
        <v>14016</v>
      </c>
      <c r="AI58" s="185">
        <v>14249</v>
      </c>
      <c r="AJ58" s="180"/>
      <c r="AK58" s="182">
        <f>+SUM(AN53+AN54+AN55-AN56-AN57)</f>
        <v>1084.7</v>
      </c>
      <c r="AL58" s="182">
        <f>+SUM(AO53+AO54+AO55-AO56-AO57)</f>
        <v>1081.9000000000001</v>
      </c>
      <c r="AM58" s="182">
        <f>+SUM(AP53+AP54+AP55-AP56-AP57)</f>
        <v>1050.5</v>
      </c>
      <c r="AN58" s="185">
        <v>1084</v>
      </c>
      <c r="AO58" s="185">
        <v>1082</v>
      </c>
      <c r="AP58" s="185">
        <v>1051</v>
      </c>
    </row>
    <row r="59" spans="1:42" ht="16" thickBot="1" x14ac:dyDescent="0.4">
      <c r="A59" s="176" t="s">
        <v>400</v>
      </c>
      <c r="B59" s="187">
        <f>+SUM(E53/E58)</f>
        <v>0.81003584229390679</v>
      </c>
      <c r="C59" s="187">
        <f>+SUM(F53/F58)</f>
        <v>0.80088888888888887</v>
      </c>
      <c r="D59" s="187">
        <f>+SUM(G53/G58)</f>
        <v>0.85941893158388005</v>
      </c>
      <c r="E59" s="188">
        <v>0.83</v>
      </c>
      <c r="F59" s="188">
        <v>0.8</v>
      </c>
      <c r="G59" s="188">
        <v>0.86</v>
      </c>
      <c r="H59" s="176"/>
      <c r="I59" s="187">
        <f>+SUM(L53/L58)</f>
        <v>0.60970464135021096</v>
      </c>
      <c r="J59" s="187">
        <f>+SUM(M53/M58)</f>
        <v>0.62307692307692308</v>
      </c>
      <c r="K59" s="187">
        <f>+SUM(N53/N58)</f>
        <v>0.65669515669515666</v>
      </c>
      <c r="L59" s="189">
        <v>0.61</v>
      </c>
      <c r="M59" s="189">
        <v>0.62</v>
      </c>
      <c r="N59" s="189">
        <v>0.66</v>
      </c>
      <c r="O59" s="190"/>
      <c r="P59" s="187">
        <f>+SUM(S53/S58)</f>
        <v>1.0098039215686274</v>
      </c>
      <c r="Q59" s="187">
        <f>+SUM(T53/T58)</f>
        <v>1</v>
      </c>
      <c r="R59" s="187">
        <f>+SUM(U53/U58)</f>
        <v>1.096551724137931</v>
      </c>
      <c r="S59" s="191">
        <v>1.01</v>
      </c>
      <c r="T59" s="191">
        <v>1</v>
      </c>
      <c r="U59" s="191">
        <v>1.0900000000000001</v>
      </c>
      <c r="V59" s="180"/>
      <c r="W59" s="187">
        <f>+SUM(Z53/Z58)</f>
        <v>0.89712335446123848</v>
      </c>
      <c r="X59" s="187">
        <f>+SUM(AA53/AA58)</f>
        <v>0.8935483870967742</v>
      </c>
      <c r="Y59" s="187">
        <f>+SUM(AB53/AB58)</f>
        <v>0.90523809523809529</v>
      </c>
      <c r="Z59" s="189">
        <v>0.9</v>
      </c>
      <c r="AA59" s="189">
        <v>0.89</v>
      </c>
      <c r="AB59" s="189">
        <v>0.91</v>
      </c>
      <c r="AC59" s="187"/>
      <c r="AD59" s="187">
        <f>+SUM(AG53/AG58)</f>
        <v>1.0557573168126468</v>
      </c>
      <c r="AE59" s="187">
        <f>+SUM(AH53/AH58)</f>
        <v>1.0609303652968036</v>
      </c>
      <c r="AF59" s="187">
        <f>+SUM(AI53/AI58)</f>
        <v>1.0599340304582778</v>
      </c>
      <c r="AG59" s="189">
        <v>1.06</v>
      </c>
      <c r="AH59" s="189">
        <v>1.06</v>
      </c>
      <c r="AI59" s="189">
        <v>1.06</v>
      </c>
      <c r="AJ59" s="180"/>
      <c r="AK59" s="187">
        <f>+SUM(AN53/AN58)</f>
        <v>0.85885608856088558</v>
      </c>
      <c r="AL59" s="187">
        <f>+SUM(AO53/AO58)</f>
        <v>0.88632162661737524</v>
      </c>
      <c r="AM59" s="187">
        <f>+SUM(AP53/AP58)</f>
        <v>0.93434823977164605</v>
      </c>
      <c r="AN59" s="189">
        <v>0.86</v>
      </c>
      <c r="AO59" s="189">
        <v>0.89</v>
      </c>
      <c r="AP59" s="189">
        <v>0.93</v>
      </c>
    </row>
    <row r="60" spans="1:42" x14ac:dyDescent="0.35">
      <c r="A60" s="38"/>
      <c r="B60" s="24"/>
      <c r="C60" s="24"/>
      <c r="D60" s="24"/>
      <c r="E60" s="23"/>
      <c r="F60" s="23"/>
      <c r="G60" s="23"/>
      <c r="H60" s="23"/>
      <c r="I60" s="24"/>
      <c r="J60" s="24"/>
      <c r="K60" s="24"/>
      <c r="L60" s="23"/>
      <c r="M60" s="23"/>
      <c r="N60" s="23"/>
      <c r="O60" s="23"/>
      <c r="P60" s="24"/>
      <c r="Q60" s="24"/>
      <c r="R60" s="24"/>
    </row>
    <row r="61" spans="1:42" x14ac:dyDescent="0.35">
      <c r="A61" s="73" t="s">
        <v>402</v>
      </c>
      <c r="B61" s="24"/>
      <c r="C61" s="24"/>
      <c r="D61" s="24"/>
      <c r="E61" s="68">
        <f>+(((E16*1000)*E21)/1000/1000)+(((E17*1000)*E22)/1000/1000)+(((E18*1000)*E23)/1000/1000)</f>
        <v>903.89</v>
      </c>
      <c r="F61" s="68">
        <f>+(((F16*1000)*F21)/1000/1000)+(((F17*1000)*F22)/1000/1000)+(((F18*1000)*F23)/1000/1000)</f>
        <v>899.65600000000006</v>
      </c>
      <c r="G61" s="68">
        <f>+(((G16*1000)*G21)/1000/1000)+(((G17*1000)*G22)/1000/1000)+(((G18*1000)*G23)/1000/1000)</f>
        <v>917.803</v>
      </c>
      <c r="H61" s="23"/>
      <c r="I61" s="24"/>
      <c r="J61" s="24"/>
      <c r="K61" s="24"/>
      <c r="L61" s="68">
        <f>+(((L16*1000)*L21)/1000/1000)+(((L17*1000)*L22)/1000/1000)+(((L18*1000)*L23)/1000/1000)</f>
        <v>864.30200000000002</v>
      </c>
      <c r="M61" s="68">
        <f>+(((M16*1000)*M21)/1000/1000)+(((M17*1000)*M22)/1000/1000)+(((M18*1000)*M23)/1000/1000)</f>
        <v>886.22199999999998</v>
      </c>
      <c r="N61" s="68">
        <f>+(((N16*1000)*N21)/1000/1000)+(((N17*1000)*N22)/1000/1000)+(((N18*1000)*N23)/1000/1000)</f>
        <v>923.15000000000009</v>
      </c>
      <c r="O61" s="68"/>
      <c r="P61" s="24"/>
      <c r="Q61" s="24"/>
      <c r="R61" s="24"/>
      <c r="S61" s="68">
        <f>+(((S16*1000)*S21)/1000/1000)+(((S17*1000)*S22)/1000/1000)+(((S18*1000)*S23)/1000/1000)</f>
        <v>302.85999999999996</v>
      </c>
      <c r="T61" s="68">
        <f>+(((T16*1000)*T21)/1000/1000)+(((T17*1000)*T22)/1000/1000)+(((T18*1000)*T23)/1000/1000)</f>
        <v>293.26</v>
      </c>
      <c r="U61" s="68">
        <f>+(((U16*1000)*U21)/1000/1000)+(((U17*1000)*U22)/1000/1000)+(((U18*1000)*U23)/1000/1000)</f>
        <v>319.21500000000003</v>
      </c>
      <c r="Z61" s="68">
        <f>+SUM(Z29+Z30+Z31+Z32)</f>
        <v>1841</v>
      </c>
      <c r="AA61" s="68">
        <f>+SUM(AA29+AA30+AA31+AA32)</f>
        <v>1939</v>
      </c>
      <c r="AB61" s="68">
        <f>+SUM(AB29+AB30+AB31+AB32)</f>
        <v>1900</v>
      </c>
      <c r="AG61" s="68">
        <f>+AG53</f>
        <v>14826</v>
      </c>
      <c r="AH61" s="68">
        <f>+AH53</f>
        <v>14870</v>
      </c>
      <c r="AI61" s="68">
        <f>+AI53</f>
        <v>15103</v>
      </c>
      <c r="AJ61" s="202" t="s">
        <v>550</v>
      </c>
      <c r="AN61" s="68">
        <f>+AN16</f>
        <v>931</v>
      </c>
      <c r="AO61" s="68">
        <f>+AO16</f>
        <v>959</v>
      </c>
      <c r="AP61" s="68">
        <f>+AP16</f>
        <v>982</v>
      </c>
    </row>
    <row r="62" spans="1:42" x14ac:dyDescent="0.35">
      <c r="A62" s="73" t="s">
        <v>410</v>
      </c>
      <c r="B62" s="24"/>
      <c r="C62" s="24"/>
      <c r="D62" s="24"/>
      <c r="E62" s="74">
        <f>+SUM(E61-E28)/E28</f>
        <v>-1.2168141592921863E-4</v>
      </c>
      <c r="F62" s="74">
        <f>+SUM(F61-F28)/F28</f>
        <v>-1.4916759156492088E-3</v>
      </c>
      <c r="G62" s="74">
        <f>+SUM(G61-G28)/G28</f>
        <v>8.7568157033805587E-4</v>
      </c>
      <c r="H62" s="23"/>
      <c r="I62" s="24"/>
      <c r="J62" s="24"/>
      <c r="K62" s="24"/>
      <c r="L62" s="74">
        <f>+SUM(L61-L28)/L28</f>
        <v>-3.1118800461360772E-3</v>
      </c>
      <c r="M62" s="74">
        <f>+SUM(M61-M28)/M28</f>
        <v>-5.3625140291807183E-3</v>
      </c>
      <c r="N62" s="74">
        <f>+SUM(N61-N28)/N28</f>
        <v>1.2472885032538948E-3</v>
      </c>
      <c r="O62" s="74"/>
      <c r="P62" s="24"/>
      <c r="Q62" s="24"/>
      <c r="R62" s="24"/>
      <c r="S62" s="74">
        <f>+SUM(S61-S28)/S28</f>
        <v>-1.9870550161812439E-2</v>
      </c>
      <c r="T62" s="74">
        <f>+SUM(T61-T28)/T28</f>
        <v>-1.919732441471575E-2</v>
      </c>
      <c r="U62" s="74">
        <f>+SUM(U61-U28)/U28</f>
        <v>3.8207547169812322E-3</v>
      </c>
      <c r="Z62" s="74">
        <f>+SUM(Z61-Z28)/Z28</f>
        <v>5.4347826086956522E-4</v>
      </c>
      <c r="AA62" s="74">
        <f>+SUM(AA61-AA28)/AA28</f>
        <v>0</v>
      </c>
      <c r="AB62" s="74">
        <f>+SUM(AB61-AB28)/AB28</f>
        <v>-5.2603892688058915E-4</v>
      </c>
      <c r="AG62" s="74">
        <f>+SUM(AG61-AG28)/AG28</f>
        <v>0</v>
      </c>
      <c r="AH62" s="74">
        <f>+SUM(AH61-AH28)/AH28</f>
        <v>0</v>
      </c>
      <c r="AI62" s="74">
        <f>+SUM(AI61-AI28)/AI28</f>
        <v>0</v>
      </c>
      <c r="AN62" s="74">
        <f>+SUM(AN61-AN61)/AN61</f>
        <v>0</v>
      </c>
      <c r="AO62" s="74">
        <f>+SUM(AO61-AO61)/AO61</f>
        <v>0</v>
      </c>
      <c r="AP62" s="74">
        <f>+SUM(AP61-AP61)/AP61</f>
        <v>0</v>
      </c>
    </row>
    <row r="63" spans="1:42" x14ac:dyDescent="0.35">
      <c r="A63" s="73" t="s">
        <v>403</v>
      </c>
      <c r="B63" s="77"/>
      <c r="C63" s="77"/>
      <c r="D63" s="77"/>
      <c r="E63" s="78">
        <f>+SUM(E61*1000)*1000*(E46/100)</f>
        <v>3246772880</v>
      </c>
      <c r="F63" s="78">
        <f>+SUM(F61*1000)*1000*(F46/100)</f>
        <v>3251356784.0000005</v>
      </c>
      <c r="G63" s="78">
        <f>+SUM(G61*1000)*1000*(G46/100)</f>
        <v>3067297626</v>
      </c>
      <c r="H63" s="79"/>
      <c r="I63" s="77"/>
      <c r="J63" s="77"/>
      <c r="K63" s="77"/>
      <c r="L63" s="78">
        <f>+SUM(L61*1000)*1000*(L46/100)</f>
        <v>1356954140</v>
      </c>
      <c r="M63" s="78">
        <f>+SUM(M61*1000)*1000*(M46/100)</f>
        <v>1302746340</v>
      </c>
      <c r="N63" s="78">
        <f>+SUM(N61*1000)*1000*(N46/100)</f>
        <v>1366262000.0000002</v>
      </c>
      <c r="O63" s="68"/>
      <c r="P63" s="77"/>
      <c r="Q63" s="77"/>
      <c r="R63" s="77"/>
      <c r="S63" s="78">
        <f>+SUM(S61*1000)*1000*(S46/100)</f>
        <v>1259897599.9999998</v>
      </c>
      <c r="T63" s="78">
        <f>+SUM(T61*1000)*1000*(T46/100)</f>
        <v>1302074400</v>
      </c>
      <c r="U63" s="78">
        <f>+SUM(U61*1000)*1000*(U46/100)</f>
        <v>1327934400.0000002</v>
      </c>
      <c r="Z63" s="78">
        <f>+SUM((Z29*1000)*1000*(Z46/100))+((Z30*1000)*1000*(Z47/100))+((Z31*1000)*1000*(Z48/100))+((Z32*1000)*1000*(AVERAGE(Z49,Z50)/100))</f>
        <v>2313135000</v>
      </c>
      <c r="AA63" s="78">
        <f>+SUM((AA29*1000)*1000*(AA46/100))+((AA30*1000)*1000*(AA47/100))+((AA31*1000)*1000*(AA48/100))+((AA32*1000)*1000*(AVERAGE(AA49,AA50)/100))</f>
        <v>2486720000</v>
      </c>
      <c r="AB63" s="78">
        <f>+SUM((AB29*1000)*1000*(AB46/100))+((AB30*1000)*1000*(AB47/100))+((AB31*1000)*1000*(AB48/100))+((AB32*1000)*1000*(AVERAGE(AB49,AB50)/100))</f>
        <v>2507920000</v>
      </c>
      <c r="AE63" s="3"/>
      <c r="AG63" s="78">
        <f>+SUM(AG61*1000)*1000*(AG47/100)</f>
        <v>4299540000</v>
      </c>
      <c r="AH63" s="78">
        <f>+SUM(AH61*1000)*1000*(AH47/100)</f>
        <v>4461000000</v>
      </c>
      <c r="AI63" s="78">
        <f>+SUM(AI61*1000)*1000*(AI47/100)</f>
        <v>4379870000</v>
      </c>
      <c r="AN63" s="78">
        <f>+SUM((AN16*1000000)*(AN46/100))</f>
        <v>624700999.99999988</v>
      </c>
      <c r="AO63" s="78">
        <f>+SUM((AO16*1000000)*(AO46/100))</f>
        <v>641571000</v>
      </c>
      <c r="AP63" s="78">
        <f>+SUM((AP16*1000000)*(AP46/100))</f>
        <v>659904000</v>
      </c>
    </row>
    <row r="64" spans="1:42" x14ac:dyDescent="0.35">
      <c r="A64" s="38" t="s">
        <v>355</v>
      </c>
      <c r="E64" s="74">
        <f>+SUM((E63/1000000)-E44)/E44</f>
        <v>7.2604188965972913E-2</v>
      </c>
      <c r="F64" s="74">
        <f>+SUM((F63/1000000)-F44)/F44</f>
        <v>8.6320342131640665E-2</v>
      </c>
      <c r="G64" s="74">
        <f>+SUM((G63/1000000)-G44)/G44</f>
        <v>9.6246471050750543E-2</v>
      </c>
      <c r="L64" s="74">
        <f>+SUM((L63/1000000)-L44)/L44</f>
        <v>2.3343996983408787E-2</v>
      </c>
      <c r="M64" s="74">
        <f>+SUM((M63/1000000)-M44)/M44</f>
        <v>3.9701787709497144E-2</v>
      </c>
      <c r="N64" s="74">
        <f>+SUM((N63/1000000)-N44)/N44</f>
        <v>3.6617602427921225E-2</v>
      </c>
      <c r="O64" s="74"/>
      <c r="S64" s="74">
        <f>+SUM((S63/1000000)-S44)/S44</f>
        <v>4.2098924731182617E-2</v>
      </c>
      <c r="T64" s="74">
        <f>+SUM((T63/1000000)-T44)/T44</f>
        <v>2.8494786729857797E-2</v>
      </c>
      <c r="U64" s="74">
        <f>+SUM((U63/1000000)-U44)/U44</f>
        <v>4.9750513833992351E-2</v>
      </c>
      <c r="Z64" s="74">
        <f>+SUM((Z63/1000000)-Z44)/Z44</f>
        <v>-4.3368486352357231E-2</v>
      </c>
      <c r="AA64" s="74">
        <f>+SUM((AA63/1000000)-AA44)/AA44</f>
        <v>-5.3038842345773114E-2</v>
      </c>
      <c r="AB64" s="74">
        <f>+SUM((AB63/1000000)-AB44)/AB44</f>
        <v>-5.4685261967583838E-2</v>
      </c>
      <c r="AE64" s="3"/>
      <c r="AG64" s="74">
        <f>+SUM((AG63/1000000)-AG44)/AG44</f>
        <v>-2.6583159359777398E-3</v>
      </c>
      <c r="AH64" s="74">
        <f>+SUM((AH63/1000000)-AH44)/AH44</f>
        <v>2.9226618705035972E-3</v>
      </c>
      <c r="AI64" s="74">
        <f>+SUM((AI63/1000000)-AI44)/AI44</f>
        <v>-2.9888458911905553E-3</v>
      </c>
      <c r="AN64" s="74">
        <f>+SUM((AN63/1000000)-AN44)/AN44</f>
        <v>1.1233974358972887E-3</v>
      </c>
      <c r="AO64" s="74">
        <f>+SUM((AO63/1000000)-AO44)/AO44</f>
        <v>8.9079563182531418E-4</v>
      </c>
      <c r="AP64" s="74">
        <f>+SUM((AP63/1000000)-AP44)/AP44</f>
        <v>-1.4545454545455096E-4</v>
      </c>
    </row>
    <row r="65" spans="1:44" x14ac:dyDescent="0.35">
      <c r="A65" s="60"/>
      <c r="O65" s="24"/>
    </row>
    <row r="66" spans="1:44" x14ac:dyDescent="0.35">
      <c r="A66" s="80" t="s">
        <v>427</v>
      </c>
      <c r="B66" s="81"/>
      <c r="C66" s="81"/>
      <c r="D66" s="81"/>
      <c r="E66" s="82">
        <f>+SUM(E63/(E9*1000))</f>
        <v>324.54746901239503</v>
      </c>
      <c r="F66" s="82">
        <f>+SUM(F63/(F9*1000))</f>
        <v>328.71871236477608</v>
      </c>
      <c r="G66" s="82">
        <f>+SUM(G63/(G9*1000))</f>
        <v>314.94995646370262</v>
      </c>
      <c r="H66" s="83"/>
      <c r="I66" s="76"/>
      <c r="J66" s="76"/>
      <c r="K66" s="76"/>
      <c r="L66" s="82">
        <f>+SUM(L63/(L9*1000))</f>
        <v>273.08394848057958</v>
      </c>
      <c r="M66" s="82">
        <f>+SUM(M63/(M9*1000))</f>
        <v>259.92544692737431</v>
      </c>
      <c r="N66" s="82">
        <f>+SUM(N63/(N9*1000))</f>
        <v>269.05513981882638</v>
      </c>
      <c r="O66" s="142"/>
      <c r="P66" s="76"/>
      <c r="Q66" s="76"/>
      <c r="R66" s="76"/>
      <c r="S66" s="82">
        <f>+SUM(S63/(S9*1000))</f>
        <v>36.170693615066597</v>
      </c>
      <c r="T66" s="82">
        <f>+SUM(T63/(T9*1000))</f>
        <v>38.544578313253012</v>
      </c>
      <c r="U66" s="82">
        <f>+SUM(U63/(U9*1000))</f>
        <v>39.545396069088753</v>
      </c>
      <c r="Z66" s="82">
        <f>+SUM(Z63/(Z9*1000))</f>
        <v>12.722255222255223</v>
      </c>
      <c r="AA66" s="82">
        <f>+SUM(AA63/(AA9*1000))</f>
        <v>13.196208913087316</v>
      </c>
      <c r="AB66" s="82">
        <f>+SUM(AB63/(AB9*1000))</f>
        <v>13.41262795349285</v>
      </c>
      <c r="AG66" s="82">
        <f>+SUM(AG63/(AG9*1000))</f>
        <v>2267.6898734177216</v>
      </c>
      <c r="AH66" s="82">
        <f>+SUM(AH63/(AH9*1000))</f>
        <v>2366.5782493368702</v>
      </c>
      <c r="AI66" s="82">
        <f>+SUM(AI63/(AI9*1000))</f>
        <v>2333.4416622269578</v>
      </c>
      <c r="AN66" s="82">
        <f>+SUM(AN63/(AN9*1000))</f>
        <v>15.811212351303464</v>
      </c>
      <c r="AO66" s="82">
        <f>+SUM(AO63/(AO9*1000))</f>
        <v>16.098840710629329</v>
      </c>
      <c r="AP66" s="82">
        <f>+SUM(AP63/(AP9*1000))</f>
        <v>15.88790176959191</v>
      </c>
      <c r="AR66" s="3"/>
    </row>
    <row r="67" spans="1:44" x14ac:dyDescent="0.35">
      <c r="A67" s="80" t="s">
        <v>428</v>
      </c>
      <c r="B67" s="81"/>
      <c r="C67" s="81"/>
      <c r="D67" s="81"/>
      <c r="E67" s="81">
        <f>+SUM(E61*1000*1000)/(E9*1000)</f>
        <v>90.352858856457416</v>
      </c>
      <c r="F67" s="81">
        <f>+SUM(F61*1000*1000)/(F9*1000)</f>
        <v>90.957031644929742</v>
      </c>
      <c r="G67" s="81">
        <f>+SUM(G61*1000*1000)/(G9*1000)</f>
        <v>94.239963035219219</v>
      </c>
      <c r="H67" s="83"/>
      <c r="I67" s="76"/>
      <c r="J67" s="76"/>
      <c r="K67" s="76"/>
      <c r="L67" s="81">
        <f>+SUM(L61*1000*1000)/(L9*1000)</f>
        <v>173.93882068826727</v>
      </c>
      <c r="M67" s="81">
        <f>+SUM(M61*1000*1000)/(M9*1000)</f>
        <v>176.82003192338388</v>
      </c>
      <c r="N67" s="81">
        <f>+SUM(N61*1000*1000)/(N9*1000)</f>
        <v>181.79401339109887</v>
      </c>
      <c r="O67" s="143"/>
      <c r="P67" s="76"/>
      <c r="Q67" s="76"/>
      <c r="R67" s="76"/>
      <c r="S67" s="81">
        <f>+SUM(S61*1000*1000)/(S9*1000)</f>
        <v>8.6948782728525469</v>
      </c>
      <c r="T67" s="82">
        <f>+SUM(T61*1000*1000)/(T9*1000)</f>
        <v>8.681211331813742</v>
      </c>
      <c r="U67" s="81">
        <f>+SUM(U61*1000*1000)/(U9*1000)</f>
        <v>9.5061048243001807</v>
      </c>
      <c r="Z67" s="81">
        <f>+SUM(Z61*1000*1000)/(Z9*1000)</f>
        <v>10.125510125510125</v>
      </c>
      <c r="AA67" s="81">
        <f>+SUM(AA61*1000*1000)/(AA9*1000)</f>
        <v>10.289638191061441</v>
      </c>
      <c r="AB67" s="81">
        <f>+SUM(AB61*1000*1000)/(AB9*1000)</f>
        <v>10.161405910729375</v>
      </c>
      <c r="AG67" s="81">
        <f>+SUM(AG61*1000*1000)/(AG9*1000)</f>
        <v>7819.6202531645567</v>
      </c>
      <c r="AH67" s="81">
        <f>+SUM(AH61*1000*1000)/(AH9*1000)</f>
        <v>7888.5941644562336</v>
      </c>
      <c r="AI67" s="81">
        <f>+SUM(AI61*1000*1000)/(AI9*1000)</f>
        <v>8046.3505594033031</v>
      </c>
      <c r="AJ67" s="202" t="s">
        <v>549</v>
      </c>
      <c r="AN67" s="81">
        <f>+SUM(AN61*1000*1000)/(AN9*1000)</f>
        <v>23.563654770944066</v>
      </c>
      <c r="AO67" s="81">
        <f>+SUM(AO61*1000*1000)/(AO9*1000)</f>
        <v>24.064036936665662</v>
      </c>
      <c r="AP67" s="81">
        <f>+SUM(AP61*1000*1000)/(AP9*1000)</f>
        <v>23.642710966654629</v>
      </c>
    </row>
    <row r="68" spans="1:44" x14ac:dyDescent="0.35">
      <c r="A68" s="39"/>
      <c r="B68" s="37"/>
      <c r="C68" s="37"/>
      <c r="D68" s="37"/>
      <c r="E68" s="5"/>
      <c r="F68" s="5"/>
      <c r="G68" s="5"/>
      <c r="H68" s="5"/>
      <c r="O68" s="24"/>
    </row>
    <row r="69" spans="1:44" x14ac:dyDescent="0.35">
      <c r="A69" s="39"/>
      <c r="B69" s="37"/>
      <c r="C69" s="37"/>
      <c r="D69" s="37"/>
      <c r="E69" s="5"/>
      <c r="F69" s="5"/>
      <c r="G69" s="5"/>
      <c r="H69" s="5"/>
      <c r="O69" s="24"/>
    </row>
    <row r="70" spans="1:44" x14ac:dyDescent="0.35">
      <c r="A70" s="39"/>
      <c r="B70" s="37"/>
      <c r="C70" s="37"/>
      <c r="D70" s="37"/>
      <c r="E70" s="5"/>
      <c r="F70" s="7"/>
      <c r="G70" s="5"/>
      <c r="H70" s="5"/>
      <c r="O70" s="24"/>
      <c r="V70" s="77" t="s">
        <v>521</v>
      </c>
      <c r="AJ70" t="s">
        <v>1147</v>
      </c>
      <c r="AO70" s="270">
        <f>+SUM(AO53*1000000)/AO75</f>
        <v>690424.76601871848</v>
      </c>
    </row>
    <row r="71" spans="1:44" x14ac:dyDescent="0.35">
      <c r="A71" s="38" t="s">
        <v>342</v>
      </c>
      <c r="B71" s="5"/>
      <c r="C71" s="5"/>
      <c r="D71" s="5"/>
      <c r="E71" s="5"/>
      <c r="F71" s="68"/>
      <c r="G71" s="5"/>
      <c r="H71" s="5"/>
      <c r="O71" s="24"/>
      <c r="V71" s="77" t="s">
        <v>520</v>
      </c>
    </row>
    <row r="72" spans="1:44" x14ac:dyDescent="0.35">
      <c r="O72" s="24"/>
    </row>
    <row r="73" spans="1:44" x14ac:dyDescent="0.35">
      <c r="A73" s="60"/>
      <c r="F73" s="75"/>
      <c r="O73" s="24"/>
      <c r="Z73" s="195">
        <f>+SUM(Z61*1000*1000)/(Z15*1000000)</f>
        <v>1.6452189454870421</v>
      </c>
      <c r="AA73" s="195">
        <f>+SUM(AA61*1000*1000)/(AA15*1000000)</f>
        <v>1.66295025728988</v>
      </c>
      <c r="AB73" s="195">
        <f>+SUM(AB61*1000*1000)/(AB15*1000000)</f>
        <v>1.6725352112676057</v>
      </c>
    </row>
    <row r="74" spans="1:44" x14ac:dyDescent="0.35">
      <c r="O74" s="24"/>
    </row>
    <row r="75" spans="1:44" x14ac:dyDescent="0.35">
      <c r="O75" s="24"/>
      <c r="AJ75" t="s">
        <v>1146</v>
      </c>
      <c r="AO75">
        <v>1389</v>
      </c>
      <c r="AP75" t="s">
        <v>1145</v>
      </c>
    </row>
    <row r="76" spans="1:44" x14ac:dyDescent="0.35">
      <c r="O76" s="24"/>
    </row>
    <row r="77" spans="1:44" x14ac:dyDescent="0.35">
      <c r="A77" s="8" t="s">
        <v>484</v>
      </c>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row>
    <row r="78" spans="1:44" x14ac:dyDescent="0.35">
      <c r="A78" s="5"/>
      <c r="B78" s="5"/>
      <c r="C78" s="5"/>
      <c r="D78" s="5"/>
      <c r="E78" s="5"/>
      <c r="F78" s="5"/>
      <c r="G78" s="5"/>
      <c r="H78" s="5"/>
      <c r="I78" s="5"/>
      <c r="J78" s="5"/>
      <c r="K78" s="5"/>
      <c r="L78" s="5"/>
      <c r="M78" s="5"/>
      <c r="N78" s="5" t="s">
        <v>1212</v>
      </c>
      <c r="O78" s="5"/>
      <c r="P78" s="5"/>
      <c r="Q78" s="5"/>
      <c r="R78" s="5"/>
      <c r="S78" s="5"/>
      <c r="T78" s="5"/>
      <c r="U78" s="5"/>
      <c r="V78" s="5"/>
      <c r="W78" s="5"/>
      <c r="X78" s="5"/>
      <c r="Y78" s="5"/>
      <c r="Z78" s="5" t="s">
        <v>1230</v>
      </c>
      <c r="AA78" s="5"/>
      <c r="AB78" s="5"/>
      <c r="AC78" s="5"/>
      <c r="AD78" s="5"/>
    </row>
    <row r="79" spans="1:44" x14ac:dyDescent="0.35">
      <c r="A79" s="60" t="s">
        <v>485</v>
      </c>
      <c r="B79" s="5"/>
      <c r="C79" s="5"/>
      <c r="D79" s="5"/>
      <c r="E79" s="5"/>
      <c r="F79" s="7">
        <f>+M96</f>
        <v>5201769</v>
      </c>
      <c r="G79" s="5"/>
      <c r="I79" s="5"/>
      <c r="J79" s="5"/>
      <c r="K79" s="5"/>
      <c r="L79" s="5"/>
      <c r="M79" s="7">
        <f>+W96</f>
        <v>4038496.0000000047</v>
      </c>
      <c r="N79" s="7">
        <v>408000</v>
      </c>
      <c r="O79" s="5"/>
      <c r="P79" s="5"/>
      <c r="Q79" s="5"/>
      <c r="R79" s="5"/>
      <c r="S79" s="5"/>
      <c r="T79" s="7">
        <f>+S96</f>
        <v>15650618.999999896</v>
      </c>
      <c r="U79" s="5"/>
      <c r="V79" s="5"/>
      <c r="W79" s="5"/>
      <c r="X79" s="5"/>
      <c r="Y79" s="5"/>
      <c r="Z79" s="7">
        <f>+SUM(Z96)</f>
        <v>95848618.00000006</v>
      </c>
      <c r="AA79" s="21">
        <f>+SUM(Y96+Z96+AA96)</f>
        <v>139688938.00000009</v>
      </c>
      <c r="AB79" s="5"/>
      <c r="AC79" s="7"/>
      <c r="AD79" s="5"/>
      <c r="AH79" s="3">
        <f>+B96</f>
        <v>1116106.5577058613</v>
      </c>
      <c r="AO79" s="3">
        <f>+Y96</f>
        <v>25277994.000000007</v>
      </c>
    </row>
    <row r="80" spans="1:44" x14ac:dyDescent="0.35">
      <c r="A80" s="272" t="s">
        <v>894</v>
      </c>
      <c r="B80" s="5"/>
      <c r="C80" s="5"/>
      <c r="D80" s="5"/>
      <c r="E80" s="5"/>
      <c r="F80" s="37">
        <f>+SUM(F79/(F$9*1000))</f>
        <v>0.52590931149529874</v>
      </c>
      <c r="G80" s="5"/>
      <c r="I80" s="5"/>
      <c r="J80" s="5"/>
      <c r="K80" s="5"/>
      <c r="L80" s="5"/>
      <c r="M80" s="37">
        <f>+SUM(M79/(M$9*1000))</f>
        <v>0.80576536312849256</v>
      </c>
      <c r="N80" s="5"/>
      <c r="O80" s="5"/>
      <c r="P80" s="5"/>
      <c r="Q80" s="5"/>
      <c r="R80" s="5"/>
      <c r="S80" s="5"/>
      <c r="T80" s="37">
        <f>+SUM(T79/(T$9*1000))</f>
        <v>0.46329649803143469</v>
      </c>
      <c r="U80" s="5"/>
      <c r="V80" s="5"/>
      <c r="W80" s="5"/>
      <c r="X80" s="5"/>
      <c r="Y80" s="5"/>
      <c r="Z80" s="5"/>
      <c r="AA80" s="37">
        <f>+SUM(AA79/(AA$9*1000))</f>
        <v>0.74128346122414368</v>
      </c>
      <c r="AB80" s="5"/>
      <c r="AC80" s="5"/>
      <c r="AD80" s="5"/>
      <c r="AH80" s="37">
        <f>+SUM(AH79/(AH$9*1000))</f>
        <v>0.59209896960523145</v>
      </c>
      <c r="AO80" s="37">
        <f>+SUM(AO79/(AO$9*1000))</f>
        <v>0.63429674796747981</v>
      </c>
    </row>
    <row r="81" spans="1:42" x14ac:dyDescent="0.35">
      <c r="A81" s="272"/>
      <c r="B81" s="5"/>
      <c r="C81" s="5"/>
      <c r="D81" s="5"/>
      <c r="E81" s="5"/>
      <c r="F81" s="5"/>
      <c r="G81" s="5"/>
      <c r="I81" s="5"/>
      <c r="J81" s="5"/>
      <c r="K81" s="5"/>
      <c r="L81" s="5"/>
      <c r="M81" s="5"/>
      <c r="N81" s="5"/>
      <c r="O81" s="5"/>
      <c r="P81" s="5"/>
      <c r="Q81" s="5"/>
      <c r="R81" s="5"/>
      <c r="S81" s="5"/>
      <c r="T81" s="5"/>
      <c r="U81" s="5"/>
      <c r="V81" s="5"/>
      <c r="W81" s="5"/>
      <c r="X81" s="5"/>
      <c r="Y81" s="5"/>
      <c r="Z81" s="5"/>
      <c r="AA81" s="5"/>
      <c r="AB81" s="5"/>
      <c r="AC81" s="5"/>
      <c r="AD81" s="5"/>
    </row>
    <row r="82" spans="1:42" x14ac:dyDescent="0.35">
      <c r="A82" s="60" t="s">
        <v>402</v>
      </c>
      <c r="B82" s="5"/>
      <c r="C82" s="5"/>
      <c r="D82" s="5"/>
      <c r="E82" s="5"/>
      <c r="F82" s="68">
        <f>+SUM(F61*(F79/(F$9*1000)))</f>
        <v>473.1374675426145</v>
      </c>
      <c r="G82" s="5"/>
      <c r="I82" s="5"/>
      <c r="J82" s="5"/>
      <c r="K82" s="5"/>
      <c r="L82" s="5"/>
      <c r="M82" s="68">
        <f>+SUM(M61*(M79/(M$9*1000)))</f>
        <v>714.08699164245888</v>
      </c>
      <c r="N82" s="5"/>
      <c r="O82" s="5"/>
      <c r="P82" s="5"/>
      <c r="Q82" s="5"/>
      <c r="R82" s="5"/>
      <c r="S82" s="5"/>
      <c r="T82" s="68">
        <f>+SUM(T61*(T79/(T$9*1000)))</f>
        <v>135.86633101269854</v>
      </c>
      <c r="U82" s="5"/>
      <c r="V82" s="5"/>
      <c r="W82" s="5"/>
      <c r="X82" s="5"/>
      <c r="Y82" s="5"/>
      <c r="Z82" s="5"/>
      <c r="AA82" s="68">
        <f>+SUM(AA61*(AA79/(AA$9*1000)))</f>
        <v>1437.3486313136145</v>
      </c>
      <c r="AB82" s="5"/>
      <c r="AC82" s="7"/>
      <c r="AD82" s="5"/>
      <c r="AH82" s="68">
        <f>+SUM(AH61*(AH79/(AH$9*1000)))</f>
        <v>8804.5116780297922</v>
      </c>
      <c r="AO82" s="68">
        <f>+SUM(AO61*(AO79/(AO$9*1000)))</f>
        <v>608.29058130081319</v>
      </c>
    </row>
    <row r="83" spans="1:42" x14ac:dyDescent="0.35">
      <c r="A83" s="60" t="s">
        <v>403</v>
      </c>
      <c r="B83" s="5"/>
      <c r="C83" s="5"/>
      <c r="D83" s="5"/>
      <c r="E83" s="5"/>
      <c r="F83" s="78">
        <f>+SUM(F63*(F79/(F$9*1000)))</f>
        <v>1709918807.6990089</v>
      </c>
      <c r="G83" s="5"/>
      <c r="I83" s="5"/>
      <c r="J83" s="15">
        <f>+SUM(M83/(M82*1000*1000))</f>
        <v>1.4700000000000002</v>
      </c>
      <c r="K83" s="5"/>
      <c r="L83" s="5"/>
      <c r="M83" s="78">
        <f>+SUM(M63*(M79/(M$9*1000)))</f>
        <v>1049707877.7144146</v>
      </c>
      <c r="N83" s="5"/>
      <c r="O83" s="5"/>
      <c r="P83" s="5"/>
      <c r="Q83" s="5"/>
      <c r="R83" s="5"/>
      <c r="S83" s="5"/>
      <c r="T83" s="78">
        <f>+SUM(T63*(T79/(T$9*1000)))</f>
        <v>603246509.69638145</v>
      </c>
      <c r="U83" s="5"/>
      <c r="V83" s="5"/>
      <c r="W83" s="5"/>
      <c r="X83" s="15">
        <f>+SUM(AA83/(AA82*1000*1000))</f>
        <v>1.2824755028365136</v>
      </c>
      <c r="Y83" s="5"/>
      <c r="Z83" s="5"/>
      <c r="AA83" s="78">
        <f>+SUM(AA63*(AA79/(AA$9*1000)))</f>
        <v>1843364408.6953025</v>
      </c>
      <c r="AB83" s="5"/>
      <c r="AC83" s="5"/>
      <c r="AD83" s="5"/>
      <c r="AH83" s="78">
        <f>+SUM(AH63*(AH79/(AH$9*1000)))</f>
        <v>2641353503.4089375</v>
      </c>
      <c r="AO83" s="78">
        <f>+SUM(AO63*(AO79/(AO$9*1000)))</f>
        <v>406946398.89024401</v>
      </c>
    </row>
    <row r="84" spans="1:42" x14ac:dyDescent="0.35">
      <c r="A84" s="60"/>
      <c r="B84" s="5"/>
      <c r="C84" s="5"/>
      <c r="D84" s="5"/>
      <c r="E84" s="5"/>
      <c r="F84" s="5"/>
      <c r="G84" s="5"/>
      <c r="I84" s="5"/>
      <c r="J84" s="5"/>
      <c r="K84" s="5"/>
      <c r="L84" s="5"/>
      <c r="M84" s="5"/>
      <c r="N84" s="5"/>
      <c r="O84" s="5"/>
      <c r="P84" s="5"/>
      <c r="Q84" s="5"/>
      <c r="R84" s="5"/>
      <c r="S84" s="5"/>
      <c r="T84" s="5"/>
      <c r="U84" s="5"/>
      <c r="V84" s="5"/>
      <c r="W84" s="5"/>
      <c r="X84" s="5"/>
      <c r="Y84" s="5"/>
      <c r="Z84" s="5"/>
      <c r="AA84" s="5"/>
      <c r="AB84" s="5"/>
      <c r="AC84" s="5"/>
      <c r="AD84" s="5"/>
      <c r="AH84" s="5"/>
      <c r="AO84" s="5"/>
    </row>
    <row r="85" spans="1:42" x14ac:dyDescent="0.35">
      <c r="A85" s="273" t="s">
        <v>427</v>
      </c>
      <c r="B85" s="5"/>
      <c r="C85" s="5"/>
      <c r="D85" s="5"/>
      <c r="E85" s="5"/>
      <c r="F85" s="15">
        <f>+SUM(F83/F79)</f>
        <v>328.71871236477608</v>
      </c>
      <c r="G85" s="5"/>
      <c r="I85" s="5"/>
      <c r="J85" s="5"/>
      <c r="K85" s="5"/>
      <c r="L85" s="5"/>
      <c r="M85" s="15">
        <f>+SUM(M83/M79)</f>
        <v>259.92544692737431</v>
      </c>
      <c r="N85" s="5"/>
      <c r="O85" s="5"/>
      <c r="P85" s="5"/>
      <c r="Q85" s="5"/>
      <c r="R85" s="5"/>
      <c r="S85" s="5"/>
      <c r="T85" s="15">
        <f>+SUM(T83/T79)</f>
        <v>38.544578313253005</v>
      </c>
      <c r="U85" s="5"/>
      <c r="V85" s="5"/>
      <c r="W85" s="5"/>
      <c r="X85" s="5"/>
      <c r="Y85" s="5"/>
      <c r="Z85" s="5"/>
      <c r="AA85" s="15">
        <f>+SUM(AA83/AA79)</f>
        <v>13.196208913087315</v>
      </c>
      <c r="AB85" s="5"/>
      <c r="AC85" s="5"/>
      <c r="AD85" s="5"/>
      <c r="AH85" s="15">
        <f>+SUM(AH83/AH79)</f>
        <v>2366.5782493368702</v>
      </c>
      <c r="AO85" s="15">
        <f>+SUM(AO83/AO79)</f>
        <v>16.098840710629329</v>
      </c>
    </row>
    <row r="86" spans="1:42" x14ac:dyDescent="0.35">
      <c r="A86" s="273" t="s">
        <v>428</v>
      </c>
      <c r="B86" s="5"/>
      <c r="C86" s="5"/>
      <c r="D86" s="5"/>
      <c r="E86" s="5"/>
      <c r="F86" s="7">
        <f>+SUM(F82*1000*1000)/(F79)</f>
        <v>90.957031644929742</v>
      </c>
      <c r="G86" s="5"/>
      <c r="I86" s="5"/>
      <c r="J86" s="5"/>
      <c r="K86" s="5"/>
      <c r="L86" s="5"/>
      <c r="M86" s="7">
        <f>+SUM(M82*1000*1000)/(M79)</f>
        <v>176.82003192338385</v>
      </c>
      <c r="N86" s="7">
        <f>+SUM(M82*1000*1000)/(N79)</f>
        <v>1750.2132148099481</v>
      </c>
      <c r="O86" s="5"/>
      <c r="P86" s="5"/>
      <c r="Q86" s="5"/>
      <c r="R86" s="5"/>
      <c r="S86" s="5"/>
      <c r="T86" s="7">
        <f>+SUM(T82*1000*1000)/(T79)</f>
        <v>8.6812113318137403</v>
      </c>
      <c r="U86" s="5"/>
      <c r="V86" s="5"/>
      <c r="W86" s="5"/>
      <c r="X86" s="5"/>
      <c r="Y86" s="5"/>
      <c r="Z86" s="7">
        <f>+SUM(AA82*1000*1000)/(Z79)</f>
        <v>14.996028751438166</v>
      </c>
      <c r="AA86" s="7">
        <f>+SUM(AA82*1000*1000)/(AA79)</f>
        <v>10.289638191061441</v>
      </c>
      <c r="AB86" s="5"/>
      <c r="AC86" s="5"/>
      <c r="AD86" s="5"/>
      <c r="AH86" s="7">
        <f>+SUM(AH82*1000*1000)/(AH79)</f>
        <v>7888.5941644562345</v>
      </c>
      <c r="AO86" s="7">
        <f>+SUM(AO82*1000*1000)/(AO79)</f>
        <v>24.064036936665662</v>
      </c>
    </row>
    <row r="87" spans="1:42" x14ac:dyDescent="0.35">
      <c r="A87" s="272"/>
      <c r="B87" s="5"/>
      <c r="C87" s="5"/>
      <c r="D87" s="5"/>
      <c r="E87" s="5"/>
      <c r="F87" s="254"/>
      <c r="G87" s="5"/>
      <c r="I87" s="5"/>
      <c r="J87" s="5"/>
      <c r="K87" s="5"/>
      <c r="L87" s="5"/>
      <c r="M87" s="5"/>
      <c r="N87" s="5"/>
      <c r="O87" s="5"/>
      <c r="P87" s="5"/>
      <c r="Q87" s="5"/>
      <c r="R87" s="5"/>
      <c r="S87" s="5"/>
      <c r="T87" s="5"/>
      <c r="U87" s="5"/>
      <c r="V87" s="5"/>
      <c r="W87" s="5"/>
      <c r="X87" s="5"/>
      <c r="Y87" s="5"/>
      <c r="Z87" s="5"/>
      <c r="AA87" s="5"/>
      <c r="AB87" s="5"/>
      <c r="AC87" s="5"/>
      <c r="AD87" s="5"/>
    </row>
    <row r="88" spans="1:42" x14ac:dyDescent="0.35">
      <c r="A88" s="272" t="s">
        <v>886</v>
      </c>
      <c r="B88" s="5"/>
      <c r="C88" s="5"/>
      <c r="D88" s="5"/>
      <c r="E88" s="5"/>
      <c r="F88" s="7">
        <f>+'4 Analysis MASTER'!D34</f>
        <v>3334714.9857921745</v>
      </c>
      <c r="G88" s="7"/>
      <c r="I88" s="7"/>
      <c r="J88" s="7"/>
      <c r="K88" s="7"/>
      <c r="L88" s="7"/>
      <c r="M88" s="7">
        <f>+'4 Analysis MASTER'!D43</f>
        <v>563110.31254269928</v>
      </c>
      <c r="N88" s="7"/>
      <c r="O88" s="7"/>
      <c r="P88" s="7"/>
      <c r="Q88" s="301">
        <f>+SUM(T88/T79)</f>
        <v>5.0137378578885942E-2</v>
      </c>
      <c r="R88" s="7"/>
      <c r="S88" s="7"/>
      <c r="T88" s="7">
        <f>+'4 Analysis MASTER'!D42</f>
        <v>784681.00979690009</v>
      </c>
      <c r="U88" s="7"/>
      <c r="V88" s="7"/>
      <c r="W88" s="7"/>
      <c r="X88" s="301">
        <f>+SUM(AA88/AA79)</f>
        <v>2.9723410591003326E-3</v>
      </c>
      <c r="Y88" s="7" t="s">
        <v>1110</v>
      </c>
      <c r="Z88" s="7"/>
      <c r="AA88" s="7">
        <f>+'4 Analysis MASTER'!D44</f>
        <v>415203.16591952095</v>
      </c>
      <c r="AB88" s="7"/>
      <c r="AE88" s="7"/>
      <c r="AF88" s="7"/>
      <c r="AG88" s="7"/>
      <c r="AH88" s="7"/>
      <c r="AI88" s="7"/>
      <c r="AJ88" s="7"/>
      <c r="AK88" s="7"/>
      <c r="AL88" s="7"/>
      <c r="AM88" s="7"/>
      <c r="AN88" s="7"/>
      <c r="AO88" s="7">
        <f>+Y98</f>
        <v>353891.91600000008</v>
      </c>
      <c r="AP88" s="7"/>
    </row>
    <row r="89" spans="1:42" x14ac:dyDescent="0.35">
      <c r="A89" s="272"/>
      <c r="B89" s="5"/>
      <c r="C89" s="5"/>
      <c r="D89" s="5"/>
      <c r="E89" s="5"/>
      <c r="F89" s="254"/>
      <c r="G89" s="5"/>
      <c r="I89" s="5"/>
      <c r="J89" s="5"/>
      <c r="K89" s="5"/>
      <c r="L89" s="5"/>
      <c r="M89" s="5"/>
      <c r="N89" s="5"/>
      <c r="O89" s="5"/>
      <c r="P89" s="5"/>
      <c r="Q89" s="5"/>
      <c r="R89" s="5"/>
      <c r="S89" s="5"/>
      <c r="T89" s="5"/>
      <c r="U89" s="5"/>
      <c r="V89" s="5"/>
      <c r="W89" s="5"/>
      <c r="X89" s="5"/>
      <c r="Y89" s="5"/>
      <c r="Z89" s="5"/>
      <c r="AA89" s="5"/>
      <c r="AB89" s="5"/>
      <c r="AC89" s="5"/>
      <c r="AD89" s="5"/>
    </row>
    <row r="90" spans="1:42" x14ac:dyDescent="0.35">
      <c r="A90" s="273" t="s">
        <v>887</v>
      </c>
      <c r="B90" s="5"/>
      <c r="C90" s="5"/>
      <c r="D90" s="5"/>
      <c r="E90" s="5"/>
      <c r="F90" s="15">
        <f>+SUM(F83/F88)</f>
        <v>512.76310418859111</v>
      </c>
      <c r="G90" s="5"/>
      <c r="I90" s="5"/>
      <c r="J90" s="5"/>
      <c r="K90" s="5"/>
      <c r="L90" s="5"/>
      <c r="M90" s="15">
        <f>+SUM(M83/M88)</f>
        <v>1864.1247626499787</v>
      </c>
      <c r="N90" s="5"/>
      <c r="O90" s="5"/>
      <c r="P90" s="5"/>
      <c r="Q90" s="5"/>
      <c r="R90" s="5"/>
      <c r="S90" s="5"/>
      <c r="T90" s="15">
        <f>+SUM(T83/T88)</f>
        <v>768.77929013793823</v>
      </c>
      <c r="U90" s="5"/>
      <c r="V90" s="5"/>
      <c r="W90" s="5"/>
      <c r="X90" s="5"/>
      <c r="Y90" s="5"/>
      <c r="Z90" s="5"/>
      <c r="AA90" s="15">
        <f>+SUM(AA83/AA88)</f>
        <v>4439.6684804002743</v>
      </c>
      <c r="AB90" s="5"/>
      <c r="AC90" s="5"/>
      <c r="AD90" s="5"/>
      <c r="AO90" s="15">
        <f>+SUM(AO83/AO88)</f>
        <v>1149.9171936163807</v>
      </c>
    </row>
    <row r="91" spans="1:42" x14ac:dyDescent="0.35">
      <c r="A91" s="273" t="s">
        <v>888</v>
      </c>
      <c r="B91" s="5"/>
      <c r="C91" s="5"/>
      <c r="D91" s="5"/>
      <c r="E91" s="5"/>
      <c r="F91" s="7">
        <f>+SUM(F82*1000*1000)/(F88)</f>
        <v>141.88243060005288</v>
      </c>
      <c r="G91" s="5"/>
      <c r="I91" s="5"/>
      <c r="J91" s="5"/>
      <c r="K91" s="5"/>
      <c r="L91" s="5"/>
      <c r="M91" s="7">
        <f>+SUM(M82*1000*1000)/(M88)</f>
        <v>1268.1120834353594</v>
      </c>
      <c r="N91" s="5"/>
      <c r="O91" s="5"/>
      <c r="P91" s="5"/>
      <c r="Q91" s="5"/>
      <c r="R91" s="5"/>
      <c r="S91" s="5"/>
      <c r="T91" s="7">
        <f>+SUM(T82*1000*1000)/(T88)</f>
        <v>173.14848876980594</v>
      </c>
      <c r="U91" s="5"/>
      <c r="V91" s="5"/>
      <c r="W91" s="5"/>
      <c r="X91" s="5"/>
      <c r="Y91" s="5"/>
      <c r="Z91" s="5"/>
      <c r="AA91" s="7">
        <f>+SUM(AA82*1000*1000)/(AA88)</f>
        <v>3461.795933396656</v>
      </c>
      <c r="AB91" s="5"/>
      <c r="AC91" s="5"/>
      <c r="AD91" s="5"/>
      <c r="AO91" s="7">
        <f>+SUM(AO82*1000*1000)/(AO88)</f>
        <v>1718.8597811904046</v>
      </c>
    </row>
    <row r="92" spans="1:42" x14ac:dyDescent="0.35">
      <c r="B92" s="5"/>
      <c r="C92" s="5"/>
      <c r="D92" s="5"/>
      <c r="E92" s="5"/>
      <c r="F92" s="5"/>
      <c r="G92" s="5"/>
      <c r="I92" s="5"/>
      <c r="J92" s="5"/>
      <c r="K92" s="5"/>
      <c r="L92" s="5"/>
      <c r="M92" s="5"/>
      <c r="N92" s="5"/>
      <c r="O92" s="5"/>
      <c r="P92" s="5"/>
      <c r="Q92" s="5"/>
      <c r="R92" s="5"/>
      <c r="S92" s="5"/>
      <c r="T92" s="5"/>
      <c r="U92" s="5"/>
      <c r="V92" s="5"/>
      <c r="W92" s="5"/>
      <c r="X92" s="5"/>
      <c r="Y92" s="5"/>
      <c r="Z92" s="5"/>
      <c r="AA92" s="5"/>
      <c r="AB92" s="5"/>
      <c r="AC92" s="5"/>
      <c r="AD92" s="5"/>
    </row>
    <row r="93" spans="1:42" x14ac:dyDescent="0.35">
      <c r="A93" s="5" t="s">
        <v>1242</v>
      </c>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42" ht="60" x14ac:dyDescent="0.35">
      <c r="A94" s="88" t="s">
        <v>435</v>
      </c>
      <c r="B94" s="125"/>
      <c r="C94" s="126"/>
      <c r="D94" s="126"/>
      <c r="E94" s="126"/>
      <c r="F94" s="126"/>
      <c r="G94" s="127" t="s">
        <v>475</v>
      </c>
      <c r="H94" s="126"/>
      <c r="I94" s="126"/>
      <c r="J94" s="126"/>
      <c r="K94" s="126"/>
      <c r="L94" s="126"/>
      <c r="M94" s="128"/>
      <c r="N94" s="129"/>
      <c r="O94" s="129"/>
      <c r="P94" s="91"/>
      <c r="Q94" s="90" t="s">
        <v>449</v>
      </c>
      <c r="R94" s="89"/>
      <c r="S94" s="130"/>
      <c r="T94" s="129"/>
      <c r="U94" s="131"/>
      <c r="V94" s="132" t="s">
        <v>476</v>
      </c>
      <c r="W94" s="133"/>
      <c r="X94" s="129"/>
      <c r="Y94" s="134"/>
      <c r="Z94" s="135" t="s">
        <v>477</v>
      </c>
      <c r="AA94" s="136"/>
      <c r="AB94" s="137"/>
      <c r="AC94" s="129"/>
      <c r="AD94" s="119" t="s">
        <v>472</v>
      </c>
    </row>
    <row r="95" spans="1:42" ht="58" x14ac:dyDescent="0.35">
      <c r="A95" s="92"/>
      <c r="B95" s="120" t="s">
        <v>473</v>
      </c>
      <c r="C95" s="120" t="s">
        <v>474</v>
      </c>
      <c r="D95" s="120" t="s">
        <v>450</v>
      </c>
      <c r="E95" s="120" t="s">
        <v>451</v>
      </c>
      <c r="F95" s="120" t="s">
        <v>452</v>
      </c>
      <c r="G95" s="120" t="s">
        <v>453</v>
      </c>
      <c r="H95" s="120" t="s">
        <v>454</v>
      </c>
      <c r="I95" s="120" t="s">
        <v>455</v>
      </c>
      <c r="J95" s="120" t="s">
        <v>456</v>
      </c>
      <c r="K95" s="120" t="s">
        <v>457</v>
      </c>
      <c r="L95" s="120" t="s">
        <v>458</v>
      </c>
      <c r="M95" s="120" t="s">
        <v>459</v>
      </c>
      <c r="N95" s="86"/>
      <c r="O95" s="86"/>
      <c r="P95" s="120" t="s">
        <v>460</v>
      </c>
      <c r="Q95" s="120" t="s">
        <v>461</v>
      </c>
      <c r="R95" s="120" t="s">
        <v>462</v>
      </c>
      <c r="S95" s="120" t="s">
        <v>463</v>
      </c>
      <c r="T95" s="86"/>
      <c r="U95" s="121" t="s">
        <v>464</v>
      </c>
      <c r="V95" s="120" t="s">
        <v>465</v>
      </c>
      <c r="W95" s="120" t="s">
        <v>466</v>
      </c>
      <c r="X95" s="122"/>
      <c r="Y95" s="120" t="s">
        <v>467</v>
      </c>
      <c r="Z95" s="123" t="s">
        <v>468</v>
      </c>
      <c r="AA95" s="120" t="s">
        <v>469</v>
      </c>
      <c r="AB95" s="120" t="s">
        <v>470</v>
      </c>
      <c r="AC95" s="124"/>
      <c r="AD95" s="118"/>
    </row>
    <row r="96" spans="1:42" x14ac:dyDescent="0.35">
      <c r="A96" s="87" t="s">
        <v>430</v>
      </c>
      <c r="B96" s="93">
        <v>1116106.5577058613</v>
      </c>
      <c r="C96" s="93">
        <v>689312.44229414035</v>
      </c>
      <c r="D96" s="93">
        <v>186877.84463090572</v>
      </c>
      <c r="E96" s="93">
        <v>183808.15536909379</v>
      </c>
      <c r="F96" s="93">
        <v>179655</v>
      </c>
      <c r="G96" s="93">
        <v>307184.58696830389</v>
      </c>
      <c r="H96" s="93">
        <v>458754.41303169541</v>
      </c>
      <c r="I96" s="93">
        <v>545049</v>
      </c>
      <c r="J96" s="93">
        <v>315904.74916077801</v>
      </c>
      <c r="K96" s="93">
        <v>517509.25083922158</v>
      </c>
      <c r="L96" s="93">
        <v>701607</v>
      </c>
      <c r="M96" s="93">
        <v>5201769</v>
      </c>
      <c r="N96" s="94"/>
      <c r="O96" s="94"/>
      <c r="P96" s="430">
        <v>7382612.9999999385</v>
      </c>
      <c r="Q96" s="430">
        <v>7889245.9999999329</v>
      </c>
      <c r="R96" s="431">
        <v>378760.00000000035</v>
      </c>
      <c r="S96" s="431">
        <v>15650618.999999896</v>
      </c>
      <c r="T96" s="138"/>
      <c r="U96" s="95">
        <v>408106.00000000012</v>
      </c>
      <c r="V96" s="93">
        <v>3630390.0000000056</v>
      </c>
      <c r="W96" s="93">
        <v>4038496.0000000047</v>
      </c>
      <c r="X96" s="138"/>
      <c r="Y96" s="203">
        <v>25277994.000000007</v>
      </c>
      <c r="Z96" s="204">
        <v>95848618.00000006</v>
      </c>
      <c r="AA96" s="204">
        <v>18562326.000000037</v>
      </c>
      <c r="AB96" s="204">
        <v>139688938.00000009</v>
      </c>
      <c r="AC96" s="94"/>
      <c r="AD96" s="93">
        <v>270561.00000000093</v>
      </c>
    </row>
    <row r="97" spans="1:28" x14ac:dyDescent="0.35">
      <c r="X97" t="s">
        <v>926</v>
      </c>
      <c r="Y97">
        <v>1.4E-2</v>
      </c>
      <c r="Z97">
        <v>7.0000000000000001E-3</v>
      </c>
      <c r="AA97">
        <v>1.4E-2</v>
      </c>
    </row>
    <row r="98" spans="1:28" ht="18" x14ac:dyDescent="0.35">
      <c r="A98" s="302" t="s">
        <v>1113</v>
      </c>
      <c r="B98" s="303"/>
      <c r="C98" s="304"/>
      <c r="D98" s="304"/>
      <c r="E98" s="304"/>
      <c r="F98" s="305" t="s">
        <v>1114</v>
      </c>
      <c r="G98" s="304"/>
      <c r="H98" s="306"/>
      <c r="I98" s="305"/>
      <c r="J98" s="305"/>
      <c r="K98" s="305"/>
      <c r="L98" s="305"/>
      <c r="M98" s="307"/>
      <c r="Y98" s="3">
        <f>+SUM(Y96*Y97)</f>
        <v>353891.91600000008</v>
      </c>
      <c r="Z98" s="3">
        <f>+SUM(Z96*Z97)</f>
        <v>670940.32600000047</v>
      </c>
      <c r="AA98" s="3">
        <f>+SUM(AA96*AA97)</f>
        <v>259872.56400000054</v>
      </c>
      <c r="AB98" s="3">
        <f>+SUM(Y98:AA98)</f>
        <v>1284704.806000001</v>
      </c>
    </row>
    <row r="99" spans="1:28" s="5" customFormat="1" ht="52.5" customHeight="1" x14ac:dyDescent="0.35">
      <c r="A99" s="331"/>
      <c r="B99" s="332" t="s">
        <v>1115</v>
      </c>
      <c r="C99" s="333" t="s">
        <v>1116</v>
      </c>
      <c r="D99" s="333" t="s">
        <v>1117</v>
      </c>
      <c r="E99" s="334"/>
      <c r="F99" s="335" t="s">
        <v>1118</v>
      </c>
      <c r="G99" s="334"/>
      <c r="H99" s="335" t="s">
        <v>1119</v>
      </c>
      <c r="I99" s="334"/>
      <c r="J99" s="335" t="s">
        <v>1120</v>
      </c>
      <c r="K99" s="333" t="s">
        <v>1121</v>
      </c>
      <c r="L99" s="335" t="s">
        <v>1122</v>
      </c>
      <c r="M99" s="336" t="s">
        <v>1123</v>
      </c>
    </row>
    <row r="100" spans="1:28" ht="18" x14ac:dyDescent="0.35">
      <c r="A100" s="308" t="s">
        <v>1128</v>
      </c>
      <c r="B100" s="328"/>
      <c r="C100" s="327"/>
      <c r="D100" s="327"/>
      <c r="E100" s="329"/>
      <c r="F100" s="327"/>
      <c r="G100" s="325"/>
      <c r="H100" s="324"/>
      <c r="I100" s="325"/>
      <c r="J100" s="324"/>
      <c r="K100" s="326"/>
      <c r="L100" s="321"/>
      <c r="M100" s="319"/>
    </row>
    <row r="101" spans="1:28" x14ac:dyDescent="0.35">
      <c r="A101" s="309" t="s">
        <v>53</v>
      </c>
      <c r="B101" s="311">
        <v>2900835.2486976143</v>
      </c>
      <c r="C101" s="311">
        <v>917797.52319199196</v>
      </c>
      <c r="D101" s="311">
        <v>1995221.4622142303</v>
      </c>
      <c r="E101" s="312"/>
      <c r="F101" s="311">
        <v>2380947.2716000257</v>
      </c>
      <c r="G101" s="320"/>
      <c r="H101" s="311">
        <v>114741.1239281297</v>
      </c>
      <c r="I101" s="320"/>
      <c r="J101" s="311">
        <v>92592.488931500106</v>
      </c>
      <c r="K101" s="310">
        <v>261741.59001496999</v>
      </c>
      <c r="L101" s="310">
        <v>7684.5865236727959</v>
      </c>
      <c r="M101" s="310">
        <v>362018.66547014285</v>
      </c>
    </row>
    <row r="102" spans="1:28" x14ac:dyDescent="0.35">
      <c r="A102" s="313" t="s">
        <v>55</v>
      </c>
      <c r="B102" s="315">
        <v>1493217.801192102</v>
      </c>
      <c r="C102" s="315">
        <v>423249.15578960761</v>
      </c>
      <c r="D102" s="315">
        <v>1121067.7465341573</v>
      </c>
      <c r="E102" s="312"/>
      <c r="F102" s="315">
        <v>887746.61612410832</v>
      </c>
      <c r="G102" s="320"/>
      <c r="H102" s="315">
        <v>94687.904420140709</v>
      </c>
      <c r="I102" s="320"/>
      <c r="J102" s="315">
        <v>96416.915956850222</v>
      </c>
      <c r="K102" s="314">
        <v>356956.37888320064</v>
      </c>
      <c r="L102" s="314">
        <v>23957.329037216012</v>
      </c>
      <c r="M102" s="314">
        <v>477330.62387726532</v>
      </c>
    </row>
    <row r="103" spans="1:28" x14ac:dyDescent="0.35">
      <c r="A103" s="313" t="s">
        <v>56</v>
      </c>
      <c r="B103" s="315">
        <v>163487.97238928775</v>
      </c>
      <c r="C103" s="315">
        <v>42465.101044964933</v>
      </c>
      <c r="D103" s="315">
        <v>134273.58673535832</v>
      </c>
      <c r="E103" s="312"/>
      <c r="F103" s="315">
        <v>104800.77838410827</v>
      </c>
      <c r="G103" s="320"/>
      <c r="H103" s="315">
        <v>10702.95259553711</v>
      </c>
      <c r="I103" s="320"/>
      <c r="J103" s="315">
        <v>9137.5090263499533</v>
      </c>
      <c r="K103" s="314">
        <v>29088.639206985987</v>
      </c>
      <c r="L103" s="314">
        <v>1148.6691223531323</v>
      </c>
      <c r="M103" s="314">
        <v>39374.817355689156</v>
      </c>
    </row>
    <row r="104" spans="1:28" x14ac:dyDescent="0.35">
      <c r="A104" s="313" t="s">
        <v>1124</v>
      </c>
      <c r="B104" s="315">
        <v>81333.051302110587</v>
      </c>
      <c r="C104" s="315">
        <v>30407.826527404741</v>
      </c>
      <c r="D104" s="315">
        <v>59517.6331132911</v>
      </c>
      <c r="E104" s="312"/>
      <c r="F104" s="315">
        <v>48205.544279143774</v>
      </c>
      <c r="G104" s="320"/>
      <c r="H104" s="315">
        <v>2539.5330070922082</v>
      </c>
      <c r="I104" s="320"/>
      <c r="J104" s="315">
        <v>6231.1396149926268</v>
      </c>
      <c r="K104" s="314">
        <v>12927.231832715594</v>
      </c>
      <c r="L104" s="314">
        <v>1016.1825132824533</v>
      </c>
      <c r="M104" s="314">
        <v>20174.553960990699</v>
      </c>
    </row>
    <row r="105" spans="1:28" x14ac:dyDescent="0.35">
      <c r="A105" s="313" t="s">
        <v>1125</v>
      </c>
      <c r="B105" s="315">
        <v>88043.285403803195</v>
      </c>
      <c r="C105" s="315">
        <v>23575.126964543495</v>
      </c>
      <c r="D105" s="315">
        <v>71400.607722476911</v>
      </c>
      <c r="E105" s="312"/>
      <c r="F105" s="315">
        <v>43757.886232379678</v>
      </c>
      <c r="G105" s="320"/>
      <c r="H105" s="315">
        <v>3583.9455403918537</v>
      </c>
      <c r="I105" s="320"/>
      <c r="J105" s="315">
        <v>6546.3174477901512</v>
      </c>
      <c r="K105" s="314">
        <v>22963.380580041096</v>
      </c>
      <c r="L105" s="314">
        <v>1396.9701620399765</v>
      </c>
      <c r="M105" s="314">
        <v>30906.668189871252</v>
      </c>
    </row>
    <row r="106" spans="1:28" x14ac:dyDescent="0.35">
      <c r="A106" s="313" t="s">
        <v>64</v>
      </c>
      <c r="B106" s="315">
        <v>808868.24917550921</v>
      </c>
      <c r="C106" s="315">
        <v>290294.97762520873</v>
      </c>
      <c r="D106" s="315">
        <v>480098.28914435121</v>
      </c>
      <c r="E106" s="312"/>
      <c r="F106" s="315">
        <v>166120.07014695994</v>
      </c>
      <c r="G106" s="320"/>
      <c r="H106" s="315">
        <v>15739.112708352306</v>
      </c>
      <c r="I106" s="320"/>
      <c r="J106" s="315">
        <v>171138.09476912668</v>
      </c>
      <c r="K106" s="314">
        <v>435247.85927626584</v>
      </c>
      <c r="L106" s="314">
        <v>13249.040793009892</v>
      </c>
      <c r="M106" s="314">
        <v>619634.99483840365</v>
      </c>
    </row>
    <row r="107" spans="1:28" x14ac:dyDescent="0.35">
      <c r="A107" s="313" t="s">
        <v>1126</v>
      </c>
      <c r="B107" s="315">
        <v>1383397.7299401695</v>
      </c>
      <c r="C107" s="315">
        <v>539402.67726360273</v>
      </c>
      <c r="D107" s="315">
        <v>645168.53232829296</v>
      </c>
      <c r="E107" s="312"/>
      <c r="F107" s="315">
        <v>18435.793071213007</v>
      </c>
      <c r="G107" s="320"/>
      <c r="H107" s="315">
        <v>31192.581291137903</v>
      </c>
      <c r="I107" s="320"/>
      <c r="J107" s="315">
        <v>33568.80335417192</v>
      </c>
      <c r="K107" s="314">
        <v>964402.88485460263</v>
      </c>
      <c r="L107" s="314">
        <v>326365.27229373908</v>
      </c>
      <c r="M107" s="314">
        <v>1324336.9605025111</v>
      </c>
    </row>
    <row r="108" spans="1:28" x14ac:dyDescent="0.35">
      <c r="A108" s="313" t="s">
        <v>65</v>
      </c>
      <c r="B108" s="315">
        <v>1340503.0040467978</v>
      </c>
      <c r="C108" s="315">
        <v>462690.22454597754</v>
      </c>
      <c r="D108" s="315">
        <v>980989.81351667549</v>
      </c>
      <c r="E108" s="312"/>
      <c r="F108" s="315">
        <v>108617.85988072278</v>
      </c>
      <c r="G108" s="320"/>
      <c r="H108" s="315">
        <v>61712.689474568826</v>
      </c>
      <c r="I108" s="320"/>
      <c r="J108" s="315">
        <v>146547.9661566056</v>
      </c>
      <c r="K108" s="314">
        <v>935859.68346820248</v>
      </c>
      <c r="L108" s="314">
        <v>62635.249117389598</v>
      </c>
      <c r="M108" s="314">
        <v>1145042.8987421852</v>
      </c>
    </row>
    <row r="109" spans="1:28" x14ac:dyDescent="0.35">
      <c r="A109" s="313" t="s">
        <v>73</v>
      </c>
      <c r="B109" s="315">
        <v>892750.46953727456</v>
      </c>
      <c r="C109" s="315">
        <v>324266.6611512028</v>
      </c>
      <c r="D109" s="315">
        <v>596587.43530791369</v>
      </c>
      <c r="E109" s="312"/>
      <c r="F109" s="323">
        <v>455743.34939932864</v>
      </c>
      <c r="G109" s="320"/>
      <c r="H109" s="315">
        <v>34410.830393946519</v>
      </c>
      <c r="I109" s="320"/>
      <c r="J109" s="315">
        <v>94231.764742613494</v>
      </c>
      <c r="K109" s="315">
        <v>276437.35188302206</v>
      </c>
      <c r="L109" s="315">
        <v>18579.700437296178</v>
      </c>
      <c r="M109" s="315">
        <v>389248.81706293102</v>
      </c>
    </row>
    <row r="110" spans="1:28" ht="16.5" x14ac:dyDescent="0.35">
      <c r="A110" s="313" t="s">
        <v>1127</v>
      </c>
      <c r="B110" s="315">
        <v>7258.5912153067829</v>
      </c>
      <c r="C110" s="315">
        <v>2954.7258955000002</v>
      </c>
      <c r="D110" s="315">
        <v>16456.893383252202</v>
      </c>
      <c r="E110" s="312"/>
      <c r="F110" s="323">
        <v>2760.2337819999993</v>
      </c>
      <c r="G110" s="320"/>
      <c r="H110" s="315">
        <v>2341.3266407067827</v>
      </c>
      <c r="I110" s="320"/>
      <c r="J110" s="315">
        <v>0</v>
      </c>
      <c r="K110" s="315">
        <v>0</v>
      </c>
      <c r="L110" s="315">
        <v>0</v>
      </c>
      <c r="M110" s="315">
        <v>0</v>
      </c>
    </row>
    <row r="111" spans="1:28" x14ac:dyDescent="0.35">
      <c r="A111" s="316" t="s">
        <v>430</v>
      </c>
      <c r="B111" s="318">
        <v>9159695.402899975</v>
      </c>
      <c r="C111" s="318">
        <v>3057104.0000000047</v>
      </c>
      <c r="D111" s="318">
        <v>6100782</v>
      </c>
      <c r="E111" s="322"/>
      <c r="F111" s="318">
        <v>4217135.4028999899</v>
      </c>
      <c r="G111" s="330"/>
      <c r="H111" s="318">
        <v>371652.0000000039</v>
      </c>
      <c r="I111" s="330"/>
      <c r="J111" s="318">
        <v>656411.00000000081</v>
      </c>
      <c r="K111" s="317">
        <v>3295625.0000000065</v>
      </c>
      <c r="L111" s="317">
        <v>456032.99999999913</v>
      </c>
      <c r="M111" s="317">
        <v>4408068.9999999898</v>
      </c>
    </row>
    <row r="113" spans="8:42" x14ac:dyDescent="0.35">
      <c r="L113" t="s">
        <v>851</v>
      </c>
      <c r="M113" s="280" t="s">
        <v>850</v>
      </c>
      <c r="AA113" t="s">
        <v>851</v>
      </c>
      <c r="AB113" s="280" t="s">
        <v>850</v>
      </c>
      <c r="AO113" t="s">
        <v>851</v>
      </c>
      <c r="AP113" s="280" t="s">
        <v>850</v>
      </c>
    </row>
    <row r="114" spans="8:42" x14ac:dyDescent="0.35">
      <c r="H114" s="352" t="s">
        <v>1223</v>
      </c>
      <c r="L114">
        <v>22</v>
      </c>
      <c r="M114">
        <v>16</v>
      </c>
      <c r="V114" t="s">
        <v>1235</v>
      </c>
      <c r="AA114">
        <v>8.48</v>
      </c>
      <c r="AB114">
        <v>3.5</v>
      </c>
    </row>
    <row r="115" spans="8:42" x14ac:dyDescent="0.35">
      <c r="H115" t="s">
        <v>1213</v>
      </c>
      <c r="L115">
        <v>80</v>
      </c>
      <c r="M115">
        <v>72</v>
      </c>
      <c r="V115" t="s">
        <v>1229</v>
      </c>
      <c r="AA115">
        <v>2.2000000000000002</v>
      </c>
      <c r="AB115">
        <v>2</v>
      </c>
    </row>
    <row r="116" spans="8:42" x14ac:dyDescent="0.35">
      <c r="V116" t="s">
        <v>1234</v>
      </c>
      <c r="AA116">
        <v>0.8</v>
      </c>
    </row>
    <row r="117" spans="8:42" x14ac:dyDescent="0.35">
      <c r="H117" t="s">
        <v>1214</v>
      </c>
      <c r="L117" s="3">
        <f>+SUM(L114*L115)</f>
        <v>1760</v>
      </c>
      <c r="M117" s="3">
        <f>+SUM(M114*M115)</f>
        <v>1152</v>
      </c>
      <c r="V117" t="s">
        <v>1238</v>
      </c>
      <c r="AA117" s="3">
        <f>+SUM(AA114*AA115*AA116)</f>
        <v>14.924800000000003</v>
      </c>
      <c r="AB117" s="3">
        <f>+SUM(AB114*AB115)</f>
        <v>7</v>
      </c>
      <c r="AJ117" t="s">
        <v>549</v>
      </c>
      <c r="AO117" s="3">
        <f>+AO86</f>
        <v>24.064036936665662</v>
      </c>
      <c r="AP117">
        <v>23.3</v>
      </c>
    </row>
    <row r="119" spans="8:42" x14ac:dyDescent="0.35">
      <c r="H119" t="s">
        <v>1215</v>
      </c>
      <c r="L119" s="3">
        <v>408000</v>
      </c>
      <c r="M119" s="3">
        <f>+'4 Analysis MASTER'!CN43</f>
        <v>232381.8</v>
      </c>
      <c r="V119" t="s">
        <v>1237</v>
      </c>
      <c r="AA119" s="3">
        <f>+Z96</f>
        <v>95848618.00000006</v>
      </c>
      <c r="AB119" s="3">
        <f>+SUM(AA119*0.57)</f>
        <v>54633712.260000028</v>
      </c>
      <c r="AJ119" t="s">
        <v>1224</v>
      </c>
      <c r="AO119" s="3">
        <f>+AO79</f>
        <v>25277994.000000007</v>
      </c>
      <c r="AP119" s="3">
        <f>+SUM(AO119*0.66)</f>
        <v>16683476.040000007</v>
      </c>
    </row>
    <row r="120" spans="8:42" x14ac:dyDescent="0.35">
      <c r="H120" t="s">
        <v>1216</v>
      </c>
      <c r="L120" s="3">
        <f>+SUM(L119*L117)/1000</f>
        <v>718080</v>
      </c>
      <c r="M120" s="3">
        <f>+SUM(M119*M117)/1000</f>
        <v>267703.83360000001</v>
      </c>
      <c r="V120" t="s">
        <v>1226</v>
      </c>
      <c r="AA120" s="3">
        <f>+SUM(AA119*AA117)/1000</f>
        <v>1430521.4539264012</v>
      </c>
      <c r="AB120" s="425">
        <f>+SUM(AB119*AB117)/1000</f>
        <v>382435.98582000018</v>
      </c>
      <c r="AJ120" t="s">
        <v>1231</v>
      </c>
      <c r="AO120" s="3">
        <f>+SUM(AO119*AO117)/1000</f>
        <v>608290.58130081324</v>
      </c>
      <c r="AP120" s="3">
        <f>+SUM(AP119*AP117)/1000</f>
        <v>388724.9917320002</v>
      </c>
    </row>
    <row r="122" spans="8:42" x14ac:dyDescent="0.35">
      <c r="H122" t="s">
        <v>1217</v>
      </c>
      <c r="L122">
        <f>+M46</f>
        <v>147</v>
      </c>
      <c r="M122">
        <v>255</v>
      </c>
      <c r="V122" t="s">
        <v>1225</v>
      </c>
      <c r="AA122">
        <f>+AA46</f>
        <v>124</v>
      </c>
      <c r="AB122">
        <v>860</v>
      </c>
      <c r="AJ122" s="149" t="s">
        <v>1239</v>
      </c>
      <c r="AO122">
        <f>+AO46</f>
        <v>66.900000000000006</v>
      </c>
      <c r="AP122">
        <v>140</v>
      </c>
    </row>
    <row r="123" spans="8:42" x14ac:dyDescent="0.35">
      <c r="H123" t="s">
        <v>1218</v>
      </c>
      <c r="L123" s="423">
        <f>+SUM(((L122/100)*1000)*L120)</f>
        <v>1055577600</v>
      </c>
      <c r="M123" s="423">
        <f>+SUM(((M122/100)*1000)*M120)</f>
        <v>682644775.68000007</v>
      </c>
      <c r="V123" t="s">
        <v>1227</v>
      </c>
      <c r="AA123" s="423">
        <f>+SUM(((AA122/100)*1000)*AA120)</f>
        <v>1773846602.8687375</v>
      </c>
      <c r="AB123" s="423">
        <f>+SUM(((AB122/100)*1000)*AB120)</f>
        <v>3288949478.0520015</v>
      </c>
      <c r="AJ123" t="s">
        <v>1232</v>
      </c>
      <c r="AO123" s="423">
        <f>+SUM(((AO122/100)*1000)*AO120)</f>
        <v>406946398.89024407</v>
      </c>
      <c r="AP123" s="423">
        <f>+SUM(((AP122/100)*1000)*AP120)</f>
        <v>544214988.42480028</v>
      </c>
    </row>
    <row r="125" spans="8:42" x14ac:dyDescent="0.35">
      <c r="H125" t="s">
        <v>1219</v>
      </c>
      <c r="L125" s="3">
        <v>705400</v>
      </c>
      <c r="M125" s="3">
        <f>+'4 Analysis MASTER'!CP43</f>
        <v>183507.85</v>
      </c>
      <c r="V125" t="s">
        <v>1236</v>
      </c>
      <c r="Z125" s="3"/>
      <c r="AA125" s="425">
        <f>+Z98</f>
        <v>670940.32600000047</v>
      </c>
      <c r="AB125" s="3">
        <f>+SUM(AB119*Z97)</f>
        <v>382435.98582000018</v>
      </c>
      <c r="AJ125" t="s">
        <v>1228</v>
      </c>
      <c r="AO125" s="425">
        <f>+Y98</f>
        <v>353891.91600000008</v>
      </c>
      <c r="AP125" s="3">
        <f>+SUM(AP119*Y97)</f>
        <v>233568.66456000009</v>
      </c>
    </row>
    <row r="127" spans="8:42" x14ac:dyDescent="0.35">
      <c r="H127" t="s">
        <v>1220</v>
      </c>
      <c r="L127" s="3">
        <f>+SUM(L120*1000)/L125</f>
        <v>1017.9756166713921</v>
      </c>
      <c r="M127" s="3">
        <f>+SUM(M117/'4 Analysis MASTER'!FS43)</f>
        <v>578.89447236180899</v>
      </c>
      <c r="V127" t="s">
        <v>1220</v>
      </c>
      <c r="Z127" s="3"/>
      <c r="AA127" s="425">
        <f>+SUM(AA120*1000)/AA125</f>
        <v>2132.1142857142859</v>
      </c>
      <c r="AB127" s="425">
        <f>+SUM(AB120*1000)/AB125</f>
        <v>1000</v>
      </c>
      <c r="AJ127" t="s">
        <v>1233</v>
      </c>
      <c r="AO127" s="3">
        <f>+SUM(AO120*1000)/AO125</f>
        <v>1718.8597811904046</v>
      </c>
      <c r="AP127" s="425">
        <f>+SUM(AP120*1000)/AP125</f>
        <v>1664.2857142857144</v>
      </c>
    </row>
    <row r="128" spans="8:42" x14ac:dyDescent="0.35">
      <c r="H128" t="s">
        <v>1221</v>
      </c>
      <c r="L128" s="423">
        <f>+SUM(L123/L125)</f>
        <v>1496.4241565069465</v>
      </c>
      <c r="M128" s="423">
        <f>+SUM(M123/M125)</f>
        <v>3719.975879396985</v>
      </c>
      <c r="V128" t="s">
        <v>1221</v>
      </c>
      <c r="Z128" s="423"/>
      <c r="AA128" s="426">
        <f>+SUM(AA123/AA125)</f>
        <v>2643.8217142857147</v>
      </c>
      <c r="AB128" s="426">
        <f>+SUM(AB123/AB125)</f>
        <v>8600</v>
      </c>
      <c r="AJ128" t="s">
        <v>1221</v>
      </c>
      <c r="AO128" s="423">
        <f>+SUM(AO123/AO125)</f>
        <v>1149.9171936163807</v>
      </c>
      <c r="AP128" s="426">
        <f>+SUM(AP123/AP125)</f>
        <v>2330.0000000000005</v>
      </c>
    </row>
    <row r="132" spans="1:42" x14ac:dyDescent="0.35">
      <c r="A132" s="8" t="s">
        <v>1241</v>
      </c>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row>
    <row r="133" spans="1:42" x14ac:dyDescent="0.35">
      <c r="A133" s="432"/>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432"/>
      <c r="AF133" s="432"/>
      <c r="AG133" s="432"/>
      <c r="AH133" s="432"/>
      <c r="AI133" s="432"/>
      <c r="AJ133" s="432"/>
      <c r="AK133" s="432"/>
      <c r="AL133" s="432"/>
      <c r="AM133" s="432"/>
      <c r="AN133" s="432"/>
      <c r="AO133" s="432"/>
      <c r="AP133" s="432"/>
    </row>
    <row r="134" spans="1:42" x14ac:dyDescent="0.35">
      <c r="A134" s="432"/>
      <c r="B134" s="432" t="s">
        <v>552</v>
      </c>
      <c r="C134" s="432" t="s">
        <v>430</v>
      </c>
      <c r="D134" s="432"/>
      <c r="E134" s="432"/>
      <c r="F134" s="432"/>
      <c r="G134" s="432"/>
      <c r="H134" s="432" t="s">
        <v>552</v>
      </c>
      <c r="I134" s="432" t="s">
        <v>430</v>
      </c>
      <c r="J134" s="432"/>
      <c r="K134" s="432"/>
      <c r="L134" s="432"/>
      <c r="M134" s="432"/>
      <c r="N134" s="432"/>
      <c r="O134" s="432"/>
      <c r="P134" s="432"/>
      <c r="Q134" s="432"/>
      <c r="R134" s="432"/>
      <c r="S134" s="432"/>
      <c r="T134" s="432"/>
      <c r="U134" s="432"/>
      <c r="V134" s="432"/>
      <c r="W134" s="432"/>
      <c r="X134" s="432"/>
      <c r="Y134" s="432"/>
      <c r="Z134" s="432"/>
      <c r="AA134" s="432">
        <f>+SUM(Z125/AA119)</f>
        <v>0</v>
      </c>
      <c r="AB134" s="432"/>
      <c r="AC134" s="432"/>
      <c r="AD134" s="432"/>
      <c r="AE134" s="432"/>
      <c r="AF134" s="432"/>
      <c r="AG134" s="432"/>
      <c r="AH134" s="432"/>
      <c r="AI134" s="432"/>
      <c r="AJ134" s="432"/>
      <c r="AK134" s="432"/>
      <c r="AL134" s="432"/>
      <c r="AM134" s="432"/>
      <c r="AN134" s="432"/>
      <c r="AO134" s="432"/>
      <c r="AP134" s="432"/>
    </row>
    <row r="135" spans="1:42" x14ac:dyDescent="0.35">
      <c r="A135" s="433" t="s">
        <v>553</v>
      </c>
      <c r="B135" s="434">
        <v>30782000</v>
      </c>
      <c r="C135" s="434">
        <f>+SUM(C136/C137)</f>
        <v>20273392.957338847</v>
      </c>
      <c r="D135" s="433"/>
      <c r="E135" s="432"/>
      <c r="F135" s="432"/>
      <c r="G135" s="432"/>
      <c r="H135" s="432" t="s">
        <v>554</v>
      </c>
      <c r="I135" s="432" t="s">
        <v>555</v>
      </c>
      <c r="J135" s="432"/>
      <c r="K135" s="432"/>
      <c r="L135" s="432"/>
      <c r="M135" s="432"/>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432"/>
      <c r="AK135" s="432"/>
      <c r="AL135" s="432"/>
      <c r="AM135" s="432"/>
      <c r="AN135" s="432"/>
      <c r="AO135" s="432"/>
      <c r="AP135" s="432"/>
    </row>
    <row r="136" spans="1:42" x14ac:dyDescent="0.35">
      <c r="A136" s="433" t="s">
        <v>556</v>
      </c>
      <c r="B136" s="434">
        <v>5585000000</v>
      </c>
      <c r="C136" s="434">
        <v>3678404418.1795602</v>
      </c>
      <c r="D136" s="433"/>
      <c r="E136" s="432"/>
      <c r="F136" s="432"/>
      <c r="G136" s="432"/>
      <c r="H136" s="432" t="s">
        <v>557</v>
      </c>
      <c r="I136" s="432" t="s">
        <v>558</v>
      </c>
      <c r="J136" s="432"/>
      <c r="K136" s="432"/>
      <c r="L136" s="432"/>
      <c r="M136" s="432"/>
      <c r="N136" s="432"/>
      <c r="O136" s="432"/>
      <c r="P136" s="432"/>
      <c r="Q136" s="432"/>
      <c r="R136" s="432"/>
      <c r="S136" s="432"/>
      <c r="T136" s="432"/>
      <c r="U136" s="432"/>
      <c r="V136" s="432"/>
      <c r="W136" s="432"/>
      <c r="X136" s="432"/>
      <c r="Y136" s="432"/>
      <c r="Z136" s="432"/>
      <c r="AA136" s="432"/>
      <c r="AB136" s="432"/>
      <c r="AC136" s="432"/>
      <c r="AD136" s="432"/>
      <c r="AE136" s="432"/>
      <c r="AF136" s="432"/>
      <c r="AG136" s="432"/>
      <c r="AH136" s="432"/>
      <c r="AI136" s="432"/>
      <c r="AJ136" s="432"/>
      <c r="AK136" s="432"/>
      <c r="AL136" s="432"/>
      <c r="AM136" s="432"/>
      <c r="AN136" s="432"/>
      <c r="AO136" s="432"/>
      <c r="AP136" s="432"/>
    </row>
    <row r="137" spans="1:42" x14ac:dyDescent="0.35">
      <c r="A137" s="433" t="s">
        <v>559</v>
      </c>
      <c r="B137" s="435">
        <f>+SUM(B136/B135)</f>
        <v>181.43720356052239</v>
      </c>
      <c r="C137" s="435">
        <v>181.44</v>
      </c>
      <c r="D137" s="436"/>
      <c r="E137" s="432"/>
      <c r="F137" s="432"/>
      <c r="G137" s="432"/>
      <c r="H137" s="432" t="s">
        <v>555</v>
      </c>
      <c r="I137" s="432" t="s">
        <v>560</v>
      </c>
      <c r="J137" s="432"/>
      <c r="K137" s="432"/>
      <c r="L137" s="432"/>
      <c r="M137" s="432"/>
      <c r="N137" s="432"/>
      <c r="O137" s="432"/>
      <c r="P137" s="432"/>
      <c r="Q137" s="432"/>
      <c r="R137" s="432"/>
      <c r="S137" s="432"/>
      <c r="T137" s="432"/>
      <c r="U137" s="432"/>
      <c r="V137" s="432"/>
      <c r="W137" s="432"/>
      <c r="X137" s="432"/>
      <c r="Y137" s="432"/>
      <c r="Z137" s="432"/>
      <c r="AA137" s="432"/>
      <c r="AB137" s="432"/>
      <c r="AC137" s="432"/>
      <c r="AD137" s="432"/>
      <c r="AE137" s="432"/>
      <c r="AF137" s="432"/>
      <c r="AG137" s="432"/>
      <c r="AH137" s="432"/>
      <c r="AI137" s="432"/>
      <c r="AJ137" s="432"/>
      <c r="AK137" s="432"/>
      <c r="AL137" s="432"/>
      <c r="AM137" s="432"/>
      <c r="AN137" s="432"/>
      <c r="AO137" s="432"/>
      <c r="AP137" s="432"/>
    </row>
    <row r="138" spans="1:42" x14ac:dyDescent="0.35">
      <c r="A138" s="432"/>
      <c r="B138" s="437"/>
      <c r="C138" s="437"/>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32"/>
      <c r="AE138" s="432"/>
      <c r="AF138" s="432"/>
      <c r="AG138" s="432"/>
      <c r="AH138" s="432"/>
      <c r="AI138" s="432"/>
      <c r="AJ138" s="432"/>
      <c r="AK138" s="432"/>
      <c r="AL138" s="432"/>
      <c r="AM138" s="432"/>
      <c r="AN138" s="432"/>
      <c r="AO138" s="432"/>
      <c r="AP138" s="432"/>
    </row>
    <row r="139" spans="1:42" x14ac:dyDescent="0.35">
      <c r="A139" s="432" t="s">
        <v>561</v>
      </c>
      <c r="B139" s="434">
        <v>233000000</v>
      </c>
      <c r="C139" s="434">
        <v>176000000</v>
      </c>
      <c r="D139" s="433"/>
      <c r="E139" s="432"/>
      <c r="F139" s="432"/>
      <c r="G139" s="432"/>
      <c r="H139" s="432" t="s">
        <v>557</v>
      </c>
      <c r="I139" s="432" t="s">
        <v>558</v>
      </c>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432"/>
      <c r="AF139" s="432"/>
      <c r="AG139" s="432"/>
      <c r="AH139" s="432"/>
      <c r="AI139" s="432"/>
      <c r="AJ139" s="432"/>
      <c r="AK139" s="432"/>
      <c r="AL139" s="432"/>
      <c r="AM139" s="432"/>
      <c r="AN139" s="432"/>
      <c r="AO139" s="432"/>
      <c r="AP139" s="432"/>
    </row>
    <row r="140" spans="1:42" x14ac:dyDescent="0.35">
      <c r="A140" s="432"/>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432"/>
      <c r="AF140" s="432"/>
      <c r="AG140" s="432"/>
      <c r="AH140" s="432"/>
      <c r="AI140" s="432"/>
      <c r="AJ140" s="432"/>
      <c r="AK140" s="432"/>
      <c r="AL140" s="432"/>
      <c r="AM140" s="432"/>
      <c r="AN140" s="432"/>
      <c r="AO140" s="432"/>
      <c r="AP140" s="432"/>
    </row>
    <row r="141" spans="1:42" x14ac:dyDescent="0.35">
      <c r="A141" s="432"/>
      <c r="B141" s="432"/>
      <c r="C141" s="432"/>
      <c r="D141" s="432"/>
      <c r="E141" s="432"/>
      <c r="F141" s="432"/>
      <c r="G141" s="432"/>
      <c r="H141" s="432"/>
      <c r="I141" s="432"/>
      <c r="J141" s="432"/>
      <c r="K141" s="432"/>
      <c r="L141" s="432"/>
      <c r="M141" s="432"/>
      <c r="N141" s="432"/>
      <c r="O141" s="432"/>
      <c r="P141" s="432"/>
      <c r="Q141" s="432"/>
      <c r="R141" s="432"/>
      <c r="S141" s="432"/>
      <c r="T141" s="432"/>
      <c r="U141" s="432"/>
      <c r="V141" s="432"/>
      <c r="W141" s="432"/>
      <c r="X141" s="432"/>
      <c r="Y141" s="432"/>
      <c r="Z141" s="432"/>
      <c r="AA141" s="432"/>
      <c r="AB141" s="432"/>
      <c r="AC141" s="432"/>
      <c r="AD141" s="432"/>
      <c r="AE141" s="432"/>
      <c r="AF141" s="432"/>
      <c r="AG141" s="432"/>
      <c r="AH141" s="432"/>
      <c r="AI141" s="432"/>
      <c r="AJ141" s="432"/>
      <c r="AK141" s="432"/>
      <c r="AL141" s="432"/>
      <c r="AM141" s="432"/>
      <c r="AN141" s="432"/>
      <c r="AO141" s="432"/>
      <c r="AP141" s="432"/>
    </row>
    <row r="142" spans="1:42" x14ac:dyDescent="0.35">
      <c r="A142" s="432" t="s">
        <v>4</v>
      </c>
      <c r="B142" s="432" t="s">
        <v>5</v>
      </c>
      <c r="C142" s="433">
        <v>57124.002777000002</v>
      </c>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432"/>
      <c r="AE142" s="432"/>
      <c r="AF142" s="432"/>
      <c r="AG142" s="432"/>
      <c r="AH142" s="432"/>
      <c r="AI142" s="432"/>
      <c r="AJ142" s="432"/>
      <c r="AK142" s="432"/>
      <c r="AL142" s="432"/>
      <c r="AM142" s="432"/>
      <c r="AN142" s="432"/>
      <c r="AO142" s="432"/>
      <c r="AP142" s="432"/>
    </row>
    <row r="143" spans="1:42" x14ac:dyDescent="0.35">
      <c r="A143" s="432" t="s">
        <v>205</v>
      </c>
      <c r="B143" s="432" t="s">
        <v>9</v>
      </c>
      <c r="C143" s="433">
        <v>46958.298492657901</v>
      </c>
      <c r="D143" s="432"/>
      <c r="E143" s="432"/>
      <c r="F143" s="432"/>
      <c r="G143" s="432"/>
      <c r="H143" s="432"/>
      <c r="I143" s="432"/>
      <c r="J143" s="432"/>
      <c r="K143" s="432"/>
      <c r="L143" s="432"/>
      <c r="M143" s="432"/>
      <c r="N143" s="432"/>
      <c r="O143" s="432"/>
      <c r="P143" s="432"/>
      <c r="Q143" s="432"/>
      <c r="R143" s="432"/>
      <c r="S143" s="432"/>
      <c r="T143" s="432"/>
      <c r="U143" s="432"/>
      <c r="V143" s="432"/>
      <c r="W143" s="432"/>
      <c r="X143" s="432"/>
      <c r="Y143" s="432"/>
      <c r="Z143" s="432"/>
      <c r="AA143" s="432"/>
      <c r="AB143" s="432"/>
      <c r="AC143" s="432"/>
      <c r="AD143" s="432"/>
      <c r="AE143" s="432"/>
      <c r="AF143" s="432"/>
      <c r="AG143" s="432"/>
      <c r="AH143" s="432"/>
      <c r="AI143" s="432"/>
      <c r="AJ143" s="432"/>
      <c r="AK143" s="432"/>
      <c r="AL143" s="432"/>
      <c r="AM143" s="432"/>
      <c r="AN143" s="432"/>
      <c r="AO143" s="432"/>
      <c r="AP143" s="432"/>
    </row>
    <row r="144" spans="1:42" x14ac:dyDescent="0.35">
      <c r="A144" s="432"/>
      <c r="B144" s="432"/>
      <c r="C144" s="434">
        <f>+SUM(C142*C143)</f>
        <v>2682445973.4977851</v>
      </c>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432"/>
      <c r="AF144" s="432"/>
      <c r="AG144" s="432"/>
      <c r="AH144" s="432"/>
      <c r="AI144" s="432"/>
      <c r="AJ144" s="432"/>
      <c r="AK144" s="432"/>
      <c r="AL144" s="432"/>
      <c r="AM144" s="432"/>
      <c r="AN144" s="432"/>
      <c r="AO144" s="432"/>
      <c r="AP144" s="432"/>
    </row>
    <row r="145" spans="1:42" x14ac:dyDescent="0.35">
      <c r="A145" s="432"/>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432"/>
      <c r="AF145" s="432"/>
      <c r="AG145" s="432"/>
      <c r="AH145" s="432"/>
      <c r="AI145" s="432"/>
      <c r="AJ145" s="432"/>
      <c r="AK145" s="432"/>
      <c r="AL145" s="432"/>
      <c r="AM145" s="432"/>
      <c r="AN145" s="432"/>
      <c r="AO145" s="432"/>
      <c r="AP145" s="432"/>
    </row>
    <row r="146" spans="1:42" x14ac:dyDescent="0.35">
      <c r="A146" s="432"/>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432"/>
      <c r="AF146" s="432"/>
      <c r="AG146" s="432"/>
      <c r="AH146" s="432"/>
      <c r="AI146" s="432"/>
      <c r="AJ146" s="432"/>
      <c r="AK146" s="432"/>
      <c r="AL146" s="432"/>
      <c r="AM146" s="432"/>
      <c r="AN146" s="432"/>
      <c r="AO146" s="432"/>
      <c r="AP146" s="432"/>
    </row>
    <row r="147" spans="1:42" x14ac:dyDescent="0.35">
      <c r="A147" s="432" t="s">
        <v>4</v>
      </c>
      <c r="B147" s="432" t="s">
        <v>5</v>
      </c>
      <c r="C147" s="433">
        <v>57124.002777000002</v>
      </c>
      <c r="D147" s="432"/>
      <c r="E147" s="432"/>
      <c r="F147" s="432"/>
      <c r="G147" s="432"/>
      <c r="H147" s="432"/>
      <c r="I147" s="432" t="s">
        <v>564</v>
      </c>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432"/>
      <c r="AF147" s="432"/>
      <c r="AG147" s="432"/>
      <c r="AH147" s="432"/>
      <c r="AI147" s="432"/>
      <c r="AJ147" s="432"/>
      <c r="AK147" s="432"/>
      <c r="AL147" s="432"/>
      <c r="AM147" s="432"/>
      <c r="AN147" s="432"/>
      <c r="AO147" s="432"/>
      <c r="AP147" s="432"/>
    </row>
    <row r="148" spans="1:42" x14ac:dyDescent="0.35">
      <c r="A148" s="432" t="s">
        <v>43</v>
      </c>
      <c r="B148" s="432" t="s">
        <v>9</v>
      </c>
      <c r="C148" s="432">
        <v>82.170225622951804</v>
      </c>
      <c r="D148" s="432"/>
      <c r="E148" s="432"/>
      <c r="F148" s="432"/>
      <c r="G148" s="432"/>
      <c r="H148" s="432"/>
      <c r="I148" s="432" t="s">
        <v>564</v>
      </c>
      <c r="J148" s="432"/>
      <c r="K148" s="432"/>
      <c r="L148" s="432"/>
      <c r="M148" s="432"/>
      <c r="N148" s="432"/>
      <c r="O148" s="432"/>
      <c r="P148" s="432"/>
      <c r="Q148" s="432"/>
      <c r="R148" s="432"/>
      <c r="S148" s="432"/>
      <c r="T148" s="432"/>
      <c r="U148" s="432"/>
      <c r="V148" s="432"/>
      <c r="W148" s="432"/>
      <c r="X148" s="432"/>
      <c r="Y148" s="432"/>
      <c r="Z148" s="432"/>
      <c r="AA148" s="432"/>
      <c r="AB148" s="432"/>
      <c r="AC148" s="432"/>
      <c r="AD148" s="432"/>
      <c r="AE148" s="432"/>
      <c r="AF148" s="432"/>
      <c r="AG148" s="432"/>
      <c r="AH148" s="432"/>
      <c r="AI148" s="432"/>
      <c r="AJ148" s="432"/>
      <c r="AK148" s="432"/>
      <c r="AL148" s="432"/>
      <c r="AM148" s="432"/>
      <c r="AN148" s="432"/>
      <c r="AO148" s="432"/>
      <c r="AP148" s="432"/>
    </row>
    <row r="149" spans="1:42" x14ac:dyDescent="0.35">
      <c r="A149" s="432" t="s">
        <v>562</v>
      </c>
      <c r="B149" s="432"/>
      <c r="C149" s="433">
        <f>+SUM(C147*C148)</f>
        <v>4693892.1966722151</v>
      </c>
      <c r="D149" s="432"/>
      <c r="E149" s="432"/>
      <c r="F149" s="432"/>
      <c r="G149" s="432"/>
      <c r="H149" s="432"/>
      <c r="I149" s="432" t="s">
        <v>555</v>
      </c>
      <c r="J149" s="432"/>
      <c r="K149" s="432"/>
      <c r="L149" s="432"/>
      <c r="M149" s="432"/>
      <c r="N149" s="432"/>
      <c r="O149" s="432"/>
      <c r="P149" s="432"/>
      <c r="Q149" s="432"/>
      <c r="R149" s="432"/>
      <c r="S149" s="432"/>
      <c r="T149" s="432"/>
      <c r="U149" s="432"/>
      <c r="V149" s="432"/>
      <c r="W149" s="432"/>
      <c r="X149" s="432"/>
      <c r="Y149" s="432"/>
      <c r="Z149" s="432"/>
      <c r="AA149" s="432"/>
      <c r="AB149" s="432"/>
      <c r="AC149" s="432"/>
      <c r="AD149" s="432"/>
      <c r="AE149" s="432"/>
      <c r="AF149" s="432"/>
      <c r="AG149" s="432"/>
      <c r="AH149" s="432"/>
      <c r="AI149" s="432"/>
      <c r="AJ149" s="432"/>
      <c r="AK149" s="432"/>
      <c r="AL149" s="432"/>
      <c r="AM149" s="432"/>
      <c r="AN149" s="432"/>
      <c r="AO149" s="432"/>
      <c r="AP149" s="432"/>
    </row>
    <row r="150" spans="1:42" x14ac:dyDescent="0.35">
      <c r="A150" s="432" t="s">
        <v>561</v>
      </c>
      <c r="B150" s="434">
        <v>233000000</v>
      </c>
      <c r="C150" s="434">
        <v>176000000</v>
      </c>
      <c r="D150" s="432"/>
      <c r="E150" s="432"/>
      <c r="F150" s="432"/>
      <c r="G150" s="432"/>
      <c r="H150" s="432"/>
      <c r="I150" s="432" t="s">
        <v>558</v>
      </c>
      <c r="J150" s="432"/>
      <c r="K150" s="432"/>
      <c r="L150" s="432"/>
      <c r="M150" s="432"/>
      <c r="N150" s="432"/>
      <c r="O150" s="432"/>
      <c r="P150" s="432"/>
      <c r="Q150" s="432"/>
      <c r="R150" s="432"/>
      <c r="S150" s="432"/>
      <c r="T150" s="432"/>
      <c r="U150" s="432"/>
      <c r="V150" s="432"/>
      <c r="W150" s="432"/>
      <c r="X150" s="432"/>
      <c r="Y150" s="432"/>
      <c r="Z150" s="432"/>
      <c r="AA150" s="432"/>
      <c r="AB150" s="432"/>
      <c r="AC150" s="432"/>
      <c r="AD150" s="432"/>
      <c r="AE150" s="432"/>
      <c r="AF150" s="432"/>
      <c r="AG150" s="432"/>
      <c r="AH150" s="432"/>
      <c r="AI150" s="432"/>
      <c r="AJ150" s="432"/>
      <c r="AK150" s="432"/>
      <c r="AL150" s="432"/>
      <c r="AM150" s="432"/>
      <c r="AN150" s="432"/>
      <c r="AO150" s="432"/>
      <c r="AP150" s="432"/>
    </row>
    <row r="151" spans="1:42" x14ac:dyDescent="0.35">
      <c r="A151" s="432" t="s">
        <v>563</v>
      </c>
      <c r="B151" s="434"/>
      <c r="C151" s="434">
        <f>+SUM(C150/C149)</f>
        <v>37.495535181821403</v>
      </c>
      <c r="D151" s="432"/>
      <c r="E151" s="432"/>
      <c r="F151" s="432"/>
      <c r="G151" s="432"/>
      <c r="H151" s="432"/>
      <c r="I151" s="432" t="s">
        <v>555</v>
      </c>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432"/>
      <c r="AF151" s="432"/>
      <c r="AG151" s="432"/>
      <c r="AH151" s="432"/>
      <c r="AI151" s="432"/>
      <c r="AJ151" s="432"/>
      <c r="AK151" s="432"/>
      <c r="AL151" s="432"/>
      <c r="AM151" s="432"/>
      <c r="AN151" s="432"/>
      <c r="AO151" s="432"/>
      <c r="AP151" s="432"/>
    </row>
    <row r="152" spans="1:42" x14ac:dyDescent="0.35">
      <c r="A152" s="432"/>
      <c r="B152" s="434"/>
      <c r="C152" s="434"/>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432"/>
      <c r="AF152" s="432"/>
      <c r="AG152" s="432"/>
      <c r="AH152" s="432"/>
      <c r="AI152" s="432"/>
      <c r="AJ152" s="432"/>
      <c r="AK152" s="432"/>
      <c r="AL152" s="432"/>
      <c r="AM152" s="432"/>
      <c r="AN152" s="432"/>
      <c r="AO152" s="432"/>
      <c r="AP152" s="432"/>
    </row>
    <row r="153" spans="1:42" x14ac:dyDescent="0.35">
      <c r="A153" s="432"/>
      <c r="B153" s="434"/>
      <c r="C153" s="434"/>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432"/>
      <c r="AF153" s="432"/>
      <c r="AG153" s="432"/>
      <c r="AH153" s="432"/>
      <c r="AI153" s="432"/>
      <c r="AJ153" s="432"/>
      <c r="AK153" s="432"/>
      <c r="AL153" s="432"/>
      <c r="AM153" s="432"/>
      <c r="AN153" s="432"/>
      <c r="AO153" s="432"/>
      <c r="AP153" s="432"/>
    </row>
    <row r="154" spans="1:42" x14ac:dyDescent="0.35">
      <c r="A154" s="432"/>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432"/>
      <c r="AF154" s="432"/>
      <c r="AG154" s="432"/>
      <c r="AH154" s="432"/>
      <c r="AI154" s="432"/>
      <c r="AJ154" s="432"/>
      <c r="AK154" s="432"/>
      <c r="AL154" s="432"/>
      <c r="AM154" s="432"/>
      <c r="AN154" s="432"/>
      <c r="AO154" s="432"/>
      <c r="AP154" s="432"/>
    </row>
    <row r="155" spans="1:42" x14ac:dyDescent="0.35">
      <c r="A155" s="432" t="s">
        <v>206</v>
      </c>
      <c r="B155" s="432" t="s">
        <v>9</v>
      </c>
      <c r="C155" s="436">
        <v>4029.1728821981401</v>
      </c>
      <c r="D155" s="432"/>
      <c r="E155" s="432"/>
      <c r="F155" s="432"/>
      <c r="G155" s="432"/>
      <c r="H155" s="432"/>
      <c r="I155" s="432" t="s">
        <v>564</v>
      </c>
      <c r="J155" s="432"/>
      <c r="K155" s="432"/>
      <c r="L155" s="432"/>
      <c r="M155" s="432"/>
      <c r="N155" s="432"/>
      <c r="O155" s="432"/>
      <c r="P155" s="432"/>
      <c r="Q155" s="432"/>
      <c r="R155" s="432"/>
      <c r="S155" s="432"/>
      <c r="T155" s="432"/>
      <c r="U155" s="432"/>
      <c r="V155" s="432"/>
      <c r="W155" s="432"/>
      <c r="X155" s="432"/>
      <c r="Y155" s="432"/>
      <c r="Z155" s="432"/>
      <c r="AA155" s="432"/>
      <c r="AB155" s="432"/>
      <c r="AC155" s="432"/>
      <c r="AD155" s="432"/>
      <c r="AE155" s="432"/>
      <c r="AF155" s="432"/>
      <c r="AG155" s="432"/>
      <c r="AH155" s="432"/>
      <c r="AI155" s="432"/>
      <c r="AJ155" s="432"/>
      <c r="AK155" s="432"/>
      <c r="AL155" s="432"/>
      <c r="AM155" s="432"/>
      <c r="AN155" s="432"/>
      <c r="AO155" s="432"/>
      <c r="AP155" s="432"/>
    </row>
    <row r="156" spans="1:42" x14ac:dyDescent="0.35">
      <c r="A156" s="432" t="s">
        <v>565</v>
      </c>
      <c r="B156" s="432"/>
      <c r="C156" s="436">
        <f>+SUM(C155/C148)</f>
        <v>49.034462929267058</v>
      </c>
      <c r="D156" s="432"/>
      <c r="E156" s="432"/>
      <c r="F156" s="432"/>
      <c r="G156" s="432"/>
      <c r="H156" s="432"/>
      <c r="I156" s="432" t="s">
        <v>555</v>
      </c>
      <c r="J156" s="432"/>
      <c r="K156" s="432"/>
      <c r="L156" s="432"/>
      <c r="M156" s="432"/>
      <c r="N156" s="432"/>
      <c r="O156" s="432"/>
      <c r="P156" s="432"/>
      <c r="Q156" s="432"/>
      <c r="R156" s="432"/>
      <c r="S156" s="432"/>
      <c r="T156" s="432"/>
      <c r="U156" s="432"/>
      <c r="V156" s="432"/>
      <c r="W156" s="432"/>
      <c r="X156" s="432"/>
      <c r="Y156" s="432"/>
      <c r="Z156" s="432"/>
      <c r="AA156" s="432"/>
      <c r="AB156" s="432"/>
      <c r="AC156" s="432"/>
      <c r="AD156" s="432"/>
      <c r="AE156" s="432"/>
      <c r="AF156" s="432"/>
      <c r="AG156" s="432"/>
      <c r="AH156" s="432"/>
      <c r="AI156" s="432"/>
      <c r="AJ156" s="432"/>
      <c r="AK156" s="432"/>
      <c r="AL156" s="432"/>
      <c r="AM156" s="432"/>
      <c r="AN156" s="432"/>
      <c r="AO156" s="432"/>
      <c r="AP156" s="432"/>
    </row>
    <row r="157" spans="1:42" x14ac:dyDescent="0.35">
      <c r="A157" s="432"/>
      <c r="B157" s="432"/>
      <c r="C157" s="432"/>
      <c r="D157" s="432"/>
      <c r="E157" s="432"/>
      <c r="F157" s="432"/>
      <c r="G157" s="432"/>
      <c r="H157" s="432"/>
      <c r="I157" s="432"/>
      <c r="J157" s="432"/>
      <c r="K157" s="432"/>
      <c r="L157" s="432"/>
      <c r="M157" s="432"/>
      <c r="N157" s="432"/>
      <c r="O157" s="432"/>
      <c r="P157" s="432"/>
      <c r="Q157" s="432"/>
      <c r="R157" s="432"/>
      <c r="S157" s="432"/>
      <c r="T157" s="432"/>
      <c r="U157" s="432"/>
      <c r="V157" s="432"/>
      <c r="W157" s="432"/>
      <c r="X157" s="432"/>
      <c r="Y157" s="432"/>
      <c r="Z157" s="432"/>
      <c r="AA157" s="432"/>
      <c r="AB157" s="432"/>
      <c r="AC157" s="432"/>
      <c r="AD157" s="432"/>
      <c r="AE157" s="432"/>
      <c r="AF157" s="432"/>
      <c r="AG157" s="432"/>
      <c r="AH157" s="432"/>
      <c r="AI157" s="432"/>
      <c r="AJ157" s="432"/>
      <c r="AK157" s="432"/>
      <c r="AL157" s="432"/>
      <c r="AM157" s="432"/>
      <c r="AN157" s="432"/>
      <c r="AO157" s="432"/>
      <c r="AP157" s="432"/>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1 Data</vt:lpstr>
      <vt:lpstr>2 Pivot table for data download</vt:lpstr>
      <vt:lpstr>3 Analysis</vt:lpstr>
      <vt:lpstr>4 Analysis MASTER</vt:lpstr>
      <vt:lpstr>5 Natural Capital inputs</vt:lpstr>
      <vt:lpstr>6  Nitrogen balance calcs</vt:lpstr>
      <vt:lpstr>7 HIDE Comparis with FBS IDDRI</vt:lpstr>
      <vt:lpstr>8 HIDE Comparis AginUK (crops)</vt:lpstr>
      <vt:lpstr>9 HIDE Comparis AginUK (stock)</vt:lpstr>
      <vt:lpstr>10 HIDE Comparis with IDDRI</vt:lpstr>
    </vt:vector>
  </TitlesOfParts>
  <Company>BNP Paribas Real Estate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BEEDELL</dc:creator>
  <cp:lastModifiedBy>Gareth Morgan</cp:lastModifiedBy>
  <dcterms:created xsi:type="dcterms:W3CDTF">2021-02-22T10:47:47Z</dcterms:created>
  <dcterms:modified xsi:type="dcterms:W3CDTF">2022-04-26T10:58:57Z</dcterms:modified>
</cp:coreProperties>
</file>